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80" windowWidth="20700" windowHeight="11580" tabRatio="834" firstSheet="1" activeTab="3"/>
  </bookViews>
  <sheets>
    <sheet name="дендрология" sheetId="28" state="hidden" r:id="rId1"/>
    <sheet name="Пояснительная" sheetId="48" r:id="rId2"/>
    <sheet name="Протокол" sheetId="51" r:id="rId3"/>
    <sheet name="НМЦ" sheetId="47" r:id="rId4"/>
    <sheet name="НМЦК" sheetId="50" r:id="rId5"/>
    <sheet name="Cводная смета ПИР" sheetId="13" r:id="rId6"/>
    <sheet name="Обследование" sheetId="55" r:id="rId7"/>
    <sheet name="БЭО, СТУ" sheetId="68" r:id="rId8"/>
    <sheet name="ПД " sheetId="45" r:id="rId9"/>
    <sheet name="Экспертиза ПД и ИЗ" sheetId="35" r:id="rId10"/>
    <sheet name="Геодезия" sheetId="56" r:id="rId11"/>
    <sheet name="ИГИ (для тех.обследования)" sheetId="57" r:id="rId12"/>
    <sheet name="ИГИ (для стройки)" sheetId="58" r:id="rId13"/>
    <sheet name="Геофизика" sheetId="59" r:id="rId14"/>
    <sheet name="Гидромет" sheetId="60" r:id="rId15"/>
    <sheet name="Экология" sheetId="62" r:id="rId16"/>
    <sheet name="Сели Лавины" sheetId="61" r:id="rId17"/>
    <sheet name="Археология" sheetId="63" r:id="rId18"/>
    <sheet name="ВОП" sheetId="66" r:id="rId19"/>
    <sheet name="Средняя зарплата" sheetId="67" r:id="rId20"/>
    <sheet name="ВОП (для справки) " sheetId="65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AUTOEXEC" localSheetId="12">#REF!</definedName>
    <definedName name="\AUTOEXEC" localSheetId="16">#REF!</definedName>
    <definedName name="\AUTOEXEC">#REF!</definedName>
    <definedName name="\k" localSheetId="12">#REF!</definedName>
    <definedName name="\k" localSheetId="16">#REF!</definedName>
    <definedName name="\k">#REF!</definedName>
    <definedName name="\m" localSheetId="12">#REF!</definedName>
    <definedName name="\m" localSheetId="16">#REF!</definedName>
    <definedName name="\m">#REF!</definedName>
    <definedName name="\s" localSheetId="12">#REF!</definedName>
    <definedName name="\s">#REF!</definedName>
    <definedName name="\z" localSheetId="12">#REF!</definedName>
    <definedName name="\z">#REF!</definedName>
    <definedName name="_a2" localSheetId="12">#REF!</definedName>
    <definedName name="_a2">#REF!</definedName>
    <definedName name="_AUTOEXEC" localSheetId="12">#REF!</definedName>
    <definedName name="_AUTOEXEC">#REF!</definedName>
    <definedName name="_AUTOEXEC_1" localSheetId="12">#REF!</definedName>
    <definedName name="_AUTOEXEC_1">#REF!</definedName>
    <definedName name="_AUTOEXEC_1_1" localSheetId="12">[1]Смета!#REF!</definedName>
    <definedName name="_AUTOEXEC_1_1">[1]Смета!#REF!</definedName>
    <definedName name="_AUTOEXEC_2" localSheetId="14">#REF!</definedName>
    <definedName name="_AUTOEXEC_2" localSheetId="12">#REF!</definedName>
    <definedName name="_AUTOEXEC_2" localSheetId="16">#REF!</definedName>
    <definedName name="_AUTOEXEC_2" localSheetId="15">#REF!</definedName>
    <definedName name="_AUTOEXEC_2">#REF!</definedName>
    <definedName name="_k" localSheetId="12">#REF!</definedName>
    <definedName name="_k">#REF!</definedName>
    <definedName name="_k_1" localSheetId="12">#REF!</definedName>
    <definedName name="_k_1">#REF!</definedName>
    <definedName name="_k_1_1" localSheetId="12">[1]Смета!#REF!</definedName>
    <definedName name="_k_1_1">[1]Смета!#REF!</definedName>
    <definedName name="_k_2" localSheetId="14">#REF!</definedName>
    <definedName name="_k_2" localSheetId="12">#REF!</definedName>
    <definedName name="_k_2" localSheetId="16">#REF!</definedName>
    <definedName name="_k_2" localSheetId="15">#REF!</definedName>
    <definedName name="_k_2">#REF!</definedName>
    <definedName name="_m" localSheetId="12">#REF!</definedName>
    <definedName name="_m">#REF!</definedName>
    <definedName name="_m_1" localSheetId="12">#REF!</definedName>
    <definedName name="_m_1">#REF!</definedName>
    <definedName name="_m_1_1" localSheetId="12">[1]Смета!#REF!</definedName>
    <definedName name="_m_1_1">[1]Смета!#REF!</definedName>
    <definedName name="_m_2" localSheetId="14">#REF!</definedName>
    <definedName name="_m_2" localSheetId="12">#REF!</definedName>
    <definedName name="_m_2" localSheetId="16">#REF!</definedName>
    <definedName name="_m_2" localSheetId="15">#REF!</definedName>
    <definedName name="_m_2">#REF!</definedName>
    <definedName name="_s" localSheetId="12">#REF!</definedName>
    <definedName name="_s">#REF!</definedName>
    <definedName name="_s_1" localSheetId="12">#REF!</definedName>
    <definedName name="_s_1">#REF!</definedName>
    <definedName name="_s_1_1" localSheetId="12">[1]Смета!#REF!</definedName>
    <definedName name="_s_1_1">[1]Смета!#REF!</definedName>
    <definedName name="_s_2" localSheetId="14">#REF!</definedName>
    <definedName name="_s_2" localSheetId="12">#REF!</definedName>
    <definedName name="_s_2" localSheetId="16">#REF!</definedName>
    <definedName name="_s_2" localSheetId="15">#REF!</definedName>
    <definedName name="_s_2">#REF!</definedName>
    <definedName name="_z" localSheetId="12">#REF!</definedName>
    <definedName name="_z">#REF!</definedName>
    <definedName name="_z_1" localSheetId="12">#REF!</definedName>
    <definedName name="_z_1">#REF!</definedName>
    <definedName name="_z_1_1" localSheetId="12">[1]Смета!#REF!</definedName>
    <definedName name="_z_1_1">[1]Смета!#REF!</definedName>
    <definedName name="_z_2" localSheetId="14">#REF!</definedName>
    <definedName name="_z_2" localSheetId="12">#REF!</definedName>
    <definedName name="_z_2" localSheetId="16">#REF!</definedName>
    <definedName name="_z_2" localSheetId="15">#REF!</definedName>
    <definedName name="_z_2">#REF!</definedName>
    <definedName name="a" localSheetId="13" hidden="1">{#N/A,#N/A,TRUE,"Смета на пасс. обор. №1"}</definedName>
    <definedName name="a" localSheetId="14" hidden="1">{#N/A,#N/A,TRUE,"Смета на пасс. обор. №1"}</definedName>
    <definedName name="a" localSheetId="16" hidden="1">{#N/A,#N/A,TRUE,"Смета на пасс. обор. №1"}</definedName>
    <definedName name="a" localSheetId="15" hidden="1">{#N/A,#N/A,TRUE,"Смета на пасс. обор. №1"}</definedName>
    <definedName name="a" hidden="1">{#N/A,#N/A,TRUE,"Смета на пасс. обор. №1"}</definedName>
    <definedName name="a_1" localSheetId="13" hidden="1">{#N/A,#N/A,TRUE,"Смета на пасс. обор. №1"}</definedName>
    <definedName name="a_1" localSheetId="14" hidden="1">{#N/A,#N/A,TRUE,"Смета на пасс. обор. №1"}</definedName>
    <definedName name="a_1" localSheetId="16" hidden="1">{#N/A,#N/A,TRUE,"Смета на пасс. обор. №1"}</definedName>
    <definedName name="a_1" localSheetId="15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4">#REF!</definedName>
    <definedName name="as" localSheetId="12">#REF!</definedName>
    <definedName name="as" localSheetId="16">#REF!</definedName>
    <definedName name="as" localSheetId="15">#REF!</definedName>
    <definedName name="as">#REF!</definedName>
    <definedName name="asd" localSheetId="12">#REF!</definedName>
    <definedName name="asd">#REF!</definedName>
    <definedName name="ave_height" localSheetId="12">#REF!</definedName>
    <definedName name="ave_height">#REF!</definedName>
    <definedName name="ave_hight" localSheetId="12">#REF!</definedName>
    <definedName name="ave_hight">#REF!</definedName>
    <definedName name="b" localSheetId="13" hidden="1">{#N/A,#N/A,TRUE,"Смета на пасс. обор. №1"}</definedName>
    <definedName name="b" localSheetId="14" hidden="1">{#N/A,#N/A,TRUE,"Смета на пасс. обор. №1"}</definedName>
    <definedName name="b" localSheetId="16" hidden="1">{#N/A,#N/A,TRUE,"Смета на пасс. обор. №1"}</definedName>
    <definedName name="b" localSheetId="15" hidden="1">{#N/A,#N/A,TRUE,"Смета на пасс. обор. №1"}</definedName>
    <definedName name="b" hidden="1">{#N/A,#N/A,TRUE,"Смета на пасс. обор. №1"}</definedName>
    <definedName name="b_1" localSheetId="13" hidden="1">{#N/A,#N/A,TRUE,"Смета на пасс. обор. №1"}</definedName>
    <definedName name="b_1" localSheetId="14" hidden="1">{#N/A,#N/A,TRUE,"Смета на пасс. обор. №1"}</definedName>
    <definedName name="b_1" localSheetId="16" hidden="1">{#N/A,#N/A,TRUE,"Смета на пасс. обор. №1"}</definedName>
    <definedName name="b_1" localSheetId="15" hidden="1">{#N/A,#N/A,TRUE,"Смета на пасс. обор. №1"}</definedName>
    <definedName name="b_1" hidden="1">{#N/A,#N/A,TRUE,"Смета на пасс. обор. №1"}</definedName>
    <definedName name="ba" localSheetId="13" hidden="1">{#N/A,#N/A,TRUE,"Смета на пасс. обор. №1"}</definedName>
    <definedName name="ba" localSheetId="14" hidden="1">{#N/A,#N/A,TRUE,"Смета на пасс. обор. №1"}</definedName>
    <definedName name="ba" localSheetId="16" hidden="1">{#N/A,#N/A,TRUE,"Смета на пасс. обор. №1"}</definedName>
    <definedName name="ba" localSheetId="15" hidden="1">{#N/A,#N/A,TRUE,"Смета на пасс. обор. №1"}</definedName>
    <definedName name="ba" hidden="1">{#N/A,#N/A,TRUE,"Смета на пасс. обор. №1"}</definedName>
    <definedName name="ba_1" localSheetId="13" hidden="1">{#N/A,#N/A,TRUE,"Смета на пасс. обор. №1"}</definedName>
    <definedName name="ba_1" localSheetId="14" hidden="1">{#N/A,#N/A,TRUE,"Смета на пасс. обор. №1"}</definedName>
    <definedName name="ba_1" localSheetId="16" hidden="1">{#N/A,#N/A,TRUE,"Смета на пасс. обор. №1"}</definedName>
    <definedName name="ba_1" localSheetId="15" hidden="1">{#N/A,#N/A,TRUE,"Смета на пасс. обор. №1"}</definedName>
    <definedName name="ba_1" hidden="1">{#N/A,#N/A,TRUE,"Смета на пасс. обор. №1"}</definedName>
    <definedName name="bjbkl" localSheetId="12">[2]топография!#REF!</definedName>
    <definedName name="bjbkl">[2]топография!#REF!</definedName>
    <definedName name="ccc" localSheetId="13" hidden="1">{#N/A,#N/A,TRUE,"Смета на пасс. обор. №1"}</definedName>
    <definedName name="ccc" localSheetId="14" hidden="1">{#N/A,#N/A,TRUE,"Смета на пасс. обор. №1"}</definedName>
    <definedName name="ccc" localSheetId="16" hidden="1">{#N/A,#N/A,TRUE,"Смета на пасс. обор. №1"}</definedName>
    <definedName name="ccc" localSheetId="15" hidden="1">{#N/A,#N/A,TRUE,"Смета на пасс. обор. №1"}</definedName>
    <definedName name="ccc" hidden="1">{#N/A,#N/A,TRUE,"Смета на пасс. обор. №1"}</definedName>
    <definedName name="ccc_1" localSheetId="13" hidden="1">{#N/A,#N/A,TRUE,"Смета на пасс. обор. №1"}</definedName>
    <definedName name="ccc_1" localSheetId="14" hidden="1">{#N/A,#N/A,TRUE,"Смета на пасс. обор. №1"}</definedName>
    <definedName name="ccc_1" localSheetId="16" hidden="1">{#N/A,#N/A,TRUE,"Смета на пасс. обор. №1"}</definedName>
    <definedName name="ccc_1" localSheetId="15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14">[3]Lucent!#REF!</definedName>
    <definedName name="Dc" localSheetId="12">[3]Lucent!#REF!</definedName>
    <definedName name="Dc" localSheetId="16">[3]Lucent!#REF!</definedName>
    <definedName name="Dc" localSheetId="15">[3]Lucent!#REF!</definedName>
    <definedName name="Dc">[3]Lucent!#REF!</definedName>
    <definedName name="dck" localSheetId="17">[2]топография!#REF!</definedName>
    <definedName name="dck" localSheetId="20">[2]топография!#REF!</definedName>
    <definedName name="dck" localSheetId="10">[2]топография!#REF!</definedName>
    <definedName name="dck" localSheetId="14">[2]топография!#REF!</definedName>
    <definedName name="dck" localSheetId="12">[2]топография!#REF!</definedName>
    <definedName name="dck" localSheetId="16">[2]топография!#REF!</definedName>
    <definedName name="dck" localSheetId="15">[2]топография!#REF!</definedName>
    <definedName name="dck">[2]топография!#REF!</definedName>
    <definedName name="dck_1" localSheetId="12">[2]топография!#REF!</definedName>
    <definedName name="dck_1">[2]топография!#REF!</definedName>
    <definedName name="ddduy" localSheetId="14">#REF!</definedName>
    <definedName name="ddduy" localSheetId="12">#REF!</definedName>
    <definedName name="ddduy" localSheetId="16">#REF!</definedName>
    <definedName name="ddduy" localSheetId="15">#REF!</definedName>
    <definedName name="ddduy">#REF!</definedName>
    <definedName name="Delivery">1.15</definedName>
    <definedName name="df" localSheetId="14">#REF!</definedName>
    <definedName name="df" localSheetId="12">#REF!</definedName>
    <definedName name="df" localSheetId="16">#REF!</definedName>
    <definedName name="df" localSheetId="15">#REF!</definedName>
    <definedName name="df">#REF!</definedName>
    <definedName name="Disc_Tbl" localSheetId="12">#REF!</definedName>
    <definedName name="Disc_Tbl">#REF!</definedName>
    <definedName name="Dl" localSheetId="12">[3]Lucent!#REF!</definedName>
    <definedName name="Dl">[3]Lucent!#REF!</definedName>
    <definedName name="Dsc_Vector" localSheetId="14">#REF!</definedName>
    <definedName name="Dsc_Vector" localSheetId="12">#REF!</definedName>
    <definedName name="Dsc_Vector" localSheetId="16">#REF!</definedName>
    <definedName name="Dsc_Vector" localSheetId="15">#REF!</definedName>
    <definedName name="Dsc_Vector">#REF!</definedName>
    <definedName name="e" localSheetId="13" hidden="1">{#N/A,#N/A,TRUE,"Смета на пасс. обор. №1"}</definedName>
    <definedName name="e" localSheetId="14" hidden="1">{#N/A,#N/A,TRUE,"Смета на пасс. обор. №1"}</definedName>
    <definedName name="e" localSheetId="16" hidden="1">{#N/A,#N/A,TRUE,"Смета на пасс. обор. №1"}</definedName>
    <definedName name="e" localSheetId="15" hidden="1">{#N/A,#N/A,TRUE,"Смета на пасс. обор. №1"}</definedName>
    <definedName name="e" hidden="1">{#N/A,#N/A,TRUE,"Смета на пасс. обор. №1"}</definedName>
    <definedName name="e_1" localSheetId="13" hidden="1">{#N/A,#N/A,TRUE,"Смета на пасс. обор. №1"}</definedName>
    <definedName name="e_1" localSheetId="14" hidden="1">{#N/A,#N/A,TRUE,"Смета на пасс. обор. №1"}</definedName>
    <definedName name="e_1" localSheetId="16" hidden="1">{#N/A,#N/A,TRUE,"Смета на пасс. обор. №1"}</definedName>
    <definedName name="e_1" localSheetId="15" hidden="1">{#N/A,#N/A,TRUE,"Смета на пасс. обор. №1"}</definedName>
    <definedName name="e_1" hidden="1">{#N/A,#N/A,TRUE,"Смета на пасс. обор. №1"}</definedName>
    <definedName name="EQUIP" localSheetId="12">[4]Спецификация!#REF!</definedName>
    <definedName name="EQUIP">[4]Спецификация!#REF!</definedName>
    <definedName name="ert" localSheetId="14">#REF!</definedName>
    <definedName name="ert" localSheetId="12">#REF!</definedName>
    <definedName name="ert" localSheetId="16">#REF!</definedName>
    <definedName name="ert" localSheetId="15">#REF!</definedName>
    <definedName name="ert">#REF!</definedName>
    <definedName name="Excel_BuiltIn_Print_Area" localSheetId="12">#REF!</definedName>
    <definedName name="Excel_BuiltIn_Print_Area">#REF!</definedName>
    <definedName name="Excel_BuiltIn_Print_Area_1" localSheetId="12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14">#REF!</definedName>
    <definedName name="Excel_BuiltIn_Print_Area_5" localSheetId="12">#REF!</definedName>
    <definedName name="Excel_BuiltIn_Print_Area_5" localSheetId="16">#REF!</definedName>
    <definedName name="Excel_BuiltIn_Print_Area_5" localSheetId="15">#REF!</definedName>
    <definedName name="Excel_BuiltIn_Print_Area_5">#REF!</definedName>
    <definedName name="Excel_BuiltIn_Print_Area_7">"$#ССЫЛ!.$A$2:$E$5"</definedName>
    <definedName name="Excel_BuiltIn_Print_Titles" localSheetId="12">#REF!</definedName>
    <definedName name="Excel_BuiltIn_Print_Titles">#REF!</definedName>
    <definedName name="Excel_BuiltIn_Print_Titles_1" localSheetId="12">#REF!</definedName>
    <definedName name="Excel_BuiltIn_Print_Titles_1">#REF!</definedName>
    <definedName name="Excel_BuiltIn_Print_Titles_2" localSheetId="12">#REF!</definedName>
    <definedName name="Excel_BuiltIn_Print_Titles_2" localSheetId="16">#REF!</definedName>
    <definedName name="Excel_BuiltIn_Print_Titles_2">#REF!</definedName>
    <definedName name="Excel_BuiltIn_Print_Titles_3" localSheetId="12">#REF!</definedName>
    <definedName name="Excel_BuiltIn_Print_Titles_3">#REF!</definedName>
    <definedName name="fg" localSheetId="12">#REF!</definedName>
    <definedName name="fg">#REF!</definedName>
    <definedName name="fl" localSheetId="14">[3]Lucent!#REF!</definedName>
    <definedName name="fl" localSheetId="12">[3]Lucent!#REF!</definedName>
    <definedName name="fl" localSheetId="16">[3]Lucent!#REF!</definedName>
    <definedName name="fl" localSheetId="15">[3]Lucent!#REF!</definedName>
    <definedName name="fl">[3]Lucent!#REF!</definedName>
    <definedName name="Grp_Vector" localSheetId="14">#REF!</definedName>
    <definedName name="Grp_Vector" localSheetId="12">#REF!</definedName>
    <definedName name="Grp_Vector" localSheetId="16">#REF!</definedName>
    <definedName name="Grp_Vector" localSheetId="15">#REF!</definedName>
    <definedName name="Grp_Vector">#REF!</definedName>
    <definedName name="Importation_Cost" localSheetId="12">#REF!</definedName>
    <definedName name="Importation_Cost">#REF!</definedName>
    <definedName name="Itog" localSheetId="17">#REF!</definedName>
    <definedName name="Itog" localSheetId="20">#REF!</definedName>
    <definedName name="Itog" localSheetId="10">#REF!</definedName>
    <definedName name="Itog" localSheetId="12">#REF!</definedName>
    <definedName name="Itog" localSheetId="16">#REF!</definedName>
    <definedName name="Itog">#REF!</definedName>
    <definedName name="Itog_1" localSheetId="12">#REF!</definedName>
    <definedName name="Itog_1">#REF!</definedName>
    <definedName name="j" localSheetId="13" hidden="1">{#N/A,#N/A,TRUE,"Смета на пасс. обор. №1"}</definedName>
    <definedName name="j" localSheetId="14" hidden="1">{#N/A,#N/A,TRUE,"Смета на пасс. обор. №1"}</definedName>
    <definedName name="j" localSheetId="16" hidden="1">{#N/A,#N/A,TRUE,"Смета на пасс. обор. №1"}</definedName>
    <definedName name="j" localSheetId="15" hidden="1">{#N/A,#N/A,TRUE,"Смета на пасс. обор. №1"}</definedName>
    <definedName name="j" hidden="1">{#N/A,#N/A,TRUE,"Смета на пасс. обор. №1"}</definedName>
    <definedName name="j_1" localSheetId="13" hidden="1">{#N/A,#N/A,TRUE,"Смета на пасс. обор. №1"}</definedName>
    <definedName name="j_1" localSheetId="14" hidden="1">{#N/A,#N/A,TRUE,"Смета на пасс. обор. №1"}</definedName>
    <definedName name="j_1" localSheetId="16" hidden="1">{#N/A,#N/A,TRUE,"Смета на пасс. обор. №1"}</definedName>
    <definedName name="j_1" localSheetId="15" hidden="1">{#N/A,#N/A,TRUE,"Смета на пасс. обор. №1"}</definedName>
    <definedName name="j_1" hidden="1">{#N/A,#N/A,TRUE,"Смета на пасс. обор. №1"}</definedName>
    <definedName name="kkkkk" localSheetId="12">#REF!</definedName>
    <definedName name="kkkkk">#REF!</definedName>
    <definedName name="Koeffcb" localSheetId="12">#REF!</definedName>
    <definedName name="Koeffcb">#REF!</definedName>
    <definedName name="KPlan" localSheetId="17">#REF!</definedName>
    <definedName name="KPlan" localSheetId="20">#REF!</definedName>
    <definedName name="KPlan" localSheetId="10">#REF!</definedName>
    <definedName name="KPlan" localSheetId="12">#REF!</definedName>
    <definedName name="KPlan">#REF!</definedName>
    <definedName name="lp">[5]Panduit!$E$4</definedName>
    <definedName name="m" localSheetId="14">[6]Microsoft!#REF!</definedName>
    <definedName name="m" localSheetId="12">[6]Microsoft!#REF!</definedName>
    <definedName name="m" localSheetId="16">[6]Microsoft!#REF!</definedName>
    <definedName name="m" localSheetId="15">[6]Microsoft!#REF!</definedName>
    <definedName name="m">[6]Microsoft!#REF!</definedName>
    <definedName name="MATER" localSheetId="14">[4]Спецификация!#REF!</definedName>
    <definedName name="MATER" localSheetId="12">[4]Спецификация!#REF!</definedName>
    <definedName name="MATER" localSheetId="16">[4]Спецификация!#REF!</definedName>
    <definedName name="MATER" localSheetId="15">[4]Спецификация!#REF!</definedName>
    <definedName name="MATER">[4]Спецификация!#REF!</definedName>
    <definedName name="mm" localSheetId="12">[6]Microsoft!#REF!</definedName>
    <definedName name="mm">[6]Microsoft!#REF!</definedName>
    <definedName name="mmm" localSheetId="12">[6]Microsoft!#REF!</definedName>
    <definedName name="mmm">[6]Microsoft!#REF!</definedName>
    <definedName name="n_1" localSheetId="13">{"","одинz","дваz","триz","четыреz","пятьz","шестьz","семьz","восемьz","девятьz"}</definedName>
    <definedName name="n_1" localSheetId="14">{"","одинz","дваz","триz","четыреz","пятьz","шестьz","семьz","восемьz","девятьz"}</definedName>
    <definedName name="n_1" localSheetId="16">{"","одинz","дваz","триz","четыреz","пятьz","шестьz","семьz","восемьz","девятьz"}</definedName>
    <definedName name="n_1" localSheetId="15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3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14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16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15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3">{"";1;"двадцатьz";"тридцатьz";"сорокz";"пятьдесятz";"шестьдесятz";"семьдесятz";"восемьдесятz";"девяностоz"}</definedName>
    <definedName name="n_3" localSheetId="14">{"";1;"двадцатьz";"тридцатьz";"сорокz";"пятьдесятz";"шестьдесятz";"семьдесятz";"восемьдесятz";"девяностоz"}</definedName>
    <definedName name="n_3" localSheetId="16">{"";1;"двадцатьz";"тридцатьz";"сорокz";"пятьдесятz";"шестьдесятz";"семьдесятz";"восемьдесятz";"девяностоz"}</definedName>
    <definedName name="n_3" localSheetId="15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3">{"","стоz","двестиz","тристаz","четырестаz","пятьсотz","шестьсотz","семьсотz","восемьсотz","девятьсотz"}</definedName>
    <definedName name="n_4" localSheetId="14">{"","стоz","двестиz","тристаz","четырестаz","пятьсотz","шестьсотz","семьсотz","восемьсотz","девятьсотz"}</definedName>
    <definedName name="n_4" localSheetId="16">{"","стоz","двестиz","тристаz","четырестаz","пятьсотz","шестьсотz","семьсотz","восемьсотz","девятьсотz"}</definedName>
    <definedName name="n_4" localSheetId="15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3">{"","однаz","двеz","триz","четыреz","пятьz","шестьz","семьz","восемьz","девятьz"}</definedName>
    <definedName name="n_5" localSheetId="14">{"","однаz","двеz","триz","четыреz","пятьz","шестьz","семьz","восемьz","девятьz"}</definedName>
    <definedName name="n_5" localSheetId="16">{"","однаz","двеz","триz","четыреz","пятьz","шестьz","семьz","восемьz","девятьz"}</definedName>
    <definedName name="n_5" localSheetId="15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3">IF(Геофизика!n_3=1,Геофизика!n_2,Геофизика!n_3&amp;Геофизика!n_1)</definedName>
    <definedName name="n0x" localSheetId="14">IF(Гидромет!n_3=1,Гидромет!n_2,Гидромет!n_3&amp;Гидромет!n_1)</definedName>
    <definedName name="n0x" localSheetId="16">IF('Сели Лавины'!n_3=1,'Сели Лавины'!n_2,'Сели Лавины'!n_3&amp;'Сели Лавины'!n_1)</definedName>
    <definedName name="n0x" localSheetId="15">IF(Экология!n_3=1,Экология!n_2,Экология!n_3&amp;Экология!n_1)</definedName>
    <definedName name="n0x">IF(n_3=1,n_2,n_3&amp;n_1)</definedName>
    <definedName name="n1x" localSheetId="13">IF(Геофизика!n_3=1,Геофизика!n_2,Геофизика!n_3&amp;Геофизика!n_5)</definedName>
    <definedName name="n1x" localSheetId="14">IF(Гидромет!n_3=1,Гидромет!n_2,Гидромет!n_3&amp;Гидромет!n_5)</definedName>
    <definedName name="n1x" localSheetId="16">IF('Сели Лавины'!n_3=1,'Сели Лавины'!n_2,'Сели Лавины'!n_3&amp;'Сели Лавины'!n_5)</definedName>
    <definedName name="n1x" localSheetId="15">IF(Экология!n_3=1,Экология!n_2,Экология!n_3&amp;Экология!n_5)</definedName>
    <definedName name="n1x">IF(n_3=1,n_2,n_3&amp;n_5)</definedName>
    <definedName name="name" localSheetId="14">#REF!</definedName>
    <definedName name="name" localSheetId="12">#REF!</definedName>
    <definedName name="name" localSheetId="16">#REF!</definedName>
    <definedName name="name" localSheetId="15">#REF!</definedName>
    <definedName name="name">#REF!</definedName>
    <definedName name="p" localSheetId="13" hidden="1">{#N/A,#N/A,TRUE,"Смета на пасс. обор. №1"}</definedName>
    <definedName name="p" localSheetId="14" hidden="1">{#N/A,#N/A,TRUE,"Смета на пасс. обор. №1"}</definedName>
    <definedName name="p" localSheetId="16" hidden="1">{#N/A,#N/A,TRUE,"Смета на пасс. обор. №1"}</definedName>
    <definedName name="p" localSheetId="15" hidden="1">{#N/A,#N/A,TRUE,"Смета на пасс. обор. №1"}</definedName>
    <definedName name="p" hidden="1">{#N/A,#N/A,TRUE,"Смета на пасс. обор. №1"}</definedName>
    <definedName name="p_1" localSheetId="13" hidden="1">{#N/A,#N/A,TRUE,"Смета на пасс. обор. №1"}</definedName>
    <definedName name="p_1" localSheetId="14" hidden="1">{#N/A,#N/A,TRUE,"Смета на пасс. обор. №1"}</definedName>
    <definedName name="p_1" localSheetId="16" hidden="1">{#N/A,#N/A,TRUE,"Смета на пасс. обор. №1"}</definedName>
    <definedName name="p_1" localSheetId="15" hidden="1">{#N/A,#N/A,TRUE,"Смета на пасс. обор. №1"}</definedName>
    <definedName name="p_1" hidden="1">{#N/A,#N/A,TRUE,"Смета на пасс. обор. №1"}</definedName>
    <definedName name="ppp" localSheetId="14">#REF!</definedName>
    <definedName name="ppp" localSheetId="12">#REF!</definedName>
    <definedName name="ppp" localSheetId="16">#REF!</definedName>
    <definedName name="ppp" localSheetId="15">#REF!</definedName>
    <definedName name="ppp">#REF!</definedName>
    <definedName name="pr" localSheetId="14">[4]Спецификация!#REF!</definedName>
    <definedName name="pr" localSheetId="12">[4]Спецификация!#REF!</definedName>
    <definedName name="pr" localSheetId="16">[4]Спецификация!#REF!</definedName>
    <definedName name="pr" localSheetId="15">[4]Спецификация!#REF!</definedName>
    <definedName name="pr">[4]Спецификация!#REF!</definedName>
    <definedName name="Profit" localSheetId="12">[3]Lucent!#REF!</definedName>
    <definedName name="Profit">[3]Lucent!#REF!</definedName>
    <definedName name="profit2" localSheetId="12">[3]Lucent!#REF!</definedName>
    <definedName name="profit2">[3]Lucent!#REF!</definedName>
    <definedName name="ProfitLucent">1.65</definedName>
    <definedName name="PROJ" localSheetId="14">[4]Спецификация!#REF!</definedName>
    <definedName name="PROJ" localSheetId="12">[4]Спецификация!#REF!</definedName>
    <definedName name="PROJ" localSheetId="16">[4]Спецификация!#REF!</definedName>
    <definedName name="PROJ" localSheetId="15">[4]Спецификация!#REF!</definedName>
    <definedName name="PROJ">[4]Спецификация!#REF!</definedName>
    <definedName name="q" localSheetId="14">#REF!</definedName>
    <definedName name="q" localSheetId="12">#REF!</definedName>
    <definedName name="q" localSheetId="16">#REF!</definedName>
    <definedName name="q" localSheetId="15">#REF!</definedName>
    <definedName name="q">#REF!</definedName>
    <definedName name="qqq" localSheetId="13" hidden="1">{#N/A,#N/A,TRUE,"Смета на пасс. обор. №1"}</definedName>
    <definedName name="qqq" localSheetId="14" hidden="1">{#N/A,#N/A,TRUE,"Смета на пасс. обор. №1"}</definedName>
    <definedName name="qqq" localSheetId="16" hidden="1">{#N/A,#N/A,TRUE,"Смета на пасс. обор. №1"}</definedName>
    <definedName name="qqq" localSheetId="15" hidden="1">{#N/A,#N/A,TRUE,"Смета на пасс. обор. №1"}</definedName>
    <definedName name="qqq" hidden="1">{#N/A,#N/A,TRUE,"Смета на пасс. обор. №1"}</definedName>
    <definedName name="qqq_1" localSheetId="13" hidden="1">{#N/A,#N/A,TRUE,"Смета на пасс. обор. №1"}</definedName>
    <definedName name="qqq_1" localSheetId="14" hidden="1">{#N/A,#N/A,TRUE,"Смета на пасс. обор. №1"}</definedName>
    <definedName name="qqq_1" localSheetId="16" hidden="1">{#N/A,#N/A,TRUE,"Смета на пасс. обор. №1"}</definedName>
    <definedName name="qqq_1" localSheetId="15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4">#REF!</definedName>
    <definedName name="qwer" localSheetId="12">#REF!</definedName>
    <definedName name="qwer" localSheetId="16">#REF!</definedName>
    <definedName name="qwer" localSheetId="15">#REF!</definedName>
    <definedName name="qwer">#REF!</definedName>
    <definedName name="R_Lst" localSheetId="12">#REF!</definedName>
    <definedName name="R_Lst">#REF!</definedName>
    <definedName name="R_Net" localSheetId="12">#REF!</definedName>
    <definedName name="R_Net">#REF!</definedName>
    <definedName name="Rate" localSheetId="12">#REF!</definedName>
    <definedName name="Rate">#REF!</definedName>
    <definedName name="Rit">[7]УКП!$H$3</definedName>
    <definedName name="rty" localSheetId="14">#REF!</definedName>
    <definedName name="rty" localSheetId="12">#REF!</definedName>
    <definedName name="rty" localSheetId="16">#REF!</definedName>
    <definedName name="rty" localSheetId="15">#REF!</definedName>
    <definedName name="rty">#REF!</definedName>
    <definedName name="sd" localSheetId="12">#REF!</definedName>
    <definedName name="sd">#REF!</definedName>
    <definedName name="SM" localSheetId="12">#REF!</definedName>
    <definedName name="SM">#REF!</definedName>
    <definedName name="SM_SM" localSheetId="12">#REF!</definedName>
    <definedName name="SM_SM">#REF!</definedName>
    <definedName name="SM_STO" localSheetId="17">#REF!</definedName>
    <definedName name="SM_STO" localSheetId="20">#REF!</definedName>
    <definedName name="SM_STO" localSheetId="10">#REF!</definedName>
    <definedName name="SM_STO" localSheetId="14">#REF!</definedName>
    <definedName name="SM_STO" localSheetId="12">#REF!</definedName>
    <definedName name="SM_STO" localSheetId="16">#REF!</definedName>
    <definedName name="SM_STO" localSheetId="15">#REF!</definedName>
    <definedName name="SM_STO">#REF!</definedName>
    <definedName name="SM_STO_1" localSheetId="12">'[8]СМЕТА проект'!#REF!</definedName>
    <definedName name="SM_STO_1">'[8]СМЕТА проект'!#REF!</definedName>
    <definedName name="SM_STO1" localSheetId="17">#REF!</definedName>
    <definedName name="SM_STO1" localSheetId="20">#REF!</definedName>
    <definedName name="SM_STO1" localSheetId="10">#REF!</definedName>
    <definedName name="SM_STO1" localSheetId="14">#REF!</definedName>
    <definedName name="SM_STO1" localSheetId="12">#REF!</definedName>
    <definedName name="SM_STO1" localSheetId="16">#REF!</definedName>
    <definedName name="SM_STO1" localSheetId="15">#REF!</definedName>
    <definedName name="SM_STO1">#REF!</definedName>
    <definedName name="SM_STO1_1" localSheetId="12">#REF!</definedName>
    <definedName name="SM_STO1_1">#REF!</definedName>
    <definedName name="SM_STO1_1_1" localSheetId="12">#REF!</definedName>
    <definedName name="SM_STO1_1_1">#REF!</definedName>
    <definedName name="SM_STO2" localSheetId="17">#REF!</definedName>
    <definedName name="SM_STO2" localSheetId="20">#REF!</definedName>
    <definedName name="SM_STO2" localSheetId="10">#REF!</definedName>
    <definedName name="SM_STO2" localSheetId="12">#REF!</definedName>
    <definedName name="SM_STO2">#REF!</definedName>
    <definedName name="SM_STO2_1" localSheetId="12">#REF!</definedName>
    <definedName name="SM_STO2_1">#REF!</definedName>
    <definedName name="SM_STO3" localSheetId="17">#REF!</definedName>
    <definedName name="SM_STO3" localSheetId="20">#REF!</definedName>
    <definedName name="SM_STO3" localSheetId="10">#REF!</definedName>
    <definedName name="SM_STO3" localSheetId="12">#REF!</definedName>
    <definedName name="SM_STO3">#REF!</definedName>
    <definedName name="SM_STO3_1" localSheetId="12">#REF!</definedName>
    <definedName name="SM_STO3_1">#REF!</definedName>
    <definedName name="Smmmmmmmmmmmmmmm" localSheetId="12">#REF!</definedName>
    <definedName name="Smmmmmmmmmmmmmmm">#REF!</definedName>
    <definedName name="SUM_" localSheetId="17">#REF!</definedName>
    <definedName name="SUM_" localSheetId="20">#REF!</definedName>
    <definedName name="SUM_" localSheetId="10">#REF!</definedName>
    <definedName name="SUM_" localSheetId="14">#REF!</definedName>
    <definedName name="SUM_" localSheetId="12">#REF!</definedName>
    <definedName name="SUM_" localSheetId="16">#REF!</definedName>
    <definedName name="SUM_" localSheetId="15">#REF!</definedName>
    <definedName name="SUM_">#REF!</definedName>
    <definedName name="SUM__1" localSheetId="12">#REF!</definedName>
    <definedName name="SUM__1">#REF!</definedName>
    <definedName name="SUM_1" localSheetId="17">#REF!</definedName>
    <definedName name="SUM_1" localSheetId="20">#REF!</definedName>
    <definedName name="SUM_1" localSheetId="10">#REF!</definedName>
    <definedName name="SUM_1" localSheetId="12">#REF!</definedName>
    <definedName name="SUM_1">#REF!</definedName>
    <definedName name="SUM_1_1" localSheetId="12">#REF!</definedName>
    <definedName name="SUM_1_1">#REF!</definedName>
    <definedName name="SUM_1_1_1" localSheetId="12">#REF!</definedName>
    <definedName name="SUM_1_1_1">#REF!</definedName>
    <definedName name="sum_2" localSheetId="12">#REF!</definedName>
    <definedName name="sum_2">#REF!</definedName>
    <definedName name="SUM_3" localSheetId="17">#REF!</definedName>
    <definedName name="SUM_3" localSheetId="20">#REF!</definedName>
    <definedName name="SUM_3" localSheetId="10">#REF!</definedName>
    <definedName name="SUM_3" localSheetId="12">#REF!</definedName>
    <definedName name="SUM_3">#REF!</definedName>
    <definedName name="SUM_3_1" localSheetId="12">#REF!</definedName>
    <definedName name="SUM_3_1">#REF!</definedName>
    <definedName name="sum_4" localSheetId="12">#REF!</definedName>
    <definedName name="sum_4">#REF!</definedName>
    <definedName name="SV" localSheetId="12">#REF!</definedName>
    <definedName name="SV">#REF!</definedName>
    <definedName name="SV_STO" localSheetId="12">#REF!</definedName>
    <definedName name="SV_STO">#REF!</definedName>
    <definedName name="Times" localSheetId="12">#REF!</definedName>
    <definedName name="Times">#REF!</definedName>
    <definedName name="Times_1" localSheetId="12">#REF!</definedName>
    <definedName name="Times_1">#REF!</definedName>
    <definedName name="Times_10" localSheetId="12">#REF!</definedName>
    <definedName name="Times_10">#REF!</definedName>
    <definedName name="Times_11" localSheetId="12">#REF!</definedName>
    <definedName name="Times_11">#REF!</definedName>
    <definedName name="Times_12" localSheetId="12">#REF!</definedName>
    <definedName name="Times_12">#REF!</definedName>
    <definedName name="Times_13" localSheetId="12">#REF!</definedName>
    <definedName name="Times_13">#REF!</definedName>
    <definedName name="Times_14" localSheetId="12">#REF!</definedName>
    <definedName name="Times_14">#REF!</definedName>
    <definedName name="Times_15" localSheetId="12">#REF!</definedName>
    <definedName name="Times_15">#REF!</definedName>
    <definedName name="Times_16" localSheetId="12">#REF!</definedName>
    <definedName name="Times_16">#REF!</definedName>
    <definedName name="Times_17" localSheetId="12">#REF!</definedName>
    <definedName name="Times_17">#REF!</definedName>
    <definedName name="Times_18" localSheetId="12">#REF!</definedName>
    <definedName name="Times_18">#REF!</definedName>
    <definedName name="Times_19" localSheetId="12">#REF!</definedName>
    <definedName name="Times_19">#REF!</definedName>
    <definedName name="Times_2" localSheetId="12">#REF!</definedName>
    <definedName name="Times_2">#REF!</definedName>
    <definedName name="Times_20" localSheetId="12">#REF!</definedName>
    <definedName name="Times_20">#REF!</definedName>
    <definedName name="Times_21" localSheetId="12">#REF!</definedName>
    <definedName name="Times_21">#REF!</definedName>
    <definedName name="Times_22" localSheetId="12">#REF!</definedName>
    <definedName name="Times_22">#REF!</definedName>
    <definedName name="Times_49" localSheetId="12">#REF!</definedName>
    <definedName name="Times_49">#REF!</definedName>
    <definedName name="Times_5" localSheetId="12">#REF!</definedName>
    <definedName name="Times_5">#REF!</definedName>
    <definedName name="Times_50" localSheetId="12">#REF!</definedName>
    <definedName name="Times_50">#REF!</definedName>
    <definedName name="Times_51" localSheetId="12">#REF!</definedName>
    <definedName name="Times_51">#REF!</definedName>
    <definedName name="Times_52" localSheetId="12">#REF!</definedName>
    <definedName name="Times_52">#REF!</definedName>
    <definedName name="Times_53" localSheetId="12">#REF!</definedName>
    <definedName name="Times_53">#REF!</definedName>
    <definedName name="Times_54" localSheetId="12">#REF!</definedName>
    <definedName name="Times_54">#REF!</definedName>
    <definedName name="Times_6" localSheetId="12">#REF!</definedName>
    <definedName name="Times_6">#REF!</definedName>
    <definedName name="Times_7" localSheetId="12">#REF!</definedName>
    <definedName name="Times_7">#REF!</definedName>
    <definedName name="Times_8" localSheetId="12">#REF!</definedName>
    <definedName name="Times_8">#REF!</definedName>
    <definedName name="Times_9" localSheetId="12">#REF!</definedName>
    <definedName name="Times_9">#REF!</definedName>
    <definedName name="tyu" localSheetId="12">#REF!</definedName>
    <definedName name="tyu">#REF!</definedName>
    <definedName name="U_Lst" localSheetId="12">#REF!</definedName>
    <definedName name="U_Lst">#REF!</definedName>
    <definedName name="U_Net" localSheetId="12">#REF!</definedName>
    <definedName name="U_Net">#REF!</definedName>
    <definedName name="usd" localSheetId="12">#REF!</definedName>
    <definedName name="usd">#REF!</definedName>
    <definedName name="vsego" localSheetId="12">#REF!</definedName>
    <definedName name="vsego">#REF!</definedName>
    <definedName name="w" localSheetId="12">#REF!</definedName>
    <definedName name="w">#REF!</definedName>
    <definedName name="we" localSheetId="13" hidden="1">{#N/A,#N/A,TRUE,"Смета на пасс. обор. №1"}</definedName>
    <definedName name="we" localSheetId="14" hidden="1">{#N/A,#N/A,TRUE,"Смета на пасс. обор. №1"}</definedName>
    <definedName name="we" localSheetId="16" hidden="1">{#N/A,#N/A,TRUE,"Смета на пасс. обор. №1"}</definedName>
    <definedName name="we" localSheetId="15" hidden="1">{#N/A,#N/A,TRUE,"Смета на пасс. обор. №1"}</definedName>
    <definedName name="we" hidden="1">{#N/A,#N/A,TRUE,"Смета на пасс. обор. №1"}</definedName>
    <definedName name="we_1" localSheetId="13" hidden="1">{#N/A,#N/A,TRUE,"Смета на пасс. обор. №1"}</definedName>
    <definedName name="we_1" localSheetId="14" hidden="1">{#N/A,#N/A,TRUE,"Смета на пасс. обор. №1"}</definedName>
    <definedName name="we_1" localSheetId="16" hidden="1">{#N/A,#N/A,TRUE,"Смета на пасс. обор. №1"}</definedName>
    <definedName name="we_1" localSheetId="15" hidden="1">{#N/A,#N/A,TRUE,"Смета на пасс. обор. №1"}</definedName>
    <definedName name="we_1" hidden="1">{#N/A,#N/A,TRUE,"Смета на пасс. обор. №1"}</definedName>
    <definedName name="wer" localSheetId="14">#REF!</definedName>
    <definedName name="wer" localSheetId="12">#REF!</definedName>
    <definedName name="wer" localSheetId="16">#REF!</definedName>
    <definedName name="wer" localSheetId="15">#REF!</definedName>
    <definedName name="wer">#REF!</definedName>
    <definedName name="WORK" localSheetId="14">[4]Спецификация!#REF!</definedName>
    <definedName name="WORK" localSheetId="12">[4]Спецификация!#REF!</definedName>
    <definedName name="WORK" localSheetId="16">[4]Спецификация!#REF!</definedName>
    <definedName name="WORK" localSheetId="15">[4]Спецификация!#REF!</definedName>
    <definedName name="WORK">[4]Спецификация!#REF!</definedName>
    <definedName name="wrn.1." localSheetId="17" hidden="1">{#N/A,#N/A,FALSE,"Шаблон_Спец1"}</definedName>
    <definedName name="wrn.1." localSheetId="20" hidden="1">{#N/A,#N/A,FALSE,"Шаблон_Спец1"}</definedName>
    <definedName name="wrn.1." localSheetId="10" hidden="1">{#N/A,#N/A,FALSE,"Шаблон_Спец1"}</definedName>
    <definedName name="wrn.1." localSheetId="13" hidden="1">{#N/A,#N/A,FALSE,"Шаблон_Спец1"}</definedName>
    <definedName name="wrn.1." localSheetId="14" hidden="1">{#N/A,#N/A,FALSE,"Шаблон_Спец1"}</definedName>
    <definedName name="wrn.1." localSheetId="16" hidden="1">{#N/A,#N/A,FALSE,"Шаблон_Спец1"}</definedName>
    <definedName name="wrn.1." localSheetId="15" hidden="1">{#N/A,#N/A,FALSE,"Шаблон_Спец1"}</definedName>
    <definedName name="wrn.1." hidden="1">{#N/A,#N/A,FALSE,"Шаблон_Спец1"}</definedName>
    <definedName name="wrn.sp2344." localSheetId="13" hidden="1">{#N/A,#N/A,TRUE,"Смета на пасс. обор. №1"}</definedName>
    <definedName name="wrn.sp2344." localSheetId="14" hidden="1">{#N/A,#N/A,TRUE,"Смета на пасс. обор. №1"}</definedName>
    <definedName name="wrn.sp2344." localSheetId="16" hidden="1">{#N/A,#N/A,TRUE,"Смета на пасс. обор. №1"}</definedName>
    <definedName name="wrn.sp2344." localSheetId="15" hidden="1">{#N/A,#N/A,TRUE,"Смета на пасс. обор. №1"}</definedName>
    <definedName name="wrn.sp2344." hidden="1">{#N/A,#N/A,TRUE,"Смета на пасс. обор. №1"}</definedName>
    <definedName name="wrn.sp2344._1" localSheetId="13" hidden="1">{#N/A,#N/A,TRUE,"Смета на пасс. обор. №1"}</definedName>
    <definedName name="wrn.sp2344._1" localSheetId="14" hidden="1">{#N/A,#N/A,TRUE,"Смета на пасс. обор. №1"}</definedName>
    <definedName name="wrn.sp2344._1" localSheetId="16" hidden="1">{#N/A,#N/A,TRUE,"Смета на пасс. обор. №1"}</definedName>
    <definedName name="wrn.sp2344._1" localSheetId="15" hidden="1">{#N/A,#N/A,TRUE,"Смета на пасс. обор. №1"}</definedName>
    <definedName name="wrn.sp2344._1" hidden="1">{#N/A,#N/A,TRUE,"Смета на пасс. обор. №1"}</definedName>
    <definedName name="wrn.sp2345" localSheetId="13" hidden="1">{#N/A,#N/A,TRUE,"Смета на пасс. обор. №1"}</definedName>
    <definedName name="wrn.sp2345" localSheetId="14" hidden="1">{#N/A,#N/A,TRUE,"Смета на пасс. обор. №1"}</definedName>
    <definedName name="wrn.sp2345" localSheetId="16" hidden="1">{#N/A,#N/A,TRUE,"Смета на пасс. обор. №1"}</definedName>
    <definedName name="wrn.sp2345" localSheetId="15" hidden="1">{#N/A,#N/A,TRUE,"Смета на пасс. обор. №1"}</definedName>
    <definedName name="wrn.sp2345" hidden="1">{#N/A,#N/A,TRUE,"Смета на пасс. обор. №1"}</definedName>
    <definedName name="wrn.sp2345_1" localSheetId="13" hidden="1">{#N/A,#N/A,TRUE,"Смета на пасс. обор. №1"}</definedName>
    <definedName name="wrn.sp2345_1" localSheetId="14" hidden="1">{#N/A,#N/A,TRUE,"Смета на пасс. обор. №1"}</definedName>
    <definedName name="wrn.sp2345_1" localSheetId="16" hidden="1">{#N/A,#N/A,TRUE,"Смета на пасс. обор. №1"}</definedName>
    <definedName name="wrn.sp2345_1" localSheetId="15" hidden="1">{#N/A,#N/A,TRUE,"Смета на пасс. обор. №1"}</definedName>
    <definedName name="wrn.sp2345_1" hidden="1">{#N/A,#N/A,TRUE,"Смета на пасс. обор. №1"}</definedName>
    <definedName name="ww" localSheetId="14">#REF!</definedName>
    <definedName name="ww" localSheetId="12">#REF!</definedName>
    <definedName name="ww" localSheetId="16">#REF!</definedName>
    <definedName name="ww" localSheetId="15">#REF!</definedName>
    <definedName name="ww">#REF!</definedName>
    <definedName name="yui" localSheetId="12">#REF!</definedName>
    <definedName name="yui">#REF!</definedName>
    <definedName name="ZAK1" localSheetId="17">#REF!</definedName>
    <definedName name="ZAK1" localSheetId="20">#REF!</definedName>
    <definedName name="ZAK1" localSheetId="10">#REF!</definedName>
    <definedName name="ZAK1" localSheetId="12">#REF!</definedName>
    <definedName name="ZAK1">#REF!</definedName>
    <definedName name="ZAK1_1" localSheetId="12">#REF!</definedName>
    <definedName name="ZAK1_1">#REF!</definedName>
    <definedName name="ZAK2" localSheetId="17">#REF!</definedName>
    <definedName name="ZAK2" localSheetId="20">#REF!</definedName>
    <definedName name="ZAK2" localSheetId="10">#REF!</definedName>
    <definedName name="ZAK2" localSheetId="12">#REF!</definedName>
    <definedName name="ZAK2">#REF!</definedName>
    <definedName name="ZAK2_1" localSheetId="12">#REF!</definedName>
    <definedName name="ZAK2_1">#REF!</definedName>
    <definedName name="zzzz" localSheetId="12">#REF!</definedName>
    <definedName name="zzzz">#REF!</definedName>
    <definedName name="а" localSheetId="13" hidden="1">{#N/A,#N/A,TRUE,"Смета на пасс. обор. №1"}</definedName>
    <definedName name="а" localSheetId="14" hidden="1">{#N/A,#N/A,TRUE,"Смета на пасс. обор. №1"}</definedName>
    <definedName name="а" localSheetId="16" hidden="1">{#N/A,#N/A,TRUE,"Смета на пасс. обор. №1"}</definedName>
    <definedName name="а" localSheetId="15" hidden="1">{#N/A,#N/A,TRUE,"Смета на пасс. обор. №1"}</definedName>
    <definedName name="а" hidden="1">{#N/A,#N/A,TRUE,"Смета на пасс. обор. №1"}</definedName>
    <definedName name="а_1" localSheetId="13" hidden="1">{#N/A,#N/A,TRUE,"Смета на пасс. обор. №1"}</definedName>
    <definedName name="а_1" localSheetId="14" hidden="1">{#N/A,#N/A,TRUE,"Смета на пасс. обор. №1"}</definedName>
    <definedName name="а_1" localSheetId="16" hidden="1">{#N/A,#N/A,TRUE,"Смета на пасс. обор. №1"}</definedName>
    <definedName name="а_1" localSheetId="15" hidden="1">{#N/A,#N/A,TRUE,"Смета на пасс. обор. №1"}</definedName>
    <definedName name="а_1" hidden="1">{#N/A,#N/A,TRUE,"Смета на пасс. обор. №1"}</definedName>
    <definedName name="а1" localSheetId="14">#REF!</definedName>
    <definedName name="а1" localSheetId="12">#REF!</definedName>
    <definedName name="а1" localSheetId="16">#REF!</definedName>
    <definedName name="а1" localSheetId="15">#REF!</definedName>
    <definedName name="а1">#REF!</definedName>
    <definedName name="А2" localSheetId="12">#REF!</definedName>
    <definedName name="А2">#REF!</definedName>
    <definedName name="а36" localSheetId="17">#REF!</definedName>
    <definedName name="а36" localSheetId="20">#REF!</definedName>
    <definedName name="а36" localSheetId="10">#REF!</definedName>
    <definedName name="а36" localSheetId="12">#REF!</definedName>
    <definedName name="а36">#REF!</definedName>
    <definedName name="а36_1" localSheetId="12">#REF!</definedName>
    <definedName name="а36_1">#REF!</definedName>
    <definedName name="аа" localSheetId="17">[2]топография!#REF!</definedName>
    <definedName name="аа" localSheetId="20">[2]топография!#REF!</definedName>
    <definedName name="аа" localSheetId="10">[2]топография!#REF!</definedName>
    <definedName name="аа" localSheetId="12">[2]топография!#REF!</definedName>
    <definedName name="аа">[2]топография!#REF!</definedName>
    <definedName name="ав" localSheetId="14">#REF!</definedName>
    <definedName name="ав" localSheetId="12">#REF!</definedName>
    <definedName name="ав" localSheetId="16">#REF!</definedName>
    <definedName name="ав" localSheetId="15">#REF!</definedName>
    <definedName name="ав">#REF!</definedName>
    <definedName name="ав_1" localSheetId="12">#REF!</definedName>
    <definedName name="ав_1">#REF!</definedName>
    <definedName name="авс" localSheetId="12">#REF!</definedName>
    <definedName name="авс">#REF!</definedName>
    <definedName name="автом" localSheetId="12">#REF!</definedName>
    <definedName name="автом">#REF!</definedName>
    <definedName name="Азб" localSheetId="12">#REF!</definedName>
    <definedName name="Азб">#REF!</definedName>
    <definedName name="АКСТ">'[9]Лист опроса'!$B$22</definedName>
    <definedName name="аолрмб">[10]Вспомогательный!$D$77</definedName>
    <definedName name="ап" localSheetId="13" hidden="1">{#N/A,#N/A,TRUE,"Смета на пасс. обор. №1"}</definedName>
    <definedName name="ап" localSheetId="14" hidden="1">{#N/A,#N/A,TRUE,"Смета на пасс. обор. №1"}</definedName>
    <definedName name="ап" localSheetId="16" hidden="1">{#N/A,#N/A,TRUE,"Смета на пасс. обор. №1"}</definedName>
    <definedName name="ап" localSheetId="15" hidden="1">{#N/A,#N/A,TRUE,"Смета на пасс. обор. №1"}</definedName>
    <definedName name="ап" hidden="1">{#N/A,#N/A,TRUE,"Смета на пасс. обор. №1"}</definedName>
    <definedName name="ап_1" localSheetId="13" hidden="1">{#N/A,#N/A,TRUE,"Смета на пасс. обор. №1"}</definedName>
    <definedName name="ап_1" localSheetId="14" hidden="1">{#N/A,#N/A,TRUE,"Смета на пасс. обор. №1"}</definedName>
    <definedName name="ап_1" localSheetId="16" hidden="1">{#N/A,#N/A,TRUE,"Смета на пасс. обор. №1"}</definedName>
    <definedName name="ап_1" localSheetId="15" hidden="1">{#N/A,#N/A,TRUE,"Смета на пасс. обор. №1"}</definedName>
    <definedName name="ап_1" hidden="1">{#N/A,#N/A,TRUE,"Смета на пасс. обор. №1"}</definedName>
    <definedName name="апр" localSheetId="13" hidden="1">{#N/A,#N/A,TRUE,"Смета на пасс. обор. №1"}</definedName>
    <definedName name="апр" localSheetId="14" hidden="1">{#N/A,#N/A,TRUE,"Смета на пасс. обор. №1"}</definedName>
    <definedName name="апр" localSheetId="16" hidden="1">{#N/A,#N/A,TRUE,"Смета на пасс. обор. №1"}</definedName>
    <definedName name="апр" localSheetId="15" hidden="1">{#N/A,#N/A,TRUE,"Смета на пасс. обор. №1"}</definedName>
    <definedName name="апр" hidden="1">{#N/A,#N/A,TRUE,"Смета на пасс. обор. №1"}</definedName>
    <definedName name="апр_1" localSheetId="13" hidden="1">{#N/A,#N/A,TRUE,"Смета на пасс. обор. №1"}</definedName>
    <definedName name="апр_1" localSheetId="14" hidden="1">{#N/A,#N/A,TRUE,"Смета на пасс. обор. №1"}</definedName>
    <definedName name="апр_1" localSheetId="16" hidden="1">{#N/A,#N/A,TRUE,"Смета на пасс. обор. №1"}</definedName>
    <definedName name="апр_1" localSheetId="15" hidden="1">{#N/A,#N/A,TRUE,"Смета на пасс. обор. №1"}</definedName>
    <definedName name="апр_1" hidden="1">{#N/A,#N/A,TRUE,"Смета на пасс. обор. №1"}</definedName>
    <definedName name="астр" localSheetId="14">#REF!</definedName>
    <definedName name="астр" localSheetId="12">#REF!</definedName>
    <definedName name="астр" localSheetId="16">#REF!</definedName>
    <definedName name="астр" localSheetId="15">#REF!</definedName>
    <definedName name="астр">#REF!</definedName>
    <definedName name="Астрахань" localSheetId="12">#REF!</definedName>
    <definedName name="Астрахань">#REF!</definedName>
    <definedName name="Астрахань_1" localSheetId="12">#REF!</definedName>
    <definedName name="Астрахань_1">#REF!</definedName>
    <definedName name="Астрахань_2" localSheetId="12">#REF!</definedName>
    <definedName name="Астрахань_2">#REF!</definedName>
    <definedName name="Астрахань_22" localSheetId="12">#REF!</definedName>
    <definedName name="Астрахань_22">#REF!</definedName>
    <definedName name="Астрахань_49" localSheetId="12">#REF!</definedName>
    <definedName name="Астрахань_49">#REF!</definedName>
    <definedName name="Астрахань_5" localSheetId="12">#REF!</definedName>
    <definedName name="Астрахань_5">#REF!</definedName>
    <definedName name="Астрахань_50" localSheetId="12">#REF!</definedName>
    <definedName name="Астрахань_50">#REF!</definedName>
    <definedName name="Астрахань_51" localSheetId="12">#REF!</definedName>
    <definedName name="Астрахань_51">#REF!</definedName>
    <definedName name="Астрахань_52" localSheetId="12">#REF!</definedName>
    <definedName name="Астрахань_52">#REF!</definedName>
    <definedName name="Астрахань_53" localSheetId="12">#REF!</definedName>
    <definedName name="Астрахань_53">#REF!</definedName>
    <definedName name="Астрахань_54" localSheetId="12">#REF!</definedName>
    <definedName name="Астрахань_54">#REF!</definedName>
    <definedName name="АСУТП2" localSheetId="12">#REF!</definedName>
    <definedName name="АСУТП2">#REF!</definedName>
    <definedName name="АСУТП2_1" localSheetId="12">#REF!</definedName>
    <definedName name="АСУТП2_1">#REF!</definedName>
    <definedName name="АСУТП2_2" localSheetId="12">#REF!</definedName>
    <definedName name="АСУТП2_2">#REF!</definedName>
    <definedName name="АСУТП2_22" localSheetId="12">#REF!</definedName>
    <definedName name="АСУТП2_22">#REF!</definedName>
    <definedName name="АСУТП2_49" localSheetId="12">#REF!</definedName>
    <definedName name="АСУТП2_49">#REF!</definedName>
    <definedName name="АСУТП2_5" localSheetId="12">#REF!</definedName>
    <definedName name="АСУТП2_5">#REF!</definedName>
    <definedName name="АСУТП2_50" localSheetId="12">#REF!</definedName>
    <definedName name="АСУТП2_50">#REF!</definedName>
    <definedName name="АСУТП2_51" localSheetId="12">#REF!</definedName>
    <definedName name="АСУТП2_51">#REF!</definedName>
    <definedName name="АСУТП2_52" localSheetId="12">#REF!</definedName>
    <definedName name="АСУТП2_52">#REF!</definedName>
    <definedName name="АСУТП2_53" localSheetId="12">#REF!</definedName>
    <definedName name="АСУТП2_53">#REF!</definedName>
    <definedName name="АСУТП2_54" localSheetId="12">#REF!</definedName>
    <definedName name="АСУТП2_54">#REF!</definedName>
    <definedName name="АСУТПАстрахань" localSheetId="12">#REF!</definedName>
    <definedName name="АСУТПАстрахань">#REF!</definedName>
    <definedName name="АСУТПАстрахань_1" localSheetId="12">#REF!</definedName>
    <definedName name="АСУТПАстрахань_1">#REF!</definedName>
    <definedName name="АСУТПАстрахань_2" localSheetId="12">#REF!</definedName>
    <definedName name="АСУТПАстрахань_2">#REF!</definedName>
    <definedName name="АСУТПАстрахань_22" localSheetId="12">#REF!</definedName>
    <definedName name="АСУТПАстрахань_22">#REF!</definedName>
    <definedName name="АСУТПАстрахань_49" localSheetId="12">#REF!</definedName>
    <definedName name="АСУТПАстрахань_49">#REF!</definedName>
    <definedName name="АСУТПАстрахань_5" localSheetId="12">#REF!</definedName>
    <definedName name="АСУТПАстрахань_5">#REF!</definedName>
    <definedName name="АСУТПАстрахань_50" localSheetId="12">#REF!</definedName>
    <definedName name="АСУТПАстрахань_50">#REF!</definedName>
    <definedName name="АСУТПАстрахань_51" localSheetId="12">#REF!</definedName>
    <definedName name="АСУТПАстрахань_51">#REF!</definedName>
    <definedName name="АСУТПАстрахань_52" localSheetId="12">#REF!</definedName>
    <definedName name="АСУТПАстрахань_52">#REF!</definedName>
    <definedName name="АСУТПАстрахань_53" localSheetId="12">#REF!</definedName>
    <definedName name="АСУТПАстрахань_53">#REF!</definedName>
    <definedName name="АСУТПАстрахань_54" localSheetId="12">#REF!</definedName>
    <definedName name="АСУТПАстрахань_54">#REF!</definedName>
    <definedName name="АСУТПН.Новгород" localSheetId="12">#REF!</definedName>
    <definedName name="АСУТПН.Новгород">#REF!</definedName>
    <definedName name="АСУТПН.Новгород_1" localSheetId="12">#REF!</definedName>
    <definedName name="АСУТПН.Новгород_1">#REF!</definedName>
    <definedName name="АСУТПН.Новгород_2" localSheetId="12">#REF!</definedName>
    <definedName name="АСУТПН.Новгород_2">#REF!</definedName>
    <definedName name="АСУТПН.Новгород_22" localSheetId="12">#REF!</definedName>
    <definedName name="АСУТПН.Новгород_22">#REF!</definedName>
    <definedName name="АСУТПН.Новгород_49" localSheetId="12">#REF!</definedName>
    <definedName name="АСУТПН.Новгород_49">#REF!</definedName>
    <definedName name="АСУТПН.Новгород_5" localSheetId="12">#REF!</definedName>
    <definedName name="АСУТПН.Новгород_5">#REF!</definedName>
    <definedName name="АСУТПН.Новгород_50" localSheetId="12">#REF!</definedName>
    <definedName name="АСУТПН.Новгород_50">#REF!</definedName>
    <definedName name="АСУТПН.Новгород_51" localSheetId="12">#REF!</definedName>
    <definedName name="АСУТПН.Новгород_51">#REF!</definedName>
    <definedName name="АСУТПН.Новгород_52" localSheetId="12">#REF!</definedName>
    <definedName name="АСУТПН.Новгород_52">#REF!</definedName>
    <definedName name="АСУТПН.Новгород_53" localSheetId="12">#REF!</definedName>
    <definedName name="АСУТПН.Новгород_53">#REF!</definedName>
    <definedName name="АСУТПН.Новгород_54" localSheetId="12">#REF!</definedName>
    <definedName name="АСУТПН.Новгород_54">#REF!</definedName>
    <definedName name="АСУТПСтаврополь" localSheetId="12">#REF!</definedName>
    <definedName name="АСУТПСтаврополь">#REF!</definedName>
    <definedName name="АСУТПСтаврополь_1" localSheetId="12">#REF!</definedName>
    <definedName name="АСУТПСтаврополь_1">#REF!</definedName>
    <definedName name="АСУТПСтаврополь_2" localSheetId="12">#REF!</definedName>
    <definedName name="АСУТПСтаврополь_2">#REF!</definedName>
    <definedName name="АСУТПСтаврополь_22" localSheetId="12">#REF!</definedName>
    <definedName name="АСУТПСтаврополь_22">#REF!</definedName>
    <definedName name="АСУТПСтаврополь_49" localSheetId="12">#REF!</definedName>
    <definedName name="АСУТПСтаврополь_49">#REF!</definedName>
    <definedName name="АСУТПСтаврополь_5" localSheetId="12">#REF!</definedName>
    <definedName name="АСУТПСтаврополь_5">#REF!</definedName>
    <definedName name="АСУТПСтаврополь_50" localSheetId="12">#REF!</definedName>
    <definedName name="АСУТПСтаврополь_50">#REF!</definedName>
    <definedName name="АСУТПСтаврополь_51" localSheetId="12">#REF!</definedName>
    <definedName name="АСУТПСтаврополь_51">#REF!</definedName>
    <definedName name="АСУТПСтаврополь_52" localSheetId="12">#REF!</definedName>
    <definedName name="АСУТПСтаврополь_52">#REF!</definedName>
    <definedName name="АСУТПСтаврополь_53" localSheetId="12">#REF!</definedName>
    <definedName name="АСУТПСтаврополь_53">#REF!</definedName>
    <definedName name="АСУТПСтаврополь_54" localSheetId="12">#REF!</definedName>
    <definedName name="АСУТПСтаврополь_54">#REF!</definedName>
    <definedName name="АФС" localSheetId="12">[2]топография!#REF!</definedName>
    <definedName name="АФС">[2]топография!#REF!</definedName>
    <definedName name="б" localSheetId="13" hidden="1">{#N/A,#N/A,TRUE,"Смета на пасс. обор. №1"}</definedName>
    <definedName name="б" localSheetId="14" hidden="1">{#N/A,#N/A,TRUE,"Смета на пасс. обор. №1"}</definedName>
    <definedName name="б" localSheetId="16" hidden="1">{#N/A,#N/A,TRUE,"Смета на пасс. обор. №1"}</definedName>
    <definedName name="б" localSheetId="15" hidden="1">{#N/A,#N/A,TRUE,"Смета на пасс. обор. №1"}</definedName>
    <definedName name="б" hidden="1">{#N/A,#N/A,TRUE,"Смета на пасс. обор. №1"}</definedName>
    <definedName name="б_1" localSheetId="13" hidden="1">{#N/A,#N/A,TRUE,"Смета на пасс. обор. №1"}</definedName>
    <definedName name="б_1" localSheetId="14" hidden="1">{#N/A,#N/A,TRUE,"Смета на пасс. обор. №1"}</definedName>
    <definedName name="б_1" localSheetId="16" hidden="1">{#N/A,#N/A,TRUE,"Смета на пасс. обор. №1"}</definedName>
    <definedName name="б_1" localSheetId="15" hidden="1">{#N/A,#N/A,TRUE,"Смета на пасс. обор. №1"}</definedName>
    <definedName name="б_1" hidden="1">{#N/A,#N/A,TRUE,"Смета на пасс. обор. №1"}</definedName>
    <definedName name="бабабла" localSheetId="13" hidden="1">{#N/A,#N/A,TRUE,"Смета на пасс. обор. №1"}</definedName>
    <definedName name="бабабла" localSheetId="14" hidden="1">{#N/A,#N/A,TRUE,"Смета на пасс. обор. №1"}</definedName>
    <definedName name="бабабла" localSheetId="16" hidden="1">{#N/A,#N/A,TRUE,"Смета на пасс. обор. №1"}</definedName>
    <definedName name="бабабла" localSheetId="15" hidden="1">{#N/A,#N/A,TRUE,"Смета на пасс. обор. №1"}</definedName>
    <definedName name="бабабла" hidden="1">{#N/A,#N/A,TRUE,"Смета на пасс. обор. №1"}</definedName>
    <definedName name="бабабла_1" localSheetId="13" hidden="1">{#N/A,#N/A,TRUE,"Смета на пасс. обор. №1"}</definedName>
    <definedName name="бабабла_1" localSheetId="14" hidden="1">{#N/A,#N/A,TRUE,"Смета на пасс. обор. №1"}</definedName>
    <definedName name="бабабла_1" localSheetId="16" hidden="1">{#N/A,#N/A,TRUE,"Смета на пасс. обор. №1"}</definedName>
    <definedName name="бабабла_1" localSheetId="15" hidden="1">{#N/A,#N/A,TRUE,"Смета на пасс. обор. №1"}</definedName>
    <definedName name="бабабла_1" hidden="1">{#N/A,#N/A,TRUE,"Смета на пасс. обор. №1"}</definedName>
    <definedName name="_xlnm.Database">'[11]ПС 110 кВ (доп)'!$B$1:$F$18</definedName>
    <definedName name="Бланк_сметы" localSheetId="14">#REF!</definedName>
    <definedName name="Бланк_сметы" localSheetId="12">#REF!</definedName>
    <definedName name="Бланк_сметы" localSheetId="16">#REF!</definedName>
    <definedName name="Бланк_сметы" localSheetId="15">#REF!</definedName>
    <definedName name="Бланк_сметы">#REF!</definedName>
    <definedName name="бол" localSheetId="13" hidden="1">{#N/A,#N/A,TRUE,"Смета на пасс. обор. №1"}</definedName>
    <definedName name="бол" localSheetId="14" hidden="1">{#N/A,#N/A,TRUE,"Смета на пасс. обор. №1"}</definedName>
    <definedName name="бол" localSheetId="16" hidden="1">{#N/A,#N/A,TRUE,"Смета на пасс. обор. №1"}</definedName>
    <definedName name="бол" localSheetId="15" hidden="1">{#N/A,#N/A,TRUE,"Смета на пасс. обор. №1"}</definedName>
    <definedName name="бол" hidden="1">{#N/A,#N/A,TRUE,"Смета на пасс. обор. №1"}</definedName>
    <definedName name="бол_1" localSheetId="13" hidden="1">{#N/A,#N/A,TRUE,"Смета на пасс. обор. №1"}</definedName>
    <definedName name="бол_1" localSheetId="14" hidden="1">{#N/A,#N/A,TRUE,"Смета на пасс. обор. №1"}</definedName>
    <definedName name="бол_1" localSheetId="16" hidden="1">{#N/A,#N/A,TRUE,"Смета на пасс. обор. №1"}</definedName>
    <definedName name="бол_1" localSheetId="15" hidden="1">{#N/A,#N/A,TRUE,"Смета на пасс. обор. №1"}</definedName>
    <definedName name="бол_1" hidden="1">{#N/A,#N/A,TRUE,"Смета на пасс. обор. №1"}</definedName>
    <definedName name="БСИР" localSheetId="14">#REF!</definedName>
    <definedName name="БСИР" localSheetId="12">#REF!</definedName>
    <definedName name="БСИР" localSheetId="16">#REF!</definedName>
    <definedName name="БСИР" localSheetId="15">#REF!</definedName>
    <definedName name="БСИР">#REF!</definedName>
    <definedName name="в" localSheetId="13" hidden="1">{#N/A,#N/A,TRUE,"Смета на пасс. обор. №1"}</definedName>
    <definedName name="в" localSheetId="14" hidden="1">{#N/A,#N/A,TRUE,"Смета на пасс. обор. №1"}</definedName>
    <definedName name="в" localSheetId="16" hidden="1">{#N/A,#N/A,TRUE,"Смета на пасс. обор. №1"}</definedName>
    <definedName name="в" localSheetId="15" hidden="1">{#N/A,#N/A,TRUE,"Смета на пасс. обор. №1"}</definedName>
    <definedName name="в" hidden="1">{#N/A,#N/A,TRUE,"Смета на пасс. обор. №1"}</definedName>
    <definedName name="в_1" localSheetId="13" hidden="1">{#N/A,#N/A,TRUE,"Смета на пасс. обор. №1"}</definedName>
    <definedName name="в_1" localSheetId="14" hidden="1">{#N/A,#N/A,TRUE,"Смета на пасс. обор. №1"}</definedName>
    <definedName name="в_1" localSheetId="16" hidden="1">{#N/A,#N/A,TRUE,"Смета на пасс. обор. №1"}</definedName>
    <definedName name="в_1" localSheetId="15" hidden="1">{#N/A,#N/A,TRUE,"Смета на пасс. обор. №1"}</definedName>
    <definedName name="в_1" hidden="1">{#N/A,#N/A,TRUE,"Смета на пасс. обор. №1"}</definedName>
    <definedName name="ва" localSheetId="14">#REF!</definedName>
    <definedName name="ва" localSheetId="12">#REF!</definedName>
    <definedName name="ва" localSheetId="16">#REF!</definedName>
    <definedName name="ва" localSheetId="15">#REF!</definedName>
    <definedName name="ва">#REF!</definedName>
    <definedName name="вап" localSheetId="13" hidden="1">{#N/A,#N/A,TRUE,"Смета на пасс. обор. №1"}</definedName>
    <definedName name="вап" localSheetId="14" hidden="1">{#N/A,#N/A,TRUE,"Смета на пасс. обор. №1"}</definedName>
    <definedName name="вап" localSheetId="16" hidden="1">{#N/A,#N/A,TRUE,"Смета на пасс. обор. №1"}</definedName>
    <definedName name="вап" localSheetId="15" hidden="1">{#N/A,#N/A,TRUE,"Смета на пасс. обор. №1"}</definedName>
    <definedName name="вап" hidden="1">{#N/A,#N/A,TRUE,"Смета на пасс. обор. №1"}</definedName>
    <definedName name="вап_1" localSheetId="13" hidden="1">{#N/A,#N/A,TRUE,"Смета на пасс. обор. №1"}</definedName>
    <definedName name="вап_1" localSheetId="14" hidden="1">{#N/A,#N/A,TRUE,"Смета на пасс. обор. №1"}</definedName>
    <definedName name="вап_1" localSheetId="16" hidden="1">{#N/A,#N/A,TRUE,"Смета на пасс. обор. №1"}</definedName>
    <definedName name="вап_1" localSheetId="15" hidden="1">{#N/A,#N/A,TRUE,"Смета на пасс. обор. №1"}</definedName>
    <definedName name="вап_1" hidden="1">{#N/A,#N/A,TRUE,"Смета на пасс. обор. №1"}</definedName>
    <definedName name="вапапо" localSheetId="13" hidden="1">{#N/A,#N/A,TRUE,"Смета на пасс. обор. №1"}</definedName>
    <definedName name="вапапо" localSheetId="14" hidden="1">{#N/A,#N/A,TRUE,"Смета на пасс. обор. №1"}</definedName>
    <definedName name="вапапо" localSheetId="16" hidden="1">{#N/A,#N/A,TRUE,"Смета на пасс. обор. №1"}</definedName>
    <definedName name="вапапо" localSheetId="15" hidden="1">{#N/A,#N/A,TRUE,"Смета на пасс. обор. №1"}</definedName>
    <definedName name="вапапо" hidden="1">{#N/A,#N/A,TRUE,"Смета на пасс. обор. №1"}</definedName>
    <definedName name="вапапо_1" localSheetId="13" hidden="1">{#N/A,#N/A,TRUE,"Смета на пасс. обор. №1"}</definedName>
    <definedName name="вапапо_1" localSheetId="14" hidden="1">{#N/A,#N/A,TRUE,"Смета на пасс. обор. №1"}</definedName>
    <definedName name="вапапо_1" localSheetId="16" hidden="1">{#N/A,#N/A,TRUE,"Смета на пасс. обор. №1"}</definedName>
    <definedName name="вапапо_1" localSheetId="15" hidden="1">{#N/A,#N/A,TRUE,"Смета на пасс. обор. №1"}</definedName>
    <definedName name="вапапо_1" hidden="1">{#N/A,#N/A,TRUE,"Смета на пасс. обор. №1"}</definedName>
    <definedName name="вв" localSheetId="17">[2]топография!#REF!</definedName>
    <definedName name="вв" localSheetId="20">[2]топография!#REF!</definedName>
    <definedName name="вв" localSheetId="10">[2]топография!#REF!</definedName>
    <definedName name="вв" localSheetId="12">[2]топография!#REF!</definedName>
    <definedName name="вв" localSheetId="16">[2]топография!#REF!</definedName>
    <definedName name="вв">[2]топография!#REF!</definedName>
    <definedName name="ввв" localSheetId="14">#REF!</definedName>
    <definedName name="ввв" localSheetId="12">#REF!</definedName>
    <definedName name="ввв" localSheetId="16">#REF!</definedName>
    <definedName name="ввв" localSheetId="15">#REF!</definedName>
    <definedName name="ввв">#REF!</definedName>
    <definedName name="ввод" localSheetId="12">#REF!</definedName>
    <definedName name="ввод">#REF!</definedName>
    <definedName name="ввод_1" localSheetId="12">#REF!</definedName>
    <definedName name="ввод_1">#REF!</definedName>
    <definedName name="ввод_49" localSheetId="12">#REF!</definedName>
    <definedName name="ввод_49">#REF!</definedName>
    <definedName name="ввод_50" localSheetId="12">#REF!</definedName>
    <definedName name="ввод_50">#REF!</definedName>
    <definedName name="ввод_51" localSheetId="12">#REF!</definedName>
    <definedName name="ввод_51">#REF!</definedName>
    <definedName name="ввод_52" localSheetId="12">#REF!</definedName>
    <definedName name="ввод_52">#REF!</definedName>
    <definedName name="ввод_53" localSheetId="12">#REF!</definedName>
    <definedName name="ввод_53">#REF!</definedName>
    <definedName name="ввод_54" localSheetId="12">#REF!</definedName>
    <definedName name="ввод_54">#REF!</definedName>
    <definedName name="вика" localSheetId="12">#REF!</definedName>
    <definedName name="вика">#REF!</definedName>
    <definedName name="Внут_Т" localSheetId="12">#REF!</definedName>
    <definedName name="Внут_Т" localSheetId="16">#REF!</definedName>
    <definedName name="Внут_Т">#REF!</definedName>
    <definedName name="воп" localSheetId="12">[2]топография!#REF!</definedName>
    <definedName name="воп">[2]топография!#REF!</definedName>
    <definedName name="вравар" localSheetId="14">#REF!</definedName>
    <definedName name="вравар" localSheetId="12">#REF!</definedName>
    <definedName name="вравар" localSheetId="16">#REF!</definedName>
    <definedName name="вравар" localSheetId="15">#REF!</definedName>
    <definedName name="вравар">#REF!</definedName>
    <definedName name="Времен">[12]Коэфф!$B$2</definedName>
    <definedName name="ВСЕГО" localSheetId="14">#REF!</definedName>
    <definedName name="ВСЕГО" localSheetId="12">#REF!</definedName>
    <definedName name="ВСЕГО" localSheetId="16">#REF!</definedName>
    <definedName name="ВСЕГО" localSheetId="15">#REF!</definedName>
    <definedName name="ВСЕГО">#REF!</definedName>
    <definedName name="ВсегоРучБур">[13]СмРучБур!$J$40</definedName>
    <definedName name="ВсегоШурфов" localSheetId="14">#REF!</definedName>
    <definedName name="ВсегоШурфов" localSheetId="12">#REF!</definedName>
    <definedName name="ВсегоШурфов" localSheetId="16">#REF!</definedName>
    <definedName name="ВсегоШурфов" localSheetId="15">#REF!</definedName>
    <definedName name="ВсегоШурфов">#REF!</definedName>
    <definedName name="Вспом" localSheetId="12">#REF!</definedName>
    <definedName name="Вспом" localSheetId="16">#REF!</definedName>
    <definedName name="Вспом">#REF!</definedName>
    <definedName name="Вторич" localSheetId="12">#REF!</definedName>
    <definedName name="Вторич">#REF!</definedName>
    <definedName name="ВЫЕЗД_всего">[14]РасчетКомандир1!$M$1:$M$65536</definedName>
    <definedName name="ВЫЕЗД_всего_1">[14]РасчетКомандир2!$O$1:$O$65536</definedName>
    <definedName name="ВЫЕЗД_период">[14]РасчетКомандир1!$E$1:$E$65536</definedName>
    <definedName name="ВЫЕЗД_период_1">[14]РасчетКомандир2!$E$1:$E$65536</definedName>
    <definedName name="ггггггггггггггггггггггггггггггггггггггггггггггг" localSheetId="14">[2]топография!#REF!</definedName>
    <definedName name="ггггггггггггггггггггггггггггггггггггггггггггггг" localSheetId="12">[2]топография!#REF!</definedName>
    <definedName name="ггггггггггггггггггггггггггггггггггггггггггггггг" localSheetId="16">[2]топография!#REF!</definedName>
    <definedName name="ггггггггггггггггггггггггггггггггггггггггггггггг" localSheetId="15">[2]топография!#REF!</definedName>
    <definedName name="ггггггггггггггггггггггггггггггггггггггггггггггг">[2]топография!#REF!</definedName>
    <definedName name="гелог" localSheetId="14">#REF!</definedName>
    <definedName name="гелог" localSheetId="12">#REF!</definedName>
    <definedName name="гелог" localSheetId="16">#REF!</definedName>
    <definedName name="гелог" localSheetId="15">#REF!</definedName>
    <definedName name="гелог">#REF!</definedName>
    <definedName name="гео" localSheetId="12">#REF!</definedName>
    <definedName name="гео">#REF!</definedName>
    <definedName name="геодез1">[15]геолог!$L$81</definedName>
    <definedName name="геол" localSheetId="14">[16]Смета!#REF!</definedName>
    <definedName name="геол" localSheetId="12">[16]Смета!#REF!</definedName>
    <definedName name="геол" localSheetId="16">[16]Смета!#REF!</definedName>
    <definedName name="геол" localSheetId="15">[16]Смета!#REF!</definedName>
    <definedName name="геол">[16]Смета!#REF!</definedName>
    <definedName name="геол.1" localSheetId="14">#REF!</definedName>
    <definedName name="геол.1" localSheetId="12">#REF!</definedName>
    <definedName name="геол.1" localSheetId="16">#REF!</definedName>
    <definedName name="геол.1" localSheetId="15">#REF!</definedName>
    <definedName name="геол.1">#REF!</definedName>
    <definedName name="геол_1" localSheetId="14">[17]Смета!#REF!</definedName>
    <definedName name="геол_1" localSheetId="12">[17]Смета!#REF!</definedName>
    <definedName name="геол_1" localSheetId="16">[17]Смета!#REF!</definedName>
    <definedName name="геол_1" localSheetId="15">[17]Смета!#REF!</definedName>
    <definedName name="геол_1">[17]Смета!#REF!</definedName>
    <definedName name="геол_2" localSheetId="12">[18]Смета!#REF!</definedName>
    <definedName name="геол_2">[18]Смета!#REF!</definedName>
    <definedName name="Геол_Лазаревск" localSheetId="12">[2]топография!#REF!</definedName>
    <definedName name="Геол_Лазаревск">[2]топография!#REF!</definedName>
    <definedName name="геол1" localSheetId="14">#REF!</definedName>
    <definedName name="геол1" localSheetId="12">#REF!</definedName>
    <definedName name="геол1" localSheetId="16">#REF!</definedName>
    <definedName name="геол1" localSheetId="15">#REF!</definedName>
    <definedName name="геол1">#REF!</definedName>
    <definedName name="геоф" localSheetId="12">#REF!</definedName>
    <definedName name="геоф">#REF!</definedName>
    <definedName name="Геофиз" localSheetId="12">#REF!</definedName>
    <definedName name="Геофиз">#REF!</definedName>
    <definedName name="геофизика" localSheetId="12">#REF!</definedName>
    <definedName name="геофизика">#REF!</definedName>
    <definedName name="гид" localSheetId="12">[19]Смета!#REF!</definedName>
    <definedName name="гид">[19]Смета!#REF!</definedName>
    <definedName name="гид_1" localSheetId="12">[20]Смета!#REF!</definedName>
    <definedName name="гид_1">[20]Смета!#REF!</definedName>
    <definedName name="гид_2" localSheetId="12">[21]Смета!#REF!</definedName>
    <definedName name="гид_2">[21]Смета!#REF!</definedName>
    <definedName name="Гидро" localSheetId="12">[2]топография!#REF!</definedName>
    <definedName name="Гидро">[2]топография!#REF!</definedName>
    <definedName name="гидро1" localSheetId="14">#REF!</definedName>
    <definedName name="гидро1" localSheetId="12">#REF!</definedName>
    <definedName name="гидро1" localSheetId="16">#REF!</definedName>
    <definedName name="гидро1" localSheetId="15">#REF!</definedName>
    <definedName name="гидро1">#REF!</definedName>
    <definedName name="гидро1_1" localSheetId="12">#REF!</definedName>
    <definedName name="гидро1_1">#REF!</definedName>
    <definedName name="гидрол" localSheetId="12">#REF!</definedName>
    <definedName name="гидрол">#REF!</definedName>
    <definedName name="Гидролог" localSheetId="12">#REF!</definedName>
    <definedName name="Гидролог">#REF!</definedName>
    <definedName name="гидролог_1" localSheetId="12">#REF!</definedName>
    <definedName name="гидролог_1">#REF!</definedName>
    <definedName name="Гидрология_7.03.08" localSheetId="12">[2]топография!#REF!</definedName>
    <definedName name="Гидрология_7.03.08">[2]топография!#REF!</definedName>
    <definedName name="ГИП" localSheetId="14">#REF!</definedName>
    <definedName name="ГИП" localSheetId="12">#REF!</definedName>
    <definedName name="ГИП" localSheetId="16">#REF!</definedName>
    <definedName name="ГИП" localSheetId="15">#REF!</definedName>
    <definedName name="ГИП">#REF!</definedName>
    <definedName name="ГИП_1" localSheetId="12">#REF!</definedName>
    <definedName name="ГИП_1">#REF!</definedName>
    <definedName name="город" localSheetId="12">#REF!</definedName>
    <definedName name="город">#REF!</definedName>
    <definedName name="город_49" localSheetId="12">#REF!</definedName>
    <definedName name="город_49">#REF!</definedName>
    <definedName name="город_50" localSheetId="12">#REF!</definedName>
    <definedName name="город_50">#REF!</definedName>
    <definedName name="город_51" localSheetId="12">#REF!</definedName>
    <definedName name="город_51">#REF!</definedName>
    <definedName name="город_52" localSheetId="12">#REF!</definedName>
    <definedName name="город_52">#REF!</definedName>
    <definedName name="город_53" localSheetId="12">#REF!</definedName>
    <definedName name="город_53">#REF!</definedName>
    <definedName name="город_54" localSheetId="12">#REF!</definedName>
    <definedName name="город_54">#REF!</definedName>
    <definedName name="ГРП" localSheetId="12">#REF!</definedName>
    <definedName name="ГРП" localSheetId="16">#REF!</definedName>
    <definedName name="ГРП">#REF!</definedName>
    <definedName name="ГРП1" localSheetId="12">#REF!</definedName>
    <definedName name="ГРП1" localSheetId="16">#REF!</definedName>
    <definedName name="ГРП1">#REF!</definedName>
    <definedName name="гшшг">NA()</definedName>
    <definedName name="д1" localSheetId="17">#REF!</definedName>
    <definedName name="д1" localSheetId="20">#REF!</definedName>
    <definedName name="д1" localSheetId="10">#REF!</definedName>
    <definedName name="д1" localSheetId="14">#REF!</definedName>
    <definedName name="д1" localSheetId="12">#REF!</definedName>
    <definedName name="д1" localSheetId="16">#REF!</definedName>
    <definedName name="д1" localSheetId="15">#REF!</definedName>
    <definedName name="д1">#REF!</definedName>
    <definedName name="д10" localSheetId="17">#REF!</definedName>
    <definedName name="д10" localSheetId="20">#REF!</definedName>
    <definedName name="д10" localSheetId="10">#REF!</definedName>
    <definedName name="д10" localSheetId="12">#REF!</definedName>
    <definedName name="д10">#REF!</definedName>
    <definedName name="д2" localSheetId="17">#REF!</definedName>
    <definedName name="д2" localSheetId="20">#REF!</definedName>
    <definedName name="д2" localSheetId="10">#REF!</definedName>
    <definedName name="д2" localSheetId="12">#REF!</definedName>
    <definedName name="д2">#REF!</definedName>
    <definedName name="д3" localSheetId="17">#REF!</definedName>
    <definedName name="д3" localSheetId="20">#REF!</definedName>
    <definedName name="д3" localSheetId="10">#REF!</definedName>
    <definedName name="д3" localSheetId="12">#REF!</definedName>
    <definedName name="д3">#REF!</definedName>
    <definedName name="д4" localSheetId="17">#REF!</definedName>
    <definedName name="д4" localSheetId="20">#REF!</definedName>
    <definedName name="д4" localSheetId="10">#REF!</definedName>
    <definedName name="д4" localSheetId="12">#REF!</definedName>
    <definedName name="д4">#REF!</definedName>
    <definedName name="д5" localSheetId="17">#REF!</definedName>
    <definedName name="д5" localSheetId="20">#REF!</definedName>
    <definedName name="д5" localSheetId="10">#REF!</definedName>
    <definedName name="д5" localSheetId="12">#REF!</definedName>
    <definedName name="д5">#REF!</definedName>
    <definedName name="д6" localSheetId="17">#REF!</definedName>
    <definedName name="д6" localSheetId="20">#REF!</definedName>
    <definedName name="д6" localSheetId="10">#REF!</definedName>
    <definedName name="д6" localSheetId="12">#REF!</definedName>
    <definedName name="д6">#REF!</definedName>
    <definedName name="д7" localSheetId="17">#REF!</definedName>
    <definedName name="д7" localSheetId="20">#REF!</definedName>
    <definedName name="д7" localSheetId="10">#REF!</definedName>
    <definedName name="д7" localSheetId="12">#REF!</definedName>
    <definedName name="д7">#REF!</definedName>
    <definedName name="д8" localSheetId="17">#REF!</definedName>
    <definedName name="д8" localSheetId="20">#REF!</definedName>
    <definedName name="д8" localSheetId="10">#REF!</definedName>
    <definedName name="д8" localSheetId="12">#REF!</definedName>
    <definedName name="д8">#REF!</definedName>
    <definedName name="д9" localSheetId="17">#REF!</definedName>
    <definedName name="д9" localSheetId="20">#REF!</definedName>
    <definedName name="д9" localSheetId="10">#REF!</definedName>
    <definedName name="д9" localSheetId="12">#REF!</definedName>
    <definedName name="д9">#REF!</definedName>
    <definedName name="дд" localSheetId="12">[22]Смета!#REF!</definedName>
    <definedName name="дд">[22]Смета!#REF!</definedName>
    <definedName name="ддддд" localSheetId="14">#REF!</definedName>
    <definedName name="ддддд" localSheetId="12">#REF!</definedName>
    <definedName name="ддддд" localSheetId="16">#REF!</definedName>
    <definedName name="ддддд" localSheetId="15">#REF!</definedName>
    <definedName name="ддддд">#REF!</definedName>
    <definedName name="Дельта">[23]DATA!$B$4</definedName>
    <definedName name="Дефлятор" localSheetId="14">#REF!</definedName>
    <definedName name="Дефлятор" localSheetId="12">#REF!</definedName>
    <definedName name="Дефлятор" localSheetId="16">#REF!</definedName>
    <definedName name="Дефлятор" localSheetId="15">#REF!</definedName>
    <definedName name="Дефлятор">#REF!</definedName>
    <definedName name="Дефлятор_1" localSheetId="12">#REF!</definedName>
    <definedName name="Дефлятор_1">#REF!</definedName>
    <definedName name="дж">[10]Вспомогательный!$D$36</definedName>
    <definedName name="дж1">[10]Вспомогательный!$D$38</definedName>
    <definedName name="джэ" localSheetId="13" hidden="1">{#N/A,#N/A,TRUE,"Смета на пасс. обор. №1"}</definedName>
    <definedName name="джэ" localSheetId="14" hidden="1">{#N/A,#N/A,TRUE,"Смета на пасс. обор. №1"}</definedName>
    <definedName name="джэ" localSheetId="16" hidden="1">{#N/A,#N/A,TRUE,"Смета на пасс. обор. №1"}</definedName>
    <definedName name="джэ" localSheetId="15" hidden="1">{#N/A,#N/A,TRUE,"Смета на пасс. обор. №1"}</definedName>
    <definedName name="джэ" hidden="1">{#N/A,#N/A,TRUE,"Смета на пасс. обор. №1"}</definedName>
    <definedName name="джэ_1" localSheetId="13" hidden="1">{#N/A,#N/A,TRUE,"Смета на пасс. обор. №1"}</definedName>
    <definedName name="джэ_1" localSheetId="14" hidden="1">{#N/A,#N/A,TRUE,"Смета на пасс. обор. №1"}</definedName>
    <definedName name="джэ_1" localSheetId="16" hidden="1">{#N/A,#N/A,TRUE,"Смета на пасс. обор. №1"}</definedName>
    <definedName name="джэ_1" localSheetId="15" hidden="1">{#N/A,#N/A,TRUE,"Смета на пасс. обор. №1"}</definedName>
    <definedName name="джэ_1" hidden="1">{#N/A,#N/A,TRUE,"Смета на пасс. обор. №1"}</definedName>
    <definedName name="дл" localSheetId="14">#REF!</definedName>
    <definedName name="дл" localSheetId="12">#REF!</definedName>
    <definedName name="дл" localSheetId="16">#REF!</definedName>
    <definedName name="дл" localSheetId="15">#REF!</definedName>
    <definedName name="дл">#REF!</definedName>
    <definedName name="дл_1" localSheetId="12">#REF!</definedName>
    <definedName name="дл_1">#REF!</definedName>
    <definedName name="дл_10" localSheetId="12">#REF!</definedName>
    <definedName name="дл_10">#REF!</definedName>
    <definedName name="дл_11" localSheetId="12">#REF!</definedName>
    <definedName name="дл_11">#REF!</definedName>
    <definedName name="дл_12" localSheetId="12">#REF!</definedName>
    <definedName name="дл_12">#REF!</definedName>
    <definedName name="дл_13" localSheetId="12">#REF!</definedName>
    <definedName name="дл_13">#REF!</definedName>
    <definedName name="дл_14" localSheetId="12">#REF!</definedName>
    <definedName name="дл_14">#REF!</definedName>
    <definedName name="дл_15" localSheetId="12">#REF!</definedName>
    <definedName name="дл_15">#REF!</definedName>
    <definedName name="дл_16" localSheetId="12">#REF!</definedName>
    <definedName name="дл_16">#REF!</definedName>
    <definedName name="дл_17" localSheetId="12">#REF!</definedName>
    <definedName name="дл_17">#REF!</definedName>
    <definedName name="дл_18" localSheetId="12">#REF!</definedName>
    <definedName name="дл_18">#REF!</definedName>
    <definedName name="дл_19" localSheetId="12">#REF!</definedName>
    <definedName name="дл_19">#REF!</definedName>
    <definedName name="дл_2" localSheetId="12">#REF!</definedName>
    <definedName name="дл_2">#REF!</definedName>
    <definedName name="дл_20" localSheetId="12">#REF!</definedName>
    <definedName name="дл_20">#REF!</definedName>
    <definedName name="дл_21" localSheetId="12">#REF!</definedName>
    <definedName name="дл_21">#REF!</definedName>
    <definedName name="дл_49" localSheetId="12">#REF!</definedName>
    <definedName name="дл_49">#REF!</definedName>
    <definedName name="дл_50" localSheetId="12">#REF!</definedName>
    <definedName name="дл_50">#REF!</definedName>
    <definedName name="дл_51" localSheetId="12">#REF!</definedName>
    <definedName name="дл_51">#REF!</definedName>
    <definedName name="дл_52" localSheetId="12">#REF!</definedName>
    <definedName name="дл_52">#REF!</definedName>
    <definedName name="дл_53" localSheetId="12">#REF!</definedName>
    <definedName name="дл_53">#REF!</definedName>
    <definedName name="дл_54" localSheetId="12">#REF!</definedName>
    <definedName name="дл_54">#REF!</definedName>
    <definedName name="дл_6" localSheetId="12">#REF!</definedName>
    <definedName name="дл_6">#REF!</definedName>
    <definedName name="дл_7" localSheetId="12">#REF!</definedName>
    <definedName name="дл_7">#REF!</definedName>
    <definedName name="дл_8" localSheetId="12">#REF!</definedName>
    <definedName name="дл_8">#REF!</definedName>
    <definedName name="дл_9" localSheetId="12">#REF!</definedName>
    <definedName name="дл_9">#REF!</definedName>
    <definedName name="Длинна_границы" localSheetId="12">#REF!</definedName>
    <definedName name="Длинна_границы">#REF!</definedName>
    <definedName name="Длинна_границы_1" localSheetId="12">#REF!</definedName>
    <definedName name="Длинна_границы_1">#REF!</definedName>
    <definedName name="Длинна_трассы" localSheetId="12">#REF!</definedName>
    <definedName name="Длинна_трассы">#REF!</definedName>
    <definedName name="Длинна_трассы_1" localSheetId="12">#REF!</definedName>
    <definedName name="Длинна_трассы_1">#REF!</definedName>
    <definedName name="ДЛО" localSheetId="17">#REF!</definedName>
    <definedName name="ДЛО" localSheetId="20">#REF!</definedName>
    <definedName name="ДЛО" localSheetId="10">#REF!</definedName>
    <definedName name="ДЛО" localSheetId="12">#REF!</definedName>
    <definedName name="ДЛО" localSheetId="16">#REF!</definedName>
    <definedName name="ДЛО">#REF!</definedName>
    <definedName name="доп" localSheetId="13" hidden="1">{#N/A,#N/A,TRUE,"Смета на пасс. обор. №1"}</definedName>
    <definedName name="доп" localSheetId="14" hidden="1">{#N/A,#N/A,TRUE,"Смета на пасс. обор. №1"}</definedName>
    <definedName name="доп" localSheetId="16" hidden="1">{#N/A,#N/A,TRUE,"Смета на пасс. обор. №1"}</definedName>
    <definedName name="доп" localSheetId="15" hidden="1">{#N/A,#N/A,TRUE,"Смета на пасс. обор. №1"}</definedName>
    <definedName name="доп" hidden="1">{#N/A,#N/A,TRUE,"Смета на пасс. обор. №1"}</definedName>
    <definedName name="доп_1" localSheetId="13" hidden="1">{#N/A,#N/A,TRUE,"Смета на пасс. обор. №1"}</definedName>
    <definedName name="доп_1" localSheetId="14" hidden="1">{#N/A,#N/A,TRUE,"Смета на пасс. обор. №1"}</definedName>
    <definedName name="доп_1" localSheetId="16" hidden="1">{#N/A,#N/A,TRUE,"Смета на пасс. обор. №1"}</definedName>
    <definedName name="доп_1" localSheetId="15" hidden="1">{#N/A,#N/A,TRUE,"Смета на пасс. обор. №1"}</definedName>
    <definedName name="доп_1" hidden="1">{#N/A,#N/A,TRUE,"Смета на пасс. обор. №1"}</definedName>
    <definedName name="дп" localSheetId="17">#REF!</definedName>
    <definedName name="дп" localSheetId="20">#REF!</definedName>
    <definedName name="дп" localSheetId="10">#REF!</definedName>
    <definedName name="дп" localSheetId="14">#REF!</definedName>
    <definedName name="дп" localSheetId="12">#REF!</definedName>
    <definedName name="дп" localSheetId="16">#REF!</definedName>
    <definedName name="дп" localSheetId="15">#REF!</definedName>
    <definedName name="дп">#REF!</definedName>
    <definedName name="ДСК" localSheetId="17">[2]топография!#REF!</definedName>
    <definedName name="ДСК" localSheetId="20">[2]топография!#REF!</definedName>
    <definedName name="ДСК" localSheetId="10">[2]топография!#REF!</definedName>
    <definedName name="ДСК" localSheetId="14">[2]топография!#REF!</definedName>
    <definedName name="ДСК" localSheetId="12">[2]топография!#REF!</definedName>
    <definedName name="ДСК" localSheetId="16">[2]топография!#REF!</definedName>
    <definedName name="ДСК" localSheetId="15">[2]топография!#REF!</definedName>
    <definedName name="ДСК">[2]топография!#REF!</definedName>
    <definedName name="ДСК_1" localSheetId="12">[2]топография!#REF!</definedName>
    <definedName name="ДСК_1">[2]топография!#REF!</definedName>
    <definedName name="дэ" localSheetId="17">#REF!</definedName>
    <definedName name="дэ" localSheetId="20">#REF!</definedName>
    <definedName name="дэ" localSheetId="10">#REF!</definedName>
    <definedName name="дэ" localSheetId="14">#REF!</definedName>
    <definedName name="дэ" localSheetId="12">#REF!</definedName>
    <definedName name="дэ" localSheetId="16">#REF!</definedName>
    <definedName name="дэ" localSheetId="15">#REF!</definedName>
    <definedName name="дэ">#REF!</definedName>
    <definedName name="ен" localSheetId="13" hidden="1">{#N/A,#N/A,TRUE,"Смета на пасс. обор. №1"}</definedName>
    <definedName name="ен" localSheetId="14" hidden="1">{#N/A,#N/A,TRUE,"Смета на пасс. обор. №1"}</definedName>
    <definedName name="ен" localSheetId="16" hidden="1">{#N/A,#N/A,TRUE,"Смета на пасс. обор. №1"}</definedName>
    <definedName name="ен" localSheetId="15" hidden="1">{#N/A,#N/A,TRUE,"Смета на пасс. обор. №1"}</definedName>
    <definedName name="ен" hidden="1">{#N/A,#N/A,TRUE,"Смета на пасс. обор. №1"}</definedName>
    <definedName name="ен_1" localSheetId="13" hidden="1">{#N/A,#N/A,TRUE,"Смета на пасс. обор. №1"}</definedName>
    <definedName name="ен_1" localSheetId="14" hidden="1">{#N/A,#N/A,TRUE,"Смета на пасс. обор. №1"}</definedName>
    <definedName name="ен_1" localSheetId="16" hidden="1">{#N/A,#N/A,TRUE,"Смета на пасс. обор. №1"}</definedName>
    <definedName name="ен_1" localSheetId="15" hidden="1">{#N/A,#N/A,TRUE,"Смета на пасс. обор. №1"}</definedName>
    <definedName name="ен_1" hidden="1">{#N/A,#N/A,TRUE,"Смета на пасс. обор. №1"}</definedName>
    <definedName name="жж">[10]Вспомогательный!$D$80</definedName>
    <definedName name="жж_1" localSheetId="13" hidden="1">{#N/A,#N/A,TRUE,"Смета на пасс. обор. №1"}</definedName>
    <definedName name="жж_1" localSheetId="14" hidden="1">{#N/A,#N/A,TRUE,"Смета на пасс. обор. №1"}</definedName>
    <definedName name="жж_1" localSheetId="16" hidden="1">{#N/A,#N/A,TRUE,"Смета на пасс. обор. №1"}</definedName>
    <definedName name="жж_1" localSheetId="15" hidden="1">{#N/A,#N/A,TRUE,"Смета на пасс. обор. №1"}</definedName>
    <definedName name="жж_1" hidden="1">{#N/A,#N/A,TRUE,"Смета на пасс. обор. №1"}</definedName>
    <definedName name="жжж" localSheetId="14">#REF!</definedName>
    <definedName name="жжж" localSheetId="12">#REF!</definedName>
    <definedName name="жжж" localSheetId="16">#REF!</definedName>
    <definedName name="жжж" localSheetId="15">#REF!</definedName>
    <definedName name="жжж">#REF!</definedName>
    <definedName name="жл" localSheetId="12">#REF!</definedName>
    <definedName name="жл">#REF!</definedName>
    <definedName name="жпф" localSheetId="12">#REF!</definedName>
    <definedName name="жпф">#REF!</definedName>
    <definedName name="жю" localSheetId="13" hidden="1">{#N/A,#N/A,TRUE,"Смета на пасс. обор. №1"}</definedName>
    <definedName name="жю" localSheetId="14" hidden="1">{#N/A,#N/A,TRUE,"Смета на пасс. обор. №1"}</definedName>
    <definedName name="жю" localSheetId="16" hidden="1">{#N/A,#N/A,TRUE,"Смета на пасс. обор. №1"}</definedName>
    <definedName name="жю" localSheetId="15" hidden="1">{#N/A,#N/A,TRUE,"Смета на пасс. обор. №1"}</definedName>
    <definedName name="жю" hidden="1">{#N/A,#N/A,TRUE,"Смета на пасс. обор. №1"}</definedName>
    <definedName name="жю_1" localSheetId="13" hidden="1">{#N/A,#N/A,TRUE,"Смета на пасс. обор. №1"}</definedName>
    <definedName name="жю_1" localSheetId="14" hidden="1">{#N/A,#N/A,TRUE,"Смета на пасс. обор. №1"}</definedName>
    <definedName name="жю_1" localSheetId="16" hidden="1">{#N/A,#N/A,TRUE,"Смета на пасс. обор. №1"}</definedName>
    <definedName name="жю_1" localSheetId="15" hidden="1">{#N/A,#N/A,TRUE,"Смета на пасс. обор. №1"}</definedName>
    <definedName name="жю_1" hidden="1">{#N/A,#N/A,TRUE,"Смета на пасс. обор. №1"}</definedName>
    <definedName name="_xlnm.Print_Titles" localSheetId="15">Экология!$12:$12</definedName>
    <definedName name="ЗаказДолжность">[24]ОбмОбслЗемОд!$B$67</definedName>
    <definedName name="ЗаказИмя">[24]ОбмОбслЗемОд!$C$69</definedName>
    <definedName name="Заказчик" localSheetId="14">#REF!</definedName>
    <definedName name="Заказчик" localSheetId="12">#REF!</definedName>
    <definedName name="Заказчик" localSheetId="16">#REF!</definedName>
    <definedName name="Заказчик" localSheetId="15">#REF!</definedName>
    <definedName name="Заказчик">#REF!</definedName>
    <definedName name="Заказчик_1" localSheetId="12">#REF!</definedName>
    <definedName name="Заказчик_1">#REF!</definedName>
    <definedName name="Зимнее_удорожание">[12]Коэфф!$B$1</definedName>
    <definedName name="зол" localSheetId="14">#REF!</definedName>
    <definedName name="зол" localSheetId="12">#REF!</definedName>
    <definedName name="зол" localSheetId="16">#REF!</definedName>
    <definedName name="зол" localSheetId="15">#REF!</definedName>
    <definedName name="зол">#REF!</definedName>
    <definedName name="зол_1" localSheetId="12">#REF!</definedName>
    <definedName name="зол_1">#REF!</definedName>
    <definedName name="зол_10" localSheetId="12">#REF!</definedName>
    <definedName name="зол_10">#REF!</definedName>
    <definedName name="зол_11" localSheetId="12">#REF!</definedName>
    <definedName name="зол_11">#REF!</definedName>
    <definedName name="зол_12" localSheetId="12">#REF!</definedName>
    <definedName name="зол_12">#REF!</definedName>
    <definedName name="зол_13" localSheetId="12">#REF!</definedName>
    <definedName name="зол_13">#REF!</definedName>
    <definedName name="зол_14" localSheetId="12">#REF!</definedName>
    <definedName name="зол_14">#REF!</definedName>
    <definedName name="зол_15" localSheetId="12">#REF!</definedName>
    <definedName name="зол_15">#REF!</definedName>
    <definedName name="зол_16" localSheetId="12">#REF!</definedName>
    <definedName name="зол_16">#REF!</definedName>
    <definedName name="зол_17" localSheetId="12">#REF!</definedName>
    <definedName name="зол_17">#REF!</definedName>
    <definedName name="зол_18" localSheetId="12">#REF!</definedName>
    <definedName name="зол_18">#REF!</definedName>
    <definedName name="зол_19" localSheetId="12">#REF!</definedName>
    <definedName name="зол_19">#REF!</definedName>
    <definedName name="зол_2" localSheetId="12">#REF!</definedName>
    <definedName name="зол_2">#REF!</definedName>
    <definedName name="зол_20" localSheetId="12">#REF!</definedName>
    <definedName name="зол_20">#REF!</definedName>
    <definedName name="зол_21" localSheetId="12">#REF!</definedName>
    <definedName name="зол_21">#REF!</definedName>
    <definedName name="зол_49" localSheetId="12">#REF!</definedName>
    <definedName name="зол_49">#REF!</definedName>
    <definedName name="зол_50" localSheetId="12">#REF!</definedName>
    <definedName name="зол_50">#REF!</definedName>
    <definedName name="зол_51" localSheetId="12">#REF!</definedName>
    <definedName name="зол_51">#REF!</definedName>
    <definedName name="зол_52" localSheetId="12">#REF!</definedName>
    <definedName name="зол_52">#REF!</definedName>
    <definedName name="зол_53" localSheetId="12">#REF!</definedName>
    <definedName name="зол_53">#REF!</definedName>
    <definedName name="зол_54" localSheetId="12">#REF!</definedName>
    <definedName name="зол_54">#REF!</definedName>
    <definedName name="зол_6" localSheetId="12">#REF!</definedName>
    <definedName name="зол_6">#REF!</definedName>
    <definedName name="зол_7" localSheetId="12">#REF!</definedName>
    <definedName name="зол_7">#REF!</definedName>
    <definedName name="зол_8" localSheetId="12">#REF!</definedName>
    <definedName name="зол_8">#REF!</definedName>
    <definedName name="зол_9" localSheetId="12">#REF!</definedName>
    <definedName name="зол_9">#REF!</definedName>
    <definedName name="зщ" localSheetId="13" hidden="1">{#N/A,#N/A,TRUE,"Смета на пасс. обор. №1"}</definedName>
    <definedName name="зщ" localSheetId="14" hidden="1">{#N/A,#N/A,TRUE,"Смета на пасс. обор. №1"}</definedName>
    <definedName name="зщ" localSheetId="16" hidden="1">{#N/A,#N/A,TRUE,"Смета на пасс. обор. №1"}</definedName>
    <definedName name="зщ" localSheetId="15" hidden="1">{#N/A,#N/A,TRUE,"Смета на пасс. обор. №1"}</definedName>
    <definedName name="зщ" hidden="1">{#N/A,#N/A,TRUE,"Смета на пасс. обор. №1"}</definedName>
    <definedName name="зщ_1" localSheetId="13" hidden="1">{#N/A,#N/A,TRUE,"Смета на пасс. обор. №1"}</definedName>
    <definedName name="зщ_1" localSheetId="14" hidden="1">{#N/A,#N/A,TRUE,"Смета на пасс. обор. №1"}</definedName>
    <definedName name="зщ_1" localSheetId="16" hidden="1">{#N/A,#N/A,TRUE,"Смета на пасс. обор. №1"}</definedName>
    <definedName name="зщ_1" localSheetId="15" hidden="1">{#N/A,#N/A,TRUE,"Смета на пасс. обор. №1"}</definedName>
    <definedName name="зщ_1" hidden="1">{#N/A,#N/A,TRUE,"Смета на пасс. обор. №1"}</definedName>
    <definedName name="изыск" localSheetId="12">#REF!</definedName>
    <definedName name="изыск">#REF!</definedName>
    <definedName name="изыск_1" localSheetId="12">#REF!</definedName>
    <definedName name="изыск_1">#REF!</definedName>
    <definedName name="ии" localSheetId="17">#REF!</definedName>
    <definedName name="ии" localSheetId="20">#REF!</definedName>
    <definedName name="ии" localSheetId="10">#REF!</definedName>
    <definedName name="ии" localSheetId="12">#REF!</definedName>
    <definedName name="ии" localSheetId="16">#REF!</definedName>
    <definedName name="ии">#REF!</definedName>
    <definedName name="ик" localSheetId="12">#REF!</definedName>
    <definedName name="ик">#REF!</definedName>
    <definedName name="Индекс" localSheetId="12">'[25]Расч(подряд)'!#REF!</definedName>
    <definedName name="Индекс">'[25]Расч(подряд)'!#REF!</definedName>
    <definedName name="индекс_0" localSheetId="14">#REF!</definedName>
    <definedName name="индекс_0" localSheetId="12">#REF!</definedName>
    <definedName name="индекс_0" localSheetId="16">#REF!</definedName>
    <definedName name="индекс_0" localSheetId="15">#REF!</definedName>
    <definedName name="индекс_0">#REF!</definedName>
    <definedName name="Индекс_1" localSheetId="12">#REF!</definedName>
    <definedName name="Индекс_1">#REF!</definedName>
    <definedName name="индекс_100" localSheetId="12">#REF!</definedName>
    <definedName name="индекс_100">#REF!</definedName>
    <definedName name="индекс_101" localSheetId="12">#REF!</definedName>
    <definedName name="индекс_101">#REF!</definedName>
    <definedName name="индекс_102" localSheetId="12">#REF!</definedName>
    <definedName name="индекс_102">#REF!</definedName>
    <definedName name="индекс_103" localSheetId="12">#REF!</definedName>
    <definedName name="индекс_103">#REF!</definedName>
    <definedName name="индекс_104" localSheetId="12">#REF!</definedName>
    <definedName name="индекс_104">#REF!</definedName>
    <definedName name="индекс_105" localSheetId="12">#REF!</definedName>
    <definedName name="индекс_105">#REF!</definedName>
    <definedName name="индекс_105032654" localSheetId="12">#REF!</definedName>
    <definedName name="индекс_105032654">#REF!</definedName>
    <definedName name="индекс_999" localSheetId="12">#REF!</definedName>
    <definedName name="индекс_999">#REF!</definedName>
    <definedName name="индекс_С3" localSheetId="12">#REF!</definedName>
    <definedName name="индекс_С3">#REF!</definedName>
    <definedName name="Индекс1" localSheetId="12">'[25]Расч(подряд)'!#REF!</definedName>
    <definedName name="Индекс1">'[25]Расч(подряд)'!#REF!</definedName>
    <definedName name="Индекс2" localSheetId="12">'[25]Расч(подряд)'!#REF!</definedName>
    <definedName name="Индекс2">'[25]Расч(подряд)'!#REF!</definedName>
    <definedName name="ИндексА" localSheetId="14">#REF!</definedName>
    <definedName name="ИндексА" localSheetId="12">#REF!</definedName>
    <definedName name="ИндексА" localSheetId="16">#REF!</definedName>
    <definedName name="ИндексА" localSheetId="15">#REF!</definedName>
    <definedName name="ИндексА">#REF!</definedName>
    <definedName name="инж" localSheetId="12">#REF!</definedName>
    <definedName name="инж">#REF!</definedName>
    <definedName name="инж_1" localSheetId="12">#REF!</definedName>
    <definedName name="инж_1">#REF!</definedName>
    <definedName name="инфл" localSheetId="17">#REF!</definedName>
    <definedName name="инфл" localSheetId="20">#REF!</definedName>
    <definedName name="инфл" localSheetId="10">#REF!</definedName>
    <definedName name="инфл" localSheetId="12">#REF!</definedName>
    <definedName name="инфл" localSheetId="16">#REF!</definedName>
    <definedName name="инфл">#REF!</definedName>
    <definedName name="ип" localSheetId="17">#REF!</definedName>
    <definedName name="ип" localSheetId="20">#REF!</definedName>
    <definedName name="ип" localSheetId="10">#REF!</definedName>
    <definedName name="ип" localSheetId="12">#REF!</definedName>
    <definedName name="ип" localSheetId="16">#REF!</definedName>
    <definedName name="ип">#REF!</definedName>
    <definedName name="ИПусто" localSheetId="12">#REF!</definedName>
    <definedName name="ИПусто">#REF!</definedName>
    <definedName name="ИПусто_1" localSheetId="12">#REF!</definedName>
    <definedName name="ИПусто_1">#REF!</definedName>
    <definedName name="ит" localSheetId="12">#REF!</definedName>
    <definedName name="ит">#REF!</definedName>
    <definedName name="итого" localSheetId="12">#REF!</definedName>
    <definedName name="итого">#REF!</definedName>
    <definedName name="итого_Куст" localSheetId="12">#REF!</definedName>
    <definedName name="итого_Куст">#REF!</definedName>
    <definedName name="итого_Куст_П" localSheetId="12">#REF!</definedName>
    <definedName name="итого_Куст_П">#REF!</definedName>
    <definedName name="ить" localSheetId="12">#REF!</definedName>
    <definedName name="ить">#REF!</definedName>
    <definedName name="йцйу3йк" localSheetId="12">#REF!</definedName>
    <definedName name="йцйу3йк">#REF!</definedName>
    <definedName name="йцйц">NA()</definedName>
    <definedName name="йцу" localSheetId="14">#REF!</definedName>
    <definedName name="йцу" localSheetId="12">#REF!</definedName>
    <definedName name="йцу" localSheetId="16">#REF!</definedName>
    <definedName name="йцу" localSheetId="15">#REF!</definedName>
    <definedName name="йцу">#REF!</definedName>
    <definedName name="к" localSheetId="12">#REF!</definedName>
    <definedName name="к">#REF!</definedName>
    <definedName name="к_1" localSheetId="13" hidden="1">{#N/A,#N/A,TRUE,"Смета на пасс. обор. №1"}</definedName>
    <definedName name="к_1" localSheetId="14" hidden="1">{#N/A,#N/A,TRUE,"Смета на пасс. обор. №1"}</definedName>
    <definedName name="к_1" localSheetId="16" hidden="1">{#N/A,#N/A,TRUE,"Смета на пасс. обор. №1"}</definedName>
    <definedName name="к_1" localSheetId="15" hidden="1">{#N/A,#N/A,TRUE,"Смета на пасс. обор. №1"}</definedName>
    <definedName name="к_1" hidden="1">{#N/A,#N/A,TRUE,"Смета на пасс. обор. №1"}</definedName>
    <definedName name="к1" localSheetId="17">#REF!</definedName>
    <definedName name="к1" localSheetId="20">#REF!</definedName>
    <definedName name="к1" localSheetId="10">#REF!</definedName>
    <definedName name="к1" localSheetId="14">#REF!</definedName>
    <definedName name="к1" localSheetId="12">#REF!</definedName>
    <definedName name="к1" localSheetId="16">#REF!</definedName>
    <definedName name="к1" localSheetId="15">#REF!</definedName>
    <definedName name="к1">#REF!</definedName>
    <definedName name="к10" localSheetId="17">#REF!</definedName>
    <definedName name="к10" localSheetId="20">#REF!</definedName>
    <definedName name="к10" localSheetId="10">#REF!</definedName>
    <definedName name="к10" localSheetId="12">#REF!</definedName>
    <definedName name="к10">#REF!</definedName>
    <definedName name="к101" localSheetId="17">#REF!</definedName>
    <definedName name="к101" localSheetId="20">#REF!</definedName>
    <definedName name="к101" localSheetId="10">#REF!</definedName>
    <definedName name="к101" localSheetId="12">#REF!</definedName>
    <definedName name="к101">#REF!</definedName>
    <definedName name="К105" localSheetId="17">#REF!</definedName>
    <definedName name="К105" localSheetId="20">#REF!</definedName>
    <definedName name="К105" localSheetId="10">#REF!</definedName>
    <definedName name="К105" localSheetId="12">#REF!</definedName>
    <definedName name="К105">#REF!</definedName>
    <definedName name="к11" localSheetId="17">#REF!</definedName>
    <definedName name="к11" localSheetId="20">#REF!</definedName>
    <definedName name="к11" localSheetId="10">#REF!</definedName>
    <definedName name="к11" localSheetId="12">#REF!</definedName>
    <definedName name="к11">#REF!</definedName>
    <definedName name="к12" localSheetId="17">#REF!</definedName>
    <definedName name="к12" localSheetId="20">#REF!</definedName>
    <definedName name="к12" localSheetId="10">#REF!</definedName>
    <definedName name="к12" localSheetId="12">#REF!</definedName>
    <definedName name="к12">#REF!</definedName>
    <definedName name="к13" localSheetId="17">#REF!</definedName>
    <definedName name="к13" localSheetId="20">#REF!</definedName>
    <definedName name="к13" localSheetId="10">#REF!</definedName>
    <definedName name="к13" localSheetId="12">#REF!</definedName>
    <definedName name="к13">#REF!</definedName>
    <definedName name="к14" localSheetId="17">#REF!</definedName>
    <definedName name="к14" localSheetId="20">#REF!</definedName>
    <definedName name="к14" localSheetId="10">#REF!</definedName>
    <definedName name="к14" localSheetId="12">#REF!</definedName>
    <definedName name="к14">#REF!</definedName>
    <definedName name="к15" localSheetId="17">#REF!</definedName>
    <definedName name="к15" localSheetId="20">#REF!</definedName>
    <definedName name="к15" localSheetId="10">#REF!</definedName>
    <definedName name="к15" localSheetId="12">#REF!</definedName>
    <definedName name="к15">#REF!</definedName>
    <definedName name="к16" localSheetId="17">#REF!</definedName>
    <definedName name="к16" localSheetId="20">#REF!</definedName>
    <definedName name="к16" localSheetId="10">#REF!</definedName>
    <definedName name="к16" localSheetId="12">#REF!</definedName>
    <definedName name="к16">#REF!</definedName>
    <definedName name="к17" localSheetId="17">#REF!</definedName>
    <definedName name="к17" localSheetId="20">#REF!</definedName>
    <definedName name="к17" localSheetId="10">#REF!</definedName>
    <definedName name="к17" localSheetId="12">#REF!</definedName>
    <definedName name="к17">#REF!</definedName>
    <definedName name="к18" localSheetId="17">#REF!</definedName>
    <definedName name="к18" localSheetId="20">#REF!</definedName>
    <definedName name="к18" localSheetId="10">#REF!</definedName>
    <definedName name="к18" localSheetId="12">#REF!</definedName>
    <definedName name="к18">#REF!</definedName>
    <definedName name="к19" localSheetId="17">#REF!</definedName>
    <definedName name="к19" localSheetId="20">#REF!</definedName>
    <definedName name="к19" localSheetId="10">#REF!</definedName>
    <definedName name="к19" localSheetId="12">#REF!</definedName>
    <definedName name="к19">#REF!</definedName>
    <definedName name="к2" localSheetId="17">#REF!</definedName>
    <definedName name="к2" localSheetId="20">#REF!</definedName>
    <definedName name="к2" localSheetId="10">#REF!</definedName>
    <definedName name="к2" localSheetId="12">#REF!</definedName>
    <definedName name="к2">#REF!</definedName>
    <definedName name="к20" localSheetId="17">#REF!</definedName>
    <definedName name="к20" localSheetId="20">#REF!</definedName>
    <definedName name="к20" localSheetId="10">#REF!</definedName>
    <definedName name="к20" localSheetId="12">#REF!</definedName>
    <definedName name="к20">#REF!</definedName>
    <definedName name="к21" localSheetId="17">#REF!</definedName>
    <definedName name="к21" localSheetId="20">#REF!</definedName>
    <definedName name="к21" localSheetId="10">#REF!</definedName>
    <definedName name="к21" localSheetId="12">#REF!</definedName>
    <definedName name="к21">#REF!</definedName>
    <definedName name="к22" localSheetId="17">#REF!</definedName>
    <definedName name="к22" localSheetId="20">#REF!</definedName>
    <definedName name="к22" localSheetId="10">#REF!</definedName>
    <definedName name="к22" localSheetId="12">#REF!</definedName>
    <definedName name="к22">#REF!</definedName>
    <definedName name="к23" localSheetId="17">#REF!</definedName>
    <definedName name="к23" localSheetId="20">#REF!</definedName>
    <definedName name="к23" localSheetId="10">#REF!</definedName>
    <definedName name="к23" localSheetId="12">#REF!</definedName>
    <definedName name="к23">#REF!</definedName>
    <definedName name="к231" localSheetId="17">#REF!</definedName>
    <definedName name="к231" localSheetId="20">#REF!</definedName>
    <definedName name="к231" localSheetId="10">#REF!</definedName>
    <definedName name="к231" localSheetId="12">#REF!</definedName>
    <definedName name="к231">#REF!</definedName>
    <definedName name="к24" localSheetId="17">#REF!</definedName>
    <definedName name="к24" localSheetId="20">#REF!</definedName>
    <definedName name="к24" localSheetId="10">#REF!</definedName>
    <definedName name="к24" localSheetId="12">#REF!</definedName>
    <definedName name="к24">#REF!</definedName>
    <definedName name="к25" localSheetId="17">#REF!</definedName>
    <definedName name="к25" localSheetId="20">#REF!</definedName>
    <definedName name="к25" localSheetId="10">#REF!</definedName>
    <definedName name="к25" localSheetId="12">#REF!</definedName>
    <definedName name="к25">#REF!</definedName>
    <definedName name="к26" localSheetId="17">#REF!</definedName>
    <definedName name="к26" localSheetId="20">#REF!</definedName>
    <definedName name="к26" localSheetId="10">#REF!</definedName>
    <definedName name="к26" localSheetId="12">#REF!</definedName>
    <definedName name="к26">#REF!</definedName>
    <definedName name="к27" localSheetId="17">#REF!</definedName>
    <definedName name="к27" localSheetId="20">#REF!</definedName>
    <definedName name="к27" localSheetId="10">#REF!</definedName>
    <definedName name="к27" localSheetId="12">#REF!</definedName>
    <definedName name="к27">#REF!</definedName>
    <definedName name="к28" localSheetId="17">#REF!</definedName>
    <definedName name="к28" localSheetId="20">#REF!</definedName>
    <definedName name="к28" localSheetId="10">#REF!</definedName>
    <definedName name="к28" localSheetId="12">#REF!</definedName>
    <definedName name="к28">#REF!</definedName>
    <definedName name="к29" localSheetId="17">#REF!</definedName>
    <definedName name="к29" localSheetId="20">#REF!</definedName>
    <definedName name="к29" localSheetId="10">#REF!</definedName>
    <definedName name="к29" localSheetId="12">#REF!</definedName>
    <definedName name="к29">#REF!</definedName>
    <definedName name="к2п" localSheetId="17">#REF!</definedName>
    <definedName name="к2п" localSheetId="20">#REF!</definedName>
    <definedName name="к2п" localSheetId="10">#REF!</definedName>
    <definedName name="к2п" localSheetId="12">#REF!</definedName>
    <definedName name="к2п">#REF!</definedName>
    <definedName name="к3" localSheetId="17">#REF!</definedName>
    <definedName name="к3" localSheetId="20">#REF!</definedName>
    <definedName name="к3" localSheetId="10">#REF!</definedName>
    <definedName name="к3" localSheetId="12">#REF!</definedName>
    <definedName name="к3">#REF!</definedName>
    <definedName name="к30" localSheetId="17">#REF!</definedName>
    <definedName name="к30" localSheetId="20">#REF!</definedName>
    <definedName name="к30" localSheetId="10">#REF!</definedName>
    <definedName name="к30" localSheetId="12">#REF!</definedName>
    <definedName name="к30">#REF!</definedName>
    <definedName name="к3п" localSheetId="17">#REF!</definedName>
    <definedName name="к3п" localSheetId="20">#REF!</definedName>
    <definedName name="к3п" localSheetId="10">#REF!</definedName>
    <definedName name="к3п" localSheetId="12">#REF!</definedName>
    <definedName name="к3п">#REF!</definedName>
    <definedName name="к5" localSheetId="17">#REF!</definedName>
    <definedName name="к5" localSheetId="20">#REF!</definedName>
    <definedName name="к5" localSheetId="10">#REF!</definedName>
    <definedName name="к5" localSheetId="12">#REF!</definedName>
    <definedName name="к5">#REF!</definedName>
    <definedName name="к6" localSheetId="17">#REF!</definedName>
    <definedName name="к6" localSheetId="20">#REF!</definedName>
    <definedName name="к6" localSheetId="10">#REF!</definedName>
    <definedName name="к6" localSheetId="12">#REF!</definedName>
    <definedName name="к6">#REF!</definedName>
    <definedName name="к7" localSheetId="17">#REF!</definedName>
    <definedName name="к7" localSheetId="20">#REF!</definedName>
    <definedName name="к7" localSheetId="10">#REF!</definedName>
    <definedName name="к7" localSheetId="12">#REF!</definedName>
    <definedName name="к7">#REF!</definedName>
    <definedName name="к8" localSheetId="17">#REF!</definedName>
    <definedName name="к8" localSheetId="20">#REF!</definedName>
    <definedName name="к8" localSheetId="10">#REF!</definedName>
    <definedName name="к8" localSheetId="12">#REF!</definedName>
    <definedName name="к8">#REF!</definedName>
    <definedName name="к9" localSheetId="17">#REF!</definedName>
    <definedName name="к9" localSheetId="20">#REF!</definedName>
    <definedName name="к9" localSheetId="10">#REF!</definedName>
    <definedName name="к9" localSheetId="12">#REF!</definedName>
    <definedName name="к9">#REF!</definedName>
    <definedName name="кака" localSheetId="12">#REF!</definedName>
    <definedName name="кака">#REF!</definedName>
    <definedName name="калплан" localSheetId="12">#REF!</definedName>
    <definedName name="калплан">#REF!</definedName>
    <definedName name="калплан_1" localSheetId="12">#REF!</definedName>
    <definedName name="калплан_1">#REF!</definedName>
    <definedName name="Кам_стац" localSheetId="12">#REF!</definedName>
    <definedName name="Кам_стац">#REF!</definedName>
    <definedName name="Камер_эксп_усл" localSheetId="12">#REF!</definedName>
    <definedName name="Камер_эксп_усл">#REF!</definedName>
    <definedName name="КАТ1" localSheetId="12">'[26]Смета-Т'!#REF!</definedName>
    <definedName name="КАТ1">'[26]Смета-Т'!#REF!</definedName>
    <definedName name="Категория_сложности" localSheetId="14">#REF!</definedName>
    <definedName name="Категория_сложности" localSheetId="12">#REF!</definedName>
    <definedName name="Категория_сложности" localSheetId="16">#REF!</definedName>
    <definedName name="Категория_сложности" localSheetId="15">#REF!</definedName>
    <definedName name="Категория_сложности">#REF!</definedName>
    <definedName name="Категория_сложности_1" localSheetId="12">#REF!</definedName>
    <definedName name="Категория_сложности_1">#REF!</definedName>
    <definedName name="катя" localSheetId="12">#REF!</definedName>
    <definedName name="катя">#REF!</definedName>
    <definedName name="кгкг" localSheetId="12">#REF!</definedName>
    <definedName name="кгкг">#REF!</definedName>
    <definedName name="кеке" localSheetId="12">#REF!</definedName>
    <definedName name="кеке">#REF!</definedName>
    <definedName name="кенроолтьб" localSheetId="12">#REF!</definedName>
    <definedName name="кенроолтьб">#REF!</definedName>
    <definedName name="ккее" localSheetId="17">#REF!</definedName>
    <definedName name="ккее" localSheetId="20">#REF!</definedName>
    <definedName name="ккее" localSheetId="10">#REF!</definedName>
    <definedName name="ккее" localSheetId="12">#REF!</definedName>
    <definedName name="ккее">#REF!</definedName>
    <definedName name="ккк" localSheetId="12">#REF!</definedName>
    <definedName name="ккк">#REF!</definedName>
    <definedName name="ккккк" localSheetId="13" hidden="1">{#N/A,#N/A,TRUE,"Смета на пасс. обор. №1"}</definedName>
    <definedName name="ккккк" localSheetId="14" hidden="1">{#N/A,#N/A,TRUE,"Смета на пасс. обор. №1"}</definedName>
    <definedName name="ккккк" localSheetId="16" hidden="1">{#N/A,#N/A,TRUE,"Смета на пасс. обор. №1"}</definedName>
    <definedName name="ккккк" localSheetId="15" hidden="1">{#N/A,#N/A,TRUE,"Смета на пасс. обор. №1"}</definedName>
    <definedName name="ккккк" hidden="1">{#N/A,#N/A,TRUE,"Смета на пасс. обор. №1"}</definedName>
    <definedName name="ккккк_1" localSheetId="13" hidden="1">{#N/A,#N/A,TRUE,"Смета на пасс. обор. №1"}</definedName>
    <definedName name="ккккк_1" localSheetId="14" hidden="1">{#N/A,#N/A,TRUE,"Смета на пасс. обор. №1"}</definedName>
    <definedName name="ккккк_1" localSheetId="16" hidden="1">{#N/A,#N/A,TRUE,"Смета на пасс. обор. №1"}</definedName>
    <definedName name="ккккк_1" localSheetId="15" hidden="1">{#N/A,#N/A,TRUE,"Смета на пасс. обор. №1"}</definedName>
    <definedName name="ккккк_1" hidden="1">{#N/A,#N/A,TRUE,"Смета на пасс. обор. №1"}</definedName>
    <definedName name="книга" localSheetId="14">#REF!</definedName>
    <definedName name="книга" localSheetId="12">#REF!</definedName>
    <definedName name="книга" localSheetId="16">#REF!</definedName>
    <definedName name="книга" localSheetId="15">#REF!</definedName>
    <definedName name="книга">#REF!</definedName>
    <definedName name="Количество_землепользователей" localSheetId="12">#REF!</definedName>
    <definedName name="Количество_землепользователей">#REF!</definedName>
    <definedName name="Количество_землепользователей_1" localSheetId="12">#REF!</definedName>
    <definedName name="Количество_землепользователей_1">#REF!</definedName>
    <definedName name="Количество_контуров" localSheetId="12">#REF!</definedName>
    <definedName name="Количество_контуров">#REF!</definedName>
    <definedName name="Количество_контуров_1" localSheetId="12">#REF!</definedName>
    <definedName name="Количество_контуров_1">#REF!</definedName>
    <definedName name="Количество_культур" localSheetId="12">#REF!</definedName>
    <definedName name="Количество_культур">#REF!</definedName>
    <definedName name="Количество_культур_1" localSheetId="12">#REF!</definedName>
    <definedName name="Количество_культур_1">#REF!</definedName>
    <definedName name="Количество_планшетов" localSheetId="12">#REF!</definedName>
    <definedName name="Количество_планшетов">#REF!</definedName>
    <definedName name="Количество_планшетов_1" localSheetId="12">#REF!</definedName>
    <definedName name="Количество_планшетов_1">#REF!</definedName>
    <definedName name="Количество_предприятий" localSheetId="12">#REF!</definedName>
    <definedName name="Количество_предприятий">#REF!</definedName>
    <definedName name="Количество_предприятий_1" localSheetId="12">#REF!</definedName>
    <definedName name="Количество_предприятий_1">#REF!</definedName>
    <definedName name="Количество_согласований" localSheetId="12">#REF!</definedName>
    <definedName name="Количество_согласований">#REF!</definedName>
    <definedName name="Количество_согласований_1" localSheetId="12">#REF!</definedName>
    <definedName name="Количество_согласований_1">#REF!</definedName>
    <definedName name="ком." localSheetId="13" hidden="1">{#N/A,#N/A,TRUE,"Смета на пасс. обор. №1"}</definedName>
    <definedName name="ком." localSheetId="14" hidden="1">{#N/A,#N/A,TRUE,"Смета на пасс. обор. №1"}</definedName>
    <definedName name="ком." localSheetId="16" hidden="1">{#N/A,#N/A,TRUE,"Смета на пасс. обор. №1"}</definedName>
    <definedName name="ком." localSheetId="15" hidden="1">{#N/A,#N/A,TRUE,"Смета на пасс. обор. №1"}</definedName>
    <definedName name="ком." hidden="1">{#N/A,#N/A,TRUE,"Смета на пасс. обор. №1"}</definedName>
    <definedName name="ком._1" localSheetId="13" hidden="1">{#N/A,#N/A,TRUE,"Смета на пасс. обор. №1"}</definedName>
    <definedName name="ком._1" localSheetId="14" hidden="1">{#N/A,#N/A,TRUE,"Смета на пасс. обор. №1"}</definedName>
    <definedName name="ком._1" localSheetId="16" hidden="1">{#N/A,#N/A,TRUE,"Смета на пасс. обор. №1"}</definedName>
    <definedName name="ком._1" localSheetId="15" hidden="1">{#N/A,#N/A,TRUE,"Смета на пасс. обор. №1"}</definedName>
    <definedName name="ком._1" hidden="1">{#N/A,#N/A,TRUE,"Смета на пасс. обор. №1"}</definedName>
    <definedName name="команд." localSheetId="13" hidden="1">{#N/A,#N/A,TRUE,"Смета на пасс. обор. №1"}</definedName>
    <definedName name="команд." localSheetId="14" hidden="1">{#N/A,#N/A,TRUE,"Смета на пасс. обор. №1"}</definedName>
    <definedName name="команд." localSheetId="16" hidden="1">{#N/A,#N/A,TRUE,"Смета на пасс. обор. №1"}</definedName>
    <definedName name="команд." localSheetId="15" hidden="1">{#N/A,#N/A,TRUE,"Смета на пасс. обор. №1"}</definedName>
    <definedName name="команд." hidden="1">{#N/A,#N/A,TRUE,"Смета на пасс. обор. №1"}</definedName>
    <definedName name="команд._1" localSheetId="13" hidden="1">{#N/A,#N/A,TRUE,"Смета на пасс. обор. №1"}</definedName>
    <definedName name="команд._1" localSheetId="14" hidden="1">{#N/A,#N/A,TRUE,"Смета на пасс. обор. №1"}</definedName>
    <definedName name="команд._1" localSheetId="16" hidden="1">{#N/A,#N/A,TRUE,"Смета на пасс. обор. №1"}</definedName>
    <definedName name="команд._1" localSheetId="15" hidden="1">{#N/A,#N/A,TRUE,"Смета на пасс. обор. №1"}</definedName>
    <definedName name="команд._1" hidden="1">{#N/A,#N/A,TRUE,"Смета на пасс. обор. №1"}</definedName>
    <definedName name="команд.обуч." localSheetId="13" hidden="1">{#N/A,#N/A,TRUE,"Смета на пасс. обор. №1"}</definedName>
    <definedName name="команд.обуч." localSheetId="14" hidden="1">{#N/A,#N/A,TRUE,"Смета на пасс. обор. №1"}</definedName>
    <definedName name="команд.обуч." localSheetId="16" hidden="1">{#N/A,#N/A,TRUE,"Смета на пасс. обор. №1"}</definedName>
    <definedName name="команд.обуч." localSheetId="15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3" hidden="1">{#N/A,#N/A,TRUE,"Смета на пасс. обор. №1"}</definedName>
    <definedName name="команд.обуч._1" localSheetId="14" hidden="1">{#N/A,#N/A,TRUE,"Смета на пасс. обор. №1"}</definedName>
    <definedName name="команд.обуч._1" localSheetId="16" hidden="1">{#N/A,#N/A,TRUE,"Смета на пасс. обор. №1"}</definedName>
    <definedName name="команд.обуч._1" localSheetId="15" hidden="1">{#N/A,#N/A,TRUE,"Смета на пасс. обор. №1"}</definedName>
    <definedName name="команд.обуч._1" hidden="1">{#N/A,#N/A,TRUE,"Смета на пасс. обор. №1"}</definedName>
    <definedName name="команд1" localSheetId="14">#REF!</definedName>
    <definedName name="команд1" localSheetId="12">#REF!</definedName>
    <definedName name="команд1" localSheetId="16">#REF!</definedName>
    <definedName name="команд1" localSheetId="15">#REF!</definedName>
    <definedName name="команд1">#REF!</definedName>
    <definedName name="командировки" localSheetId="13" hidden="1">{#N/A,#N/A,TRUE,"Смета на пасс. обор. №1"}</definedName>
    <definedName name="командировки" localSheetId="14" hidden="1">{#N/A,#N/A,TRUE,"Смета на пасс. обор. №1"}</definedName>
    <definedName name="командировки" localSheetId="16" hidden="1">{#N/A,#N/A,TRUE,"Смета на пасс. обор. №1"}</definedName>
    <definedName name="командировки" localSheetId="15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14">#REF!</definedName>
    <definedName name="Командировочные_расходы" localSheetId="12">#REF!</definedName>
    <definedName name="Командировочные_расходы" localSheetId="16">#REF!</definedName>
    <definedName name="Командировочные_расходы" localSheetId="15">#REF!</definedName>
    <definedName name="Командировочные_расходы">#REF!</definedName>
    <definedName name="Командировочные_расходы_1" localSheetId="12">#REF!</definedName>
    <definedName name="Командировочные_расходы_1">#REF!</definedName>
    <definedName name="КОН_ИО" localSheetId="12">#REF!</definedName>
    <definedName name="КОН_ИО">#REF!</definedName>
    <definedName name="КОН_ИО_РД" localSheetId="12">#REF!</definedName>
    <definedName name="КОН_ИО_РД">#REF!</definedName>
    <definedName name="КОН_МО" localSheetId="12">#REF!</definedName>
    <definedName name="КОН_МО">#REF!</definedName>
    <definedName name="КОН_МО_РД" localSheetId="12">#REF!</definedName>
    <definedName name="КОН_МО_РД">#REF!</definedName>
    <definedName name="КОН_ОО" localSheetId="12">#REF!</definedName>
    <definedName name="КОН_ОО">#REF!</definedName>
    <definedName name="КОН_ОО_РД" localSheetId="12">#REF!</definedName>
    <definedName name="КОН_ОО_РД">#REF!</definedName>
    <definedName name="КОН_ОР" localSheetId="12">#REF!</definedName>
    <definedName name="КОН_ОР">#REF!</definedName>
    <definedName name="КОН_ОР_РД" localSheetId="12">#REF!</definedName>
    <definedName name="КОН_ОР_РД">#REF!</definedName>
    <definedName name="КОН_ПО" localSheetId="12">#REF!</definedName>
    <definedName name="КОН_ПО">#REF!</definedName>
    <definedName name="КОН_ПО_РД" localSheetId="12">#REF!</definedName>
    <definedName name="КОН_ПО_РД">#REF!</definedName>
    <definedName name="КОН_ТО" localSheetId="12">#REF!</definedName>
    <definedName name="КОН_ТО">#REF!</definedName>
    <definedName name="КОН_ТО_РД" localSheetId="12">#REF!</definedName>
    <definedName name="КОН_ТО_РД">#REF!</definedName>
    <definedName name="конкурс" localSheetId="17">#REF!</definedName>
    <definedName name="конкурс" localSheetId="20">#REF!</definedName>
    <definedName name="конкурс" localSheetId="10">#REF!</definedName>
    <definedName name="конкурс" localSheetId="12">#REF!</definedName>
    <definedName name="конкурс">#REF!</definedName>
    <definedName name="Конф" localSheetId="12">#REF!</definedName>
    <definedName name="Конф">#REF!</definedName>
    <definedName name="Конф_49" localSheetId="12">#REF!</definedName>
    <definedName name="Конф_49">#REF!</definedName>
    <definedName name="Конф_50" localSheetId="12">#REF!</definedName>
    <definedName name="Конф_50">#REF!</definedName>
    <definedName name="Конф_51" localSheetId="12">#REF!</definedName>
    <definedName name="Конф_51">#REF!</definedName>
    <definedName name="Конф_52" localSheetId="12">#REF!</definedName>
    <definedName name="Конф_52">#REF!</definedName>
    <definedName name="Конф_53" localSheetId="12">#REF!</definedName>
    <definedName name="Конф_53">#REF!</definedName>
    <definedName name="Конф_54" localSheetId="12">#REF!</definedName>
    <definedName name="Конф_54">#REF!</definedName>
    <definedName name="конфл" localSheetId="12">#REF!</definedName>
    <definedName name="конфл">#REF!</definedName>
    <definedName name="конфл_49" localSheetId="12">#REF!</definedName>
    <definedName name="конфл_49">#REF!</definedName>
    <definedName name="конфл_50" localSheetId="12">#REF!</definedName>
    <definedName name="конфл_50">#REF!</definedName>
    <definedName name="конфл_51" localSheetId="12">#REF!</definedName>
    <definedName name="конфл_51">#REF!</definedName>
    <definedName name="конфл_52" localSheetId="12">#REF!</definedName>
    <definedName name="конфл_52">#REF!</definedName>
    <definedName name="конфл_53" localSheetId="12">#REF!</definedName>
    <definedName name="конфл_53">#REF!</definedName>
    <definedName name="конфл_54" localSheetId="12">#REF!</definedName>
    <definedName name="конфл_54">#REF!</definedName>
    <definedName name="конфл2" localSheetId="12">#REF!</definedName>
    <definedName name="конфл2">#REF!</definedName>
    <definedName name="конфл2_49" localSheetId="12">#REF!</definedName>
    <definedName name="конфл2_49">#REF!</definedName>
    <definedName name="конфл2_50" localSheetId="12">#REF!</definedName>
    <definedName name="конфл2_50">#REF!</definedName>
    <definedName name="конфл2_51" localSheetId="12">#REF!</definedName>
    <definedName name="конфл2_51">#REF!</definedName>
    <definedName name="конфл2_52" localSheetId="12">#REF!</definedName>
    <definedName name="конфл2_52">#REF!</definedName>
    <definedName name="конфл2_53" localSheetId="12">#REF!</definedName>
    <definedName name="конфл2_53">#REF!</definedName>
    <definedName name="конфл2_54" localSheetId="12">#REF!</definedName>
    <definedName name="конфл2_54">#REF!</definedName>
    <definedName name="Копия" localSheetId="13" hidden="1">{#N/A,#N/A,TRUE,"Смета на пасс. обор. №1"}</definedName>
    <definedName name="Копия" localSheetId="14" hidden="1">{#N/A,#N/A,TRUE,"Смета на пасс. обор. №1"}</definedName>
    <definedName name="Копия" localSheetId="16" hidden="1">{#N/A,#N/A,TRUE,"Смета на пасс. обор. №1"}</definedName>
    <definedName name="Копия" localSheetId="15" hidden="1">{#N/A,#N/A,TRUE,"Смета на пасс. обор. №1"}</definedName>
    <definedName name="Копия" hidden="1">{#N/A,#N/A,TRUE,"Смета на пасс. обор. №1"}</definedName>
    <definedName name="Копия2509" localSheetId="13" hidden="1">{#N/A,#N/A,TRUE,"Смета на пасс. обор. №1"}</definedName>
    <definedName name="Копия2509" localSheetId="14" hidden="1">{#N/A,#N/A,TRUE,"Смета на пасс. обор. №1"}</definedName>
    <definedName name="Копия2509" localSheetId="16" hidden="1">{#N/A,#N/A,TRUE,"Смета на пасс. обор. №1"}</definedName>
    <definedName name="Копия2509" localSheetId="15" hidden="1">{#N/A,#N/A,TRUE,"Смета на пасс. обор. №1"}</definedName>
    <definedName name="Копия2509" hidden="1">{#N/A,#N/A,TRUE,"Смета на пасс. обор. №1"}</definedName>
    <definedName name="Корнеева" localSheetId="14">#REF!</definedName>
    <definedName name="Корнеева" localSheetId="12">#REF!</definedName>
    <definedName name="Корнеева" localSheetId="16">#REF!</definedName>
    <definedName name="Корнеева" localSheetId="15">#REF!</definedName>
    <definedName name="Корнеева">#REF!</definedName>
    <definedName name="котофей" localSheetId="13" hidden="1">{#N/A,#N/A,TRUE,"Смета на пасс. обор. №1"}</definedName>
    <definedName name="котофей" localSheetId="14" hidden="1">{#N/A,#N/A,TRUE,"Смета на пасс. обор. №1"}</definedName>
    <definedName name="котофей" localSheetId="16" hidden="1">{#N/A,#N/A,TRUE,"Смета на пасс. обор. №1"}</definedName>
    <definedName name="котофей" localSheetId="15" hidden="1">{#N/A,#N/A,TRUE,"Смета на пасс. обор. №1"}</definedName>
    <definedName name="котофей" hidden="1">{#N/A,#N/A,TRUE,"Смета на пасс. обор. №1"}</definedName>
    <definedName name="котофей_1" localSheetId="13" hidden="1">{#N/A,#N/A,TRUE,"Смета на пасс. обор. №1"}</definedName>
    <definedName name="котофей_1" localSheetId="14" hidden="1">{#N/A,#N/A,TRUE,"Смета на пасс. обор. №1"}</definedName>
    <definedName name="котофей_1" localSheetId="16" hidden="1">{#N/A,#N/A,TRUE,"Смета на пасс. обор. №1"}</definedName>
    <definedName name="котофей_1" localSheetId="15" hidden="1">{#N/A,#N/A,TRUE,"Смета на пасс. обор. №1"}</definedName>
    <definedName name="котофей_1" hidden="1">{#N/A,#N/A,TRUE,"Смета на пасс. обор. №1"}</definedName>
    <definedName name="Коэф_монт">[12]Коэфф!$B$4</definedName>
    <definedName name="КоэфБезПоля" localSheetId="14">#REF!</definedName>
    <definedName name="КоэфБезПоля" localSheetId="12">#REF!</definedName>
    <definedName name="КоэфБезПоля" localSheetId="16">#REF!</definedName>
    <definedName name="КоэфБезПоля" localSheetId="15">#REF!</definedName>
    <definedName name="КоэфБезПоля">#REF!</definedName>
    <definedName name="КоэфГорЗак" localSheetId="12">#REF!</definedName>
    <definedName name="КоэфГорЗак">#REF!</definedName>
    <definedName name="КоэфГорЗаказ">[24]ОбмОбслЗемОд!$E$29</definedName>
    <definedName name="КоэфУдорожания">[24]ОбмОбслЗемОд!$E$28</definedName>
    <definedName name="Коэффициент" localSheetId="14">#REF!</definedName>
    <definedName name="Коэффициент" localSheetId="12">#REF!</definedName>
    <definedName name="Коэффициент" localSheetId="16">#REF!</definedName>
    <definedName name="Коэффициент" localSheetId="15">#REF!</definedName>
    <definedName name="Коэффициент">#REF!</definedName>
    <definedName name="Коэффициент_1" localSheetId="12">#REF!</definedName>
    <definedName name="Коэффициент_1">#REF!</definedName>
    <definedName name="кп" localSheetId="17">#REF!</definedName>
    <definedName name="кп" localSheetId="20">#REF!</definedName>
    <definedName name="кп" localSheetId="10">#REF!</definedName>
    <definedName name="кп" localSheetId="12">#REF!</definedName>
    <definedName name="кп">#REF!</definedName>
    <definedName name="Кпроект" localSheetId="12">'[27]Исх. данные'!#REF!</definedName>
    <definedName name="Кпроект">'[27]Исх. данные'!#REF!</definedName>
    <definedName name="Крек">'[9]Лист опроса'!$B$17</definedName>
    <definedName name="Крп">'[9]Лист опроса'!$B$19</definedName>
    <definedName name="кук" localSheetId="13" hidden="1">{#N/A,#N/A,TRUE,"Смета на пасс. обор. №1"}</definedName>
    <definedName name="кук" localSheetId="14" hidden="1">{#N/A,#N/A,TRUE,"Смета на пасс. обор. №1"}</definedName>
    <definedName name="кук" localSheetId="16" hidden="1">{#N/A,#N/A,TRUE,"Смета на пасс. обор. №1"}</definedName>
    <definedName name="кук" localSheetId="15" hidden="1">{#N/A,#N/A,TRUE,"Смета на пасс. обор. №1"}</definedName>
    <definedName name="кук" hidden="1">{#N/A,#N/A,TRUE,"Смета на пасс. обор. №1"}</definedName>
    <definedName name="кук_1" localSheetId="13" hidden="1">{#N/A,#N/A,TRUE,"Смета на пасс. обор. №1"}</definedName>
    <definedName name="кук_1" localSheetId="14" hidden="1">{#N/A,#N/A,TRUE,"Смета на пасс. обор. №1"}</definedName>
    <definedName name="кук_1" localSheetId="16" hidden="1">{#N/A,#N/A,TRUE,"Смета на пасс. обор. №1"}</definedName>
    <definedName name="кук_1" localSheetId="15" hidden="1">{#N/A,#N/A,TRUE,"Смета на пасс. обор. №1"}</definedName>
    <definedName name="кук_1" hidden="1">{#N/A,#N/A,TRUE,"Смета на пасс. обор. №1"}</definedName>
    <definedName name="куку" localSheetId="14">#REF!</definedName>
    <definedName name="куку" localSheetId="12">#REF!</definedName>
    <definedName name="куку" localSheetId="16">#REF!</definedName>
    <definedName name="куку" localSheetId="15">#REF!</definedName>
    <definedName name="куку">#REF!</definedName>
    <definedName name="Курган" localSheetId="12">#REF!</definedName>
    <definedName name="Курган">#REF!</definedName>
    <definedName name="курорты" localSheetId="17">#REF!</definedName>
    <definedName name="курорты" localSheetId="20">#REF!</definedName>
    <definedName name="курорты" localSheetId="10">#REF!</definedName>
    <definedName name="курорты" localSheetId="12">#REF!</definedName>
    <definedName name="курорты" localSheetId="16">#REF!</definedName>
    <definedName name="курорты">#REF!</definedName>
    <definedName name="Курс">[12]Коэфф!$B$3</definedName>
    <definedName name="Курс_доллара">'[28]Курс доллара'!$A$2</definedName>
    <definedName name="Кэл">'[9]Лист опроса'!$B$20</definedName>
    <definedName name="л" localSheetId="13" hidden="1">{#N/A,#N/A,TRUE,"Смета на пасс. обор. №1"}</definedName>
    <definedName name="л" localSheetId="14" hidden="1">{#N/A,#N/A,TRUE,"Смета на пасс. обор. №1"}</definedName>
    <definedName name="л" localSheetId="16" hidden="1">{#N/A,#N/A,TRUE,"Смета на пасс. обор. №1"}</definedName>
    <definedName name="л" localSheetId="15" hidden="1">{#N/A,#N/A,TRUE,"Смета на пасс. обор. №1"}</definedName>
    <definedName name="л" hidden="1">{#N/A,#N/A,TRUE,"Смета на пасс. обор. №1"}</definedName>
    <definedName name="л_1" localSheetId="13" hidden="1">{#N/A,#N/A,TRUE,"Смета на пасс. обор. №1"}</definedName>
    <definedName name="л_1" localSheetId="14" hidden="1">{#N/A,#N/A,TRUE,"Смета на пасс. обор. №1"}</definedName>
    <definedName name="л_1" localSheetId="16" hidden="1">{#N/A,#N/A,TRUE,"Смета на пасс. обор. №1"}</definedName>
    <definedName name="л_1" localSheetId="15" hidden="1">{#N/A,#N/A,TRUE,"Смета на пасс. обор. №1"}</definedName>
    <definedName name="л_1" hidden="1">{#N/A,#N/A,TRUE,"Смета на пасс. обор. №1"}</definedName>
    <definedName name="лаб_иссл" localSheetId="14">#REF!</definedName>
    <definedName name="лаб_иссл" localSheetId="12">#REF!</definedName>
    <definedName name="лаб_иссл" localSheetId="16">#REF!</definedName>
    <definedName name="лаб_иссл" localSheetId="15">#REF!</definedName>
    <definedName name="лаб_иссл">#REF!</definedName>
    <definedName name="Лаб_стац" localSheetId="12">#REF!</definedName>
    <definedName name="Лаб_стац" localSheetId="16">#REF!</definedName>
    <definedName name="Лаб_стац">#REF!</definedName>
    <definedName name="Лаб_эксп_усл" localSheetId="12">#REF!</definedName>
    <definedName name="Лаб_эксп_усл" localSheetId="16">#REF!</definedName>
    <definedName name="Лаб_эксп_усл">#REF!</definedName>
    <definedName name="ЛабМашБур" localSheetId="12">[24]СмМашБур!#REF!</definedName>
    <definedName name="ЛабМашБур">[24]СмМашБур!#REF!</definedName>
    <definedName name="ЛабШурфов" localSheetId="14">#REF!</definedName>
    <definedName name="ЛабШурфов" localSheetId="12">#REF!</definedName>
    <definedName name="ЛабШурфов" localSheetId="16">#REF!</definedName>
    <definedName name="ЛабШурфов" localSheetId="15">#REF!</definedName>
    <definedName name="ЛабШурфов">#REF!</definedName>
    <definedName name="лдж" localSheetId="13" hidden="1">{#N/A,#N/A,TRUE,"Смета на пасс. обор. №1"}</definedName>
    <definedName name="лдж" localSheetId="14" hidden="1">{#N/A,#N/A,TRUE,"Смета на пасс. обор. №1"}</definedName>
    <definedName name="лдж" localSheetId="16" hidden="1">{#N/A,#N/A,TRUE,"Смета на пасс. обор. №1"}</definedName>
    <definedName name="лдж" localSheetId="15" hidden="1">{#N/A,#N/A,TRUE,"Смета на пасс. обор. №1"}</definedName>
    <definedName name="лдж" hidden="1">{#N/A,#N/A,TRUE,"Смета на пасс. обор. №1"}</definedName>
    <definedName name="лдж_1" localSheetId="13" hidden="1">{#N/A,#N/A,TRUE,"Смета на пасс. обор. №1"}</definedName>
    <definedName name="лдж_1" localSheetId="14" hidden="1">{#N/A,#N/A,TRUE,"Смета на пасс. обор. №1"}</definedName>
    <definedName name="лдж_1" localSheetId="16" hidden="1">{#N/A,#N/A,TRUE,"Смета на пасс. обор. №1"}</definedName>
    <definedName name="лдж_1" localSheetId="15" hidden="1">{#N/A,#N/A,TRUE,"Смета на пасс. обор. №1"}</definedName>
    <definedName name="лдж_1" hidden="1">{#N/A,#N/A,TRUE,"Смета на пасс. обор. №1"}</definedName>
    <definedName name="лл">[10]Вспомогательный!$D$78</definedName>
    <definedName name="ллдж" localSheetId="14">#REF!</definedName>
    <definedName name="ллдж" localSheetId="12">#REF!</definedName>
    <definedName name="ллдж" localSheetId="16">#REF!</definedName>
    <definedName name="ллдж" localSheetId="15">#REF!</definedName>
    <definedName name="ллдж">#REF!</definedName>
    <definedName name="ло" localSheetId="12">#REF!</definedName>
    <definedName name="ло">#REF!</definedName>
    <definedName name="лол" localSheetId="12">#REF!</definedName>
    <definedName name="лол">#REF!</definedName>
    <definedName name="лор" localSheetId="13" hidden="1">{#N/A,#N/A,TRUE,"Смета на пасс. обор. №1"}</definedName>
    <definedName name="лор" localSheetId="14" hidden="1">{#N/A,#N/A,TRUE,"Смета на пасс. обор. №1"}</definedName>
    <definedName name="лор" localSheetId="16" hidden="1">{#N/A,#N/A,TRUE,"Смета на пасс. обор. №1"}</definedName>
    <definedName name="лор" localSheetId="15" hidden="1">{#N/A,#N/A,TRUE,"Смета на пасс. обор. №1"}</definedName>
    <definedName name="лор" hidden="1">{#N/A,#N/A,TRUE,"Смета на пасс. обор. №1"}</definedName>
    <definedName name="лор_1" localSheetId="13" hidden="1">{#N/A,#N/A,TRUE,"Смета на пасс. обор. №1"}</definedName>
    <definedName name="лор_1" localSheetId="14" hidden="1">{#N/A,#N/A,TRUE,"Смета на пасс. обор. №1"}</definedName>
    <definedName name="лор_1" localSheetId="16" hidden="1">{#N/A,#N/A,TRUE,"Смета на пасс. обор. №1"}</definedName>
    <definedName name="лор_1" localSheetId="15" hidden="1">{#N/A,#N/A,TRUE,"Смета на пасс. обор. №1"}</definedName>
    <definedName name="лор_1" hidden="1">{#N/A,#N/A,TRUE,"Смета на пасс. обор. №1"}</definedName>
    <definedName name="лот" localSheetId="13" hidden="1">{#N/A,#N/A,TRUE,"Смета на пасс. обор. №1"}</definedName>
    <definedName name="лот" localSheetId="14" hidden="1">{#N/A,#N/A,TRUE,"Смета на пасс. обор. №1"}</definedName>
    <definedName name="лот" localSheetId="16" hidden="1">{#N/A,#N/A,TRUE,"Смета на пасс. обор. №1"}</definedName>
    <definedName name="лот" localSheetId="15" hidden="1">{#N/A,#N/A,TRUE,"Смета на пасс. обор. №1"}</definedName>
    <definedName name="лот" hidden="1">{#N/A,#N/A,TRUE,"Смета на пасс. обор. №1"}</definedName>
    <definedName name="лот_1" localSheetId="13" hidden="1">{#N/A,#N/A,TRUE,"Смета на пасс. обор. №1"}</definedName>
    <definedName name="лот_1" localSheetId="14" hidden="1">{#N/A,#N/A,TRUE,"Смета на пасс. обор. №1"}</definedName>
    <definedName name="лот_1" localSheetId="16" hidden="1">{#N/A,#N/A,TRUE,"Смета на пасс. обор. №1"}</definedName>
    <definedName name="лот_1" localSheetId="15" hidden="1">{#N/A,#N/A,TRUE,"Смета на пасс. обор. №1"}</definedName>
    <definedName name="лот_1" hidden="1">{#N/A,#N/A,TRUE,"Смета на пасс. обор. №1"}</definedName>
    <definedName name="лрпораплтль" localSheetId="12">#REF!</definedName>
    <definedName name="лрпораплтль">#REF!</definedName>
    <definedName name="Лс" localSheetId="12">#REF!</definedName>
    <definedName name="Лс">#REF!</definedName>
    <definedName name="Махачкала" localSheetId="12">#REF!</definedName>
    <definedName name="Махачкала">#REF!</definedName>
    <definedName name="Махачкала_1" localSheetId="12">#REF!</definedName>
    <definedName name="Махачкала_1">#REF!</definedName>
    <definedName name="Махачкала_2" localSheetId="12">#REF!</definedName>
    <definedName name="Махачкала_2">#REF!</definedName>
    <definedName name="Махачкала_22" localSheetId="12">#REF!</definedName>
    <definedName name="Махачкала_22">#REF!</definedName>
    <definedName name="Махачкала_49" localSheetId="12">#REF!</definedName>
    <definedName name="Махачкала_49">#REF!</definedName>
    <definedName name="Махачкала_5" localSheetId="12">#REF!</definedName>
    <definedName name="Махачкала_5">#REF!</definedName>
    <definedName name="Махачкала_50" localSheetId="12">#REF!</definedName>
    <definedName name="Махачкала_50">#REF!</definedName>
    <definedName name="Махачкала_51" localSheetId="12">#REF!</definedName>
    <definedName name="Махачкала_51">#REF!</definedName>
    <definedName name="Махачкала_52" localSheetId="12">#REF!</definedName>
    <definedName name="Махачкала_52">#REF!</definedName>
    <definedName name="Махачкала_53" localSheetId="12">#REF!</definedName>
    <definedName name="Махачкала_53">#REF!</definedName>
    <definedName name="Махачкала_54" localSheetId="12">#REF!</definedName>
    <definedName name="Махачкала_54">#REF!</definedName>
    <definedName name="Металли_еская_дверца_для_напольного_монтажного_шкафа_VERO__600x600x42U__с_замком_и_клю_ами" localSheetId="12">#REF!</definedName>
    <definedName name="Металли_еская_дверца_для_напольного_монтажного_шкафа_VERO__600x600x42U__с_замком_и_клю_ами">#REF!</definedName>
    <definedName name="мж1">'[29]СметаСводная 1 оч'!$D$6</definedName>
    <definedName name="мил" localSheetId="13">{0,"овz";1,"z";2,"аz";5,"овz"}</definedName>
    <definedName name="мил" localSheetId="14">{0,"овz";1,"z";2,"аz";5,"овz"}</definedName>
    <definedName name="мил" localSheetId="16">{0,"овz";1,"z";2,"аz";5,"овz"}</definedName>
    <definedName name="мил" localSheetId="15">{0,"овz";1,"z";2,"аz";5,"овz"}</definedName>
    <definedName name="мил">{0,"овz";1,"z";2,"аz";5,"овz"}</definedName>
    <definedName name="мир" localSheetId="13" hidden="1">{#N/A,#N/A,TRUE,"Смета на пасс. обор. №1"}</definedName>
    <definedName name="мир" localSheetId="14" hidden="1">{#N/A,#N/A,TRUE,"Смета на пасс. обор. №1"}</definedName>
    <definedName name="мир" localSheetId="16" hidden="1">{#N/A,#N/A,TRUE,"Смета на пасс. обор. №1"}</definedName>
    <definedName name="мир" localSheetId="15" hidden="1">{#N/A,#N/A,TRUE,"Смета на пасс. обор. №1"}</definedName>
    <definedName name="мир" hidden="1">{#N/A,#N/A,TRUE,"Смета на пасс. обор. №1"}</definedName>
    <definedName name="мир_1" localSheetId="13" hidden="1">{#N/A,#N/A,TRUE,"Смета на пасс. обор. №1"}</definedName>
    <definedName name="мир_1" localSheetId="14" hidden="1">{#N/A,#N/A,TRUE,"Смета на пасс. обор. №1"}</definedName>
    <definedName name="мир_1" localSheetId="16" hidden="1">{#N/A,#N/A,TRUE,"Смета на пасс. обор. №1"}</definedName>
    <definedName name="мир_1" localSheetId="15" hidden="1">{#N/A,#N/A,TRUE,"Смета на пасс. обор. №1"}</definedName>
    <definedName name="мир_1" hidden="1">{#N/A,#N/A,TRUE,"Смета на пасс. обор. №1"}</definedName>
    <definedName name="мит" localSheetId="14">#REF!</definedName>
    <definedName name="мит" localSheetId="12">#REF!</definedName>
    <definedName name="мит" localSheetId="16">#REF!</definedName>
    <definedName name="мит" localSheetId="15">#REF!</definedName>
    <definedName name="мит">#REF!</definedName>
    <definedName name="митюгов">'[30]Данные для расчёта сметы'!$J$33</definedName>
    <definedName name="митюгов_1">'[31]Данные для расчёта сметы'!$J$33</definedName>
    <definedName name="митюгов_2">'[32]Данные для расчёта сметы'!$J$33</definedName>
    <definedName name="мм" localSheetId="14">#REF!</definedName>
    <definedName name="мм" localSheetId="12">#REF!</definedName>
    <definedName name="мм" localSheetId="16">#REF!</definedName>
    <definedName name="мм" localSheetId="15">#REF!</definedName>
    <definedName name="мм">#REF!</definedName>
    <definedName name="МММММММММ" localSheetId="12">#REF!</definedName>
    <definedName name="МММММММММ">#REF!</definedName>
    <definedName name="Название_проекта" localSheetId="12">#REF!</definedName>
    <definedName name="Название_проекта">#REF!</definedName>
    <definedName name="Название_проекта_1" localSheetId="12">#REF!</definedName>
    <definedName name="Название_проекта_1">#REF!</definedName>
    <definedName name="НАЧ_ИО" localSheetId="12">#REF!</definedName>
    <definedName name="НАЧ_ИО">#REF!</definedName>
    <definedName name="НАЧ_ИО_РД" localSheetId="12">#REF!</definedName>
    <definedName name="НАЧ_ИО_РД">#REF!</definedName>
    <definedName name="НАЧ_МО" localSheetId="12">#REF!</definedName>
    <definedName name="НАЧ_МО">#REF!</definedName>
    <definedName name="НАЧ_МО_РД" localSheetId="12">#REF!</definedName>
    <definedName name="НАЧ_МО_РД">#REF!</definedName>
    <definedName name="НАЧ_ОО" localSheetId="12">#REF!</definedName>
    <definedName name="НАЧ_ОО">#REF!</definedName>
    <definedName name="НАЧ_ОО_РД" localSheetId="12">#REF!</definedName>
    <definedName name="НАЧ_ОО_РД">#REF!</definedName>
    <definedName name="НАЧ_ОР" localSheetId="12">#REF!</definedName>
    <definedName name="НАЧ_ОР">#REF!</definedName>
    <definedName name="НАЧ_ОР_РД" localSheetId="12">#REF!</definedName>
    <definedName name="НАЧ_ОР_РД">#REF!</definedName>
    <definedName name="НАЧ_ПО" localSheetId="12">#REF!</definedName>
    <definedName name="НАЧ_ПО">#REF!</definedName>
    <definedName name="НАЧ_ПО_РД" localSheetId="12">#REF!</definedName>
    <definedName name="НАЧ_ПО_РД">#REF!</definedName>
    <definedName name="НАЧ_ТО" localSheetId="12">#REF!</definedName>
    <definedName name="НАЧ_ТО">#REF!</definedName>
    <definedName name="НАЧ_ТО_РД" localSheetId="12">#REF!</definedName>
    <definedName name="НАЧ_ТО_РД">#REF!</definedName>
    <definedName name="ндс" localSheetId="17">#REF!</definedName>
    <definedName name="ндс" localSheetId="20">#REF!</definedName>
    <definedName name="ндс" localSheetId="10">#REF!</definedName>
    <definedName name="ндс" localSheetId="12">#REF!</definedName>
    <definedName name="ндс" localSheetId="16">#REF!</definedName>
    <definedName name="ндс">#REF!</definedName>
    <definedName name="неп" localSheetId="12">#REF!</definedName>
    <definedName name="неп">#REF!</definedName>
    <definedName name="неп_1" localSheetId="12">#REF!</definedName>
    <definedName name="неп_1">#REF!</definedName>
    <definedName name="неп_10" localSheetId="12">#REF!</definedName>
    <definedName name="неп_10">#REF!</definedName>
    <definedName name="неп_11" localSheetId="12">#REF!</definedName>
    <definedName name="неп_11">#REF!</definedName>
    <definedName name="неп_12" localSheetId="12">#REF!</definedName>
    <definedName name="неп_12">#REF!</definedName>
    <definedName name="неп_13" localSheetId="12">#REF!</definedName>
    <definedName name="неп_13">#REF!</definedName>
    <definedName name="неп_14" localSheetId="12">#REF!</definedName>
    <definedName name="неп_14">#REF!</definedName>
    <definedName name="неп_15" localSheetId="12">#REF!</definedName>
    <definedName name="неп_15">#REF!</definedName>
    <definedName name="неп_16" localSheetId="12">#REF!</definedName>
    <definedName name="неп_16">#REF!</definedName>
    <definedName name="неп_17" localSheetId="12">#REF!</definedName>
    <definedName name="неп_17">#REF!</definedName>
    <definedName name="неп_18" localSheetId="12">#REF!</definedName>
    <definedName name="неп_18">#REF!</definedName>
    <definedName name="неп_19" localSheetId="12">#REF!</definedName>
    <definedName name="неп_19">#REF!</definedName>
    <definedName name="неп_2" localSheetId="12">#REF!</definedName>
    <definedName name="неп_2">#REF!</definedName>
    <definedName name="неп_20" localSheetId="12">#REF!</definedName>
    <definedName name="неп_20">#REF!</definedName>
    <definedName name="неп_21" localSheetId="12">#REF!</definedName>
    <definedName name="неп_21">#REF!</definedName>
    <definedName name="неп_49" localSheetId="12">#REF!</definedName>
    <definedName name="неп_49">#REF!</definedName>
    <definedName name="неп_50" localSheetId="12">#REF!</definedName>
    <definedName name="неп_50">#REF!</definedName>
    <definedName name="неп_51" localSheetId="12">#REF!</definedName>
    <definedName name="неп_51">#REF!</definedName>
    <definedName name="неп_52" localSheetId="12">#REF!</definedName>
    <definedName name="неп_52">#REF!</definedName>
    <definedName name="неп_53" localSheetId="12">#REF!</definedName>
    <definedName name="неп_53">#REF!</definedName>
    <definedName name="неп_54" localSheetId="12">#REF!</definedName>
    <definedName name="неп_54">#REF!</definedName>
    <definedName name="неп_6" localSheetId="12">#REF!</definedName>
    <definedName name="неп_6">#REF!</definedName>
    <definedName name="неп_7" localSheetId="12">#REF!</definedName>
    <definedName name="неп_7">#REF!</definedName>
    <definedName name="неп_8" localSheetId="12">#REF!</definedName>
    <definedName name="неп_8">#REF!</definedName>
    <definedName name="неп_9" localSheetId="12">#REF!</definedName>
    <definedName name="неп_9">#REF!</definedName>
    <definedName name="Непредв">[12]Коэфф!$B$7</definedName>
    <definedName name="ННОвгород" localSheetId="14">#REF!</definedName>
    <definedName name="ННОвгород" localSheetId="12">#REF!</definedName>
    <definedName name="ННОвгород" localSheetId="16">#REF!</definedName>
    <definedName name="ННОвгород" localSheetId="15">#REF!</definedName>
    <definedName name="ННОвгород">#REF!</definedName>
    <definedName name="ННОвгород_1" localSheetId="12">#REF!</definedName>
    <definedName name="ННОвгород_1">#REF!</definedName>
    <definedName name="ННОвгород_2" localSheetId="12">#REF!</definedName>
    <definedName name="ННОвгород_2">#REF!</definedName>
    <definedName name="ННОвгород_22" localSheetId="12">#REF!</definedName>
    <definedName name="ННОвгород_22">#REF!</definedName>
    <definedName name="ННОвгород_49" localSheetId="12">#REF!</definedName>
    <definedName name="ННОвгород_49">#REF!</definedName>
    <definedName name="ННОвгород_5" localSheetId="12">#REF!</definedName>
    <definedName name="ННОвгород_5">#REF!</definedName>
    <definedName name="ННОвгород_50" localSheetId="12">#REF!</definedName>
    <definedName name="ННОвгород_50">#REF!</definedName>
    <definedName name="ННОвгород_51" localSheetId="12">#REF!</definedName>
    <definedName name="ННОвгород_51">#REF!</definedName>
    <definedName name="ННОвгород_52" localSheetId="12">#REF!</definedName>
    <definedName name="ННОвгород_52">#REF!</definedName>
    <definedName name="ННОвгород_53" localSheetId="12">#REF!</definedName>
    <definedName name="ННОвгород_53">#REF!</definedName>
    <definedName name="ННОвгород_54" localSheetId="12">#REF!</definedName>
    <definedName name="ННОвгород_54">#REF!</definedName>
    <definedName name="Номер_договора" localSheetId="12">#REF!</definedName>
    <definedName name="Номер_договора">#REF!</definedName>
    <definedName name="Номер_договора_1" localSheetId="12">#REF!</definedName>
    <definedName name="Номер_договора_1">#REF!</definedName>
    <definedName name="НомерДоговора">[24]ОбмОбслЗемОд!$F$2</definedName>
    <definedName name="Нсапк">'[9]Лист опроса'!$B$34</definedName>
    <definedName name="Нсстр">'[9]Лист опроса'!$B$32</definedName>
    <definedName name="о" localSheetId="14">#REF!</definedName>
    <definedName name="о" localSheetId="12">#REF!</definedName>
    <definedName name="о" localSheetId="16">#REF!</definedName>
    <definedName name="о" localSheetId="15">#REF!</definedName>
    <definedName name="о">#REF!</definedName>
    <definedName name="о_1" localSheetId="12">#REF!</definedName>
    <definedName name="о_1">#REF!</definedName>
    <definedName name="_xlnm.Print_Area" localSheetId="5">'Cводная смета ПИР'!$A$1:$G$38</definedName>
    <definedName name="_xlnm.Print_Area" localSheetId="20">'ВОП (для справки) '!$A$1:$G$26</definedName>
    <definedName name="_xlnm.Print_Area" localSheetId="13">Геофизика!$A$1:$J$54</definedName>
    <definedName name="_xlnm.Print_Area" localSheetId="12">'ИГИ (для стройки)'!$A$1:$L$73</definedName>
    <definedName name="_xlnm.Print_Area" localSheetId="11">'ИГИ (для тех.обследования)'!$A$1:$L$61</definedName>
    <definedName name="_xlnm.Print_Area" localSheetId="3">НМЦ!$A$1:$E$20</definedName>
    <definedName name="_xlnm.Print_Area" localSheetId="4">НМЦК!$A$1:$G$45</definedName>
    <definedName name="_xlnm.Print_Area" localSheetId="8">'ПД '!#REF!</definedName>
    <definedName name="_xlnm.Print_Area" localSheetId="1">Пояснительная!$A$1:$C$24</definedName>
    <definedName name="_xlnm.Print_Area" localSheetId="2">Протокол!$A$1:$O$32</definedName>
    <definedName name="_xlnm.Print_Area" localSheetId="15">Экология!$A$1:$G$64</definedName>
    <definedName name="_xlnm.Print_Area" localSheetId="9">'Экспертиза ПД и ИЗ'!$A$1:$H$21</definedName>
    <definedName name="обуч" localSheetId="13" hidden="1">{#N/A,#N/A,TRUE,"Смета на пасс. обор. №1"}</definedName>
    <definedName name="обуч" localSheetId="14" hidden="1">{#N/A,#N/A,TRUE,"Смета на пасс. обор. №1"}</definedName>
    <definedName name="обуч" localSheetId="16" hidden="1">{#N/A,#N/A,TRUE,"Смета на пасс. обор. №1"}</definedName>
    <definedName name="обуч" localSheetId="15" hidden="1">{#N/A,#N/A,TRUE,"Смета на пасс. обор. №1"}</definedName>
    <definedName name="обуч" hidden="1">{#N/A,#N/A,TRUE,"Смета на пасс. обор. №1"}</definedName>
    <definedName name="обуч_1" localSheetId="13" hidden="1">{#N/A,#N/A,TRUE,"Смета на пасс. обор. №1"}</definedName>
    <definedName name="обуч_1" localSheetId="14" hidden="1">{#N/A,#N/A,TRUE,"Смета на пасс. обор. №1"}</definedName>
    <definedName name="обуч_1" localSheetId="16" hidden="1">{#N/A,#N/A,TRUE,"Смета на пасс. обор. №1"}</definedName>
    <definedName name="обуч_1" localSheetId="15" hidden="1">{#N/A,#N/A,TRUE,"Смета на пасс. обор. №1"}</definedName>
    <definedName name="обуч_1" hidden="1">{#N/A,#N/A,TRUE,"Смета на пасс. обор. №1"}</definedName>
    <definedName name="общ_МПА_П" localSheetId="12">#REF!</definedName>
    <definedName name="общ_МПА_П">#REF!</definedName>
    <definedName name="ОбъектАдрес">[24]ОбмОбслЗемОд!$A$4</definedName>
    <definedName name="Объекты" localSheetId="14">#REF!</definedName>
    <definedName name="Объекты" localSheetId="12">#REF!</definedName>
    <definedName name="Объекты" localSheetId="16">#REF!</definedName>
    <definedName name="Объекты" localSheetId="15">#REF!</definedName>
    <definedName name="Объекты">#REF!</definedName>
    <definedName name="объем">#N/A</definedName>
    <definedName name="объем___0" localSheetId="14">#REF!</definedName>
    <definedName name="объем___0" localSheetId="12">#REF!</definedName>
    <definedName name="объем___0" localSheetId="16">#REF!</definedName>
    <definedName name="объем___0" localSheetId="15">#REF!</definedName>
    <definedName name="объем___0">#REF!</definedName>
    <definedName name="объем___0___0" localSheetId="12">#REF!</definedName>
    <definedName name="объем___0___0">#REF!</definedName>
    <definedName name="объем___0___0___0" localSheetId="12">#REF!</definedName>
    <definedName name="объем___0___0___0">#REF!</definedName>
    <definedName name="объем___0___0___0___0" localSheetId="12">#REF!</definedName>
    <definedName name="объем___0___0___0___0">#REF!</definedName>
    <definedName name="объем___0___0___0___0___0" localSheetId="12">#REF!</definedName>
    <definedName name="объем___0___0___0___0___0">#REF!</definedName>
    <definedName name="объем___0___0___0___0___0_1" localSheetId="12">#REF!</definedName>
    <definedName name="объем___0___0___0___0___0_1">#REF!</definedName>
    <definedName name="объем___0___0___0___0_1" localSheetId="12">#REF!</definedName>
    <definedName name="объем___0___0___0___0_1">#REF!</definedName>
    <definedName name="объем___0___0___0___1" localSheetId="12">#REF!</definedName>
    <definedName name="объем___0___0___0___1">#REF!</definedName>
    <definedName name="объем___0___0___0___1_1" localSheetId="12">#REF!</definedName>
    <definedName name="объем___0___0___0___1_1">#REF!</definedName>
    <definedName name="объем___0___0___0___5" localSheetId="12">#REF!</definedName>
    <definedName name="объем___0___0___0___5">#REF!</definedName>
    <definedName name="объем___0___0___0___5_1" localSheetId="12">#REF!</definedName>
    <definedName name="объем___0___0___0___5_1">#REF!</definedName>
    <definedName name="объем___0___0___0_1" localSheetId="12">#REF!</definedName>
    <definedName name="объем___0___0___0_1">#REF!</definedName>
    <definedName name="объем___0___0___0_1_1" localSheetId="12">#REF!</definedName>
    <definedName name="объем___0___0___0_1_1">#REF!</definedName>
    <definedName name="объем___0___0___0_1_1_1" localSheetId="12">#REF!</definedName>
    <definedName name="объем___0___0___0_1_1_1">#REF!</definedName>
    <definedName name="объем___0___0___0_5" localSheetId="12">#REF!</definedName>
    <definedName name="объем___0___0___0_5">#REF!</definedName>
    <definedName name="объем___0___0___0_5_1" localSheetId="12">#REF!</definedName>
    <definedName name="объем___0___0___0_5_1">#REF!</definedName>
    <definedName name="объем___0___0___1" localSheetId="12">#REF!</definedName>
    <definedName name="объем___0___0___1">#REF!</definedName>
    <definedName name="объем___0___0___1_1" localSheetId="12">#REF!</definedName>
    <definedName name="объем___0___0___1_1">#REF!</definedName>
    <definedName name="объем___0___0___2" localSheetId="12">#REF!</definedName>
    <definedName name="объем___0___0___2">#REF!</definedName>
    <definedName name="объем___0___0___2_1" localSheetId="12">#REF!</definedName>
    <definedName name="объем___0___0___2_1">#REF!</definedName>
    <definedName name="объем___0___0___3" localSheetId="12">#REF!</definedName>
    <definedName name="объем___0___0___3">#REF!</definedName>
    <definedName name="объем___0___0___3_1" localSheetId="12">#REF!</definedName>
    <definedName name="объем___0___0___3_1">#REF!</definedName>
    <definedName name="объем___0___0___4" localSheetId="12">#REF!</definedName>
    <definedName name="объем___0___0___4">#REF!</definedName>
    <definedName name="объем___0___0___4_1" localSheetId="12">#REF!</definedName>
    <definedName name="объем___0___0___4_1">#REF!</definedName>
    <definedName name="объем___0___0___5" localSheetId="12">#REF!</definedName>
    <definedName name="объем___0___0___5">#REF!</definedName>
    <definedName name="объем___0___0___5_1" localSheetId="12">#REF!</definedName>
    <definedName name="объем___0___0___5_1">#REF!</definedName>
    <definedName name="объем___0___0_1" localSheetId="12">#REF!</definedName>
    <definedName name="объем___0___0_1">#REF!</definedName>
    <definedName name="объем___0___0_1_1" localSheetId="12">#REF!</definedName>
    <definedName name="объем___0___0_1_1">#REF!</definedName>
    <definedName name="объем___0___0_1_1_1" localSheetId="12">#REF!</definedName>
    <definedName name="объем___0___0_1_1_1">#REF!</definedName>
    <definedName name="объем___0___0_3" localSheetId="12">#REF!</definedName>
    <definedName name="объем___0___0_3">#REF!</definedName>
    <definedName name="объем___0___0_3_1" localSheetId="12">#REF!</definedName>
    <definedName name="объем___0___0_3_1">#REF!</definedName>
    <definedName name="объем___0___0_5" localSheetId="12">#REF!</definedName>
    <definedName name="объем___0___0_5">#REF!</definedName>
    <definedName name="объем___0___0_5_1" localSheetId="12">#REF!</definedName>
    <definedName name="объем___0___0_5_1">#REF!</definedName>
    <definedName name="объем___0___1" localSheetId="12">#REF!</definedName>
    <definedName name="объем___0___1">#REF!</definedName>
    <definedName name="объем___0___1___0" localSheetId="12">#REF!</definedName>
    <definedName name="объем___0___1___0">#REF!</definedName>
    <definedName name="объем___0___1___0_1" localSheetId="12">#REF!</definedName>
    <definedName name="объем___0___1___0_1">#REF!</definedName>
    <definedName name="объем___0___1_1" localSheetId="12">#REF!</definedName>
    <definedName name="объем___0___1_1">#REF!</definedName>
    <definedName name="объем___0___10" localSheetId="12">#REF!</definedName>
    <definedName name="объем___0___10">#REF!</definedName>
    <definedName name="объем___0___10_1" localSheetId="12">#REF!</definedName>
    <definedName name="объем___0___10_1">#REF!</definedName>
    <definedName name="объем___0___12" localSheetId="12">#REF!</definedName>
    <definedName name="объем___0___12">#REF!</definedName>
    <definedName name="объем___0___2" localSheetId="12">#REF!</definedName>
    <definedName name="объем___0___2">#REF!</definedName>
    <definedName name="объем___0___2___0" localSheetId="12">#REF!</definedName>
    <definedName name="объем___0___2___0">#REF!</definedName>
    <definedName name="объем___0___2___0___0" localSheetId="12">#REF!</definedName>
    <definedName name="объем___0___2___0___0">#REF!</definedName>
    <definedName name="объем___0___2___0___0_1" localSheetId="12">#REF!</definedName>
    <definedName name="объем___0___2___0___0_1">#REF!</definedName>
    <definedName name="объем___0___2___0_1" localSheetId="12">#REF!</definedName>
    <definedName name="объем___0___2___0_1">#REF!</definedName>
    <definedName name="объем___0___2___5" localSheetId="12">#REF!</definedName>
    <definedName name="объем___0___2___5">#REF!</definedName>
    <definedName name="объем___0___2___5_1" localSheetId="12">#REF!</definedName>
    <definedName name="объем___0___2___5_1">#REF!</definedName>
    <definedName name="объем___0___2_1" localSheetId="12">#REF!</definedName>
    <definedName name="объем___0___2_1">#REF!</definedName>
    <definedName name="объем___0___2_1_1" localSheetId="12">#REF!</definedName>
    <definedName name="объем___0___2_1_1">#REF!</definedName>
    <definedName name="объем___0___2_1_1_1" localSheetId="12">#REF!</definedName>
    <definedName name="объем___0___2_1_1_1">#REF!</definedName>
    <definedName name="объем___0___2_3" localSheetId="12">#REF!</definedName>
    <definedName name="объем___0___2_3">#REF!</definedName>
    <definedName name="объем___0___2_3_1" localSheetId="12">#REF!</definedName>
    <definedName name="объем___0___2_3_1">#REF!</definedName>
    <definedName name="объем___0___2_5" localSheetId="12">#REF!</definedName>
    <definedName name="объем___0___2_5">#REF!</definedName>
    <definedName name="объем___0___2_5_1" localSheetId="12">#REF!</definedName>
    <definedName name="объем___0___2_5_1">#REF!</definedName>
    <definedName name="объем___0___3" localSheetId="12">#REF!</definedName>
    <definedName name="объем___0___3">#REF!</definedName>
    <definedName name="объем___0___3___0" localSheetId="12">#REF!</definedName>
    <definedName name="объем___0___3___0">#REF!</definedName>
    <definedName name="объем___0___3___0_1" localSheetId="12">#REF!</definedName>
    <definedName name="объем___0___3___0_1">#REF!</definedName>
    <definedName name="объем___0___3___5" localSheetId="12">#REF!</definedName>
    <definedName name="объем___0___3___5">#REF!</definedName>
    <definedName name="объем___0___3___5_1" localSheetId="12">#REF!</definedName>
    <definedName name="объем___0___3___5_1">#REF!</definedName>
    <definedName name="объем___0___3_1" localSheetId="12">#REF!</definedName>
    <definedName name="объем___0___3_1">#REF!</definedName>
    <definedName name="объем___0___3_1_1" localSheetId="12">#REF!</definedName>
    <definedName name="объем___0___3_1_1">#REF!</definedName>
    <definedName name="объем___0___3_1_1_1" localSheetId="12">#REF!</definedName>
    <definedName name="объем___0___3_1_1_1">#REF!</definedName>
    <definedName name="объем___0___3_5" localSheetId="12">#REF!</definedName>
    <definedName name="объем___0___3_5">#REF!</definedName>
    <definedName name="объем___0___3_5_1" localSheetId="12">#REF!</definedName>
    <definedName name="объем___0___3_5_1">#REF!</definedName>
    <definedName name="объем___0___4" localSheetId="12">#REF!</definedName>
    <definedName name="объем___0___4">#REF!</definedName>
    <definedName name="объем___0___4___0" localSheetId="12">#REF!</definedName>
    <definedName name="объем___0___4___0">#REF!</definedName>
    <definedName name="объем___0___4___0_1" localSheetId="12">#REF!</definedName>
    <definedName name="объем___0___4___0_1">#REF!</definedName>
    <definedName name="объем___0___4___5" localSheetId="12">#REF!</definedName>
    <definedName name="объем___0___4___5">#REF!</definedName>
    <definedName name="объем___0___4___5_1" localSheetId="12">#REF!</definedName>
    <definedName name="объем___0___4___5_1">#REF!</definedName>
    <definedName name="объем___0___4_1" localSheetId="12">#REF!</definedName>
    <definedName name="объем___0___4_1">#REF!</definedName>
    <definedName name="объем___0___4_1_1" localSheetId="12">#REF!</definedName>
    <definedName name="объем___0___4_1_1">#REF!</definedName>
    <definedName name="объем___0___4_1_1_1" localSheetId="12">#REF!</definedName>
    <definedName name="объем___0___4_1_1_1">#REF!</definedName>
    <definedName name="объем___0___4_3" localSheetId="12">#REF!</definedName>
    <definedName name="объем___0___4_3">#REF!</definedName>
    <definedName name="объем___0___4_3_1" localSheetId="12">#REF!</definedName>
    <definedName name="объем___0___4_3_1">#REF!</definedName>
    <definedName name="объем___0___4_5" localSheetId="12">#REF!</definedName>
    <definedName name="объем___0___4_5">#REF!</definedName>
    <definedName name="объем___0___4_5_1" localSheetId="12">#REF!</definedName>
    <definedName name="объем___0___4_5_1">#REF!</definedName>
    <definedName name="объем___0___5" localSheetId="12">#REF!</definedName>
    <definedName name="объем___0___5">#REF!</definedName>
    <definedName name="объем___0___5_1" localSheetId="12">#REF!</definedName>
    <definedName name="объем___0___5_1">#REF!</definedName>
    <definedName name="объем___0___6" localSheetId="12">#REF!</definedName>
    <definedName name="объем___0___6">#REF!</definedName>
    <definedName name="объем___0___6_1" localSheetId="12">#REF!</definedName>
    <definedName name="объем___0___6_1">#REF!</definedName>
    <definedName name="объем___0___8" localSheetId="12">#REF!</definedName>
    <definedName name="объем___0___8">#REF!</definedName>
    <definedName name="объем___0___8_1" localSheetId="12">#REF!</definedName>
    <definedName name="объем___0___8_1">#REF!</definedName>
    <definedName name="объем___0_1" localSheetId="12">#REF!</definedName>
    <definedName name="объем___0_1">#REF!</definedName>
    <definedName name="объем___0_1_1" localSheetId="12">#REF!</definedName>
    <definedName name="объем___0_1_1">#REF!</definedName>
    <definedName name="объем___0_3" localSheetId="12">#REF!</definedName>
    <definedName name="объем___0_3">#REF!</definedName>
    <definedName name="объем___0_3_1" localSheetId="12">#REF!</definedName>
    <definedName name="объем___0_3_1">#REF!</definedName>
    <definedName name="объем___0_5" localSheetId="12">#REF!</definedName>
    <definedName name="объем___0_5">#REF!</definedName>
    <definedName name="объем___0_5_1" localSheetId="12">#REF!</definedName>
    <definedName name="объем___0_5_1">#REF!</definedName>
    <definedName name="объем___1" localSheetId="12">#REF!</definedName>
    <definedName name="объем___1">#REF!</definedName>
    <definedName name="объем___1___0" localSheetId="12">#REF!</definedName>
    <definedName name="объем___1___0">#REF!</definedName>
    <definedName name="объем___1___0___0" localSheetId="12">#REF!</definedName>
    <definedName name="объем___1___0___0">#REF!</definedName>
    <definedName name="объем___1___0___0_1" localSheetId="12">#REF!</definedName>
    <definedName name="объем___1___0___0_1">#REF!</definedName>
    <definedName name="объем___1___0_1" localSheetId="12">#REF!</definedName>
    <definedName name="объем___1___0_1">#REF!</definedName>
    <definedName name="объем___1___1" localSheetId="12">#REF!</definedName>
    <definedName name="объем___1___1">#REF!</definedName>
    <definedName name="объем___1___1_1" localSheetId="12">#REF!</definedName>
    <definedName name="объем___1___1_1">#REF!</definedName>
    <definedName name="объем___1___5" localSheetId="12">#REF!</definedName>
    <definedName name="объем___1___5">#REF!</definedName>
    <definedName name="объем___1___5_1" localSheetId="12">#REF!</definedName>
    <definedName name="объем___1___5_1">#REF!</definedName>
    <definedName name="объем___1_1" localSheetId="12">#REF!</definedName>
    <definedName name="объем___1_1">#REF!</definedName>
    <definedName name="объем___1_1_1" localSheetId="12">#REF!</definedName>
    <definedName name="объем___1_1_1">#REF!</definedName>
    <definedName name="объем___1_1_1_1" localSheetId="12">#REF!</definedName>
    <definedName name="объем___1_1_1_1">#REF!</definedName>
    <definedName name="объем___1_3" localSheetId="12">#REF!</definedName>
    <definedName name="объем___1_3">#REF!</definedName>
    <definedName name="объем___1_3_1" localSheetId="12">#REF!</definedName>
    <definedName name="объем___1_3_1">#REF!</definedName>
    <definedName name="объем___1_5" localSheetId="12">#REF!</definedName>
    <definedName name="объем___1_5">#REF!</definedName>
    <definedName name="объем___1_5_1" localSheetId="12">#REF!</definedName>
    <definedName name="объем___1_5_1">#REF!</definedName>
    <definedName name="объем___10" localSheetId="14">#REF!</definedName>
    <definedName name="объем___10" localSheetId="12">#REF!</definedName>
    <definedName name="объем___10" localSheetId="16">#REF!</definedName>
    <definedName name="объем___10" localSheetId="15">#REF!</definedName>
    <definedName name="объем___10">#REF!</definedName>
    <definedName name="объем___10___0">NA()</definedName>
    <definedName name="объем___10___0___0" localSheetId="14">#REF!</definedName>
    <definedName name="объем___10___0___0" localSheetId="12">#REF!</definedName>
    <definedName name="объем___10___0___0" localSheetId="16">#REF!</definedName>
    <definedName name="объем___10___0___0" localSheetId="15">#REF!</definedName>
    <definedName name="объем___10___0___0">#REF!</definedName>
    <definedName name="объем___10___0___0___0" localSheetId="12">#REF!</definedName>
    <definedName name="объем___10___0___0___0">#REF!</definedName>
    <definedName name="объем___10___0___0___0_1" localSheetId="12">#REF!</definedName>
    <definedName name="объем___10___0___0___0_1">#REF!</definedName>
    <definedName name="объем___10___0___0_1" localSheetId="12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14">#REF!</definedName>
    <definedName name="объем___10___0_1" localSheetId="12">#REF!</definedName>
    <definedName name="объем___10___0_1" localSheetId="16">#REF!</definedName>
    <definedName name="объем___10___0_1" localSheetId="15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14">#REF!</definedName>
    <definedName name="объем___10___1" localSheetId="12">#REF!</definedName>
    <definedName name="объем___10___1" localSheetId="16">#REF!</definedName>
    <definedName name="объем___10___1" localSheetId="15">#REF!</definedName>
    <definedName name="объем___10___1">#REF!</definedName>
    <definedName name="объем___10___10" localSheetId="12">#REF!</definedName>
    <definedName name="объем___10___10">#REF!</definedName>
    <definedName name="объем___10___12" localSheetId="12">#REF!</definedName>
    <definedName name="объем___10___12">#REF!</definedName>
    <definedName name="объем___10___2">NA()</definedName>
    <definedName name="объем___10___4">NA()</definedName>
    <definedName name="объем___10___5" localSheetId="12">#REF!</definedName>
    <definedName name="объем___10___5">#REF!</definedName>
    <definedName name="объем___10___5_1" localSheetId="12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12">#REF!</definedName>
    <definedName name="объем___10_3">#REF!</definedName>
    <definedName name="объем___10_3_1" localSheetId="12">#REF!</definedName>
    <definedName name="объем___10_3_1">#REF!</definedName>
    <definedName name="объем___10_5" localSheetId="12">#REF!</definedName>
    <definedName name="объем___10_5">#REF!</definedName>
    <definedName name="объем___10_5_1" localSheetId="12">#REF!</definedName>
    <definedName name="объем___10_5_1">#REF!</definedName>
    <definedName name="объем___11" localSheetId="12">#REF!</definedName>
    <definedName name="объем___11">#REF!</definedName>
    <definedName name="объем___11___0">NA()</definedName>
    <definedName name="объем___11___10" localSheetId="14">#REF!</definedName>
    <definedName name="объем___11___10" localSheetId="12">#REF!</definedName>
    <definedName name="объем___11___10" localSheetId="16">#REF!</definedName>
    <definedName name="объем___11___10" localSheetId="15">#REF!</definedName>
    <definedName name="объем___11___10">#REF!</definedName>
    <definedName name="объем___11___2" localSheetId="12">#REF!</definedName>
    <definedName name="объем___11___2">#REF!</definedName>
    <definedName name="объем___11___4" localSheetId="12">#REF!</definedName>
    <definedName name="объем___11___4">#REF!</definedName>
    <definedName name="объем___11___6" localSheetId="12">#REF!</definedName>
    <definedName name="объем___11___6">#REF!</definedName>
    <definedName name="объем___11___8" localSheetId="12">#REF!</definedName>
    <definedName name="объем___11___8">#REF!</definedName>
    <definedName name="объем___11_1" localSheetId="12">#REF!</definedName>
    <definedName name="объем___11_1">#REF!</definedName>
    <definedName name="объем___12">NA()</definedName>
    <definedName name="объем___2" localSheetId="14">#REF!</definedName>
    <definedName name="объем___2" localSheetId="12">#REF!</definedName>
    <definedName name="объем___2" localSheetId="16">#REF!</definedName>
    <definedName name="объем___2" localSheetId="15">#REF!</definedName>
    <definedName name="объем___2">#REF!</definedName>
    <definedName name="объем___2___0" localSheetId="12">#REF!</definedName>
    <definedName name="объем___2___0">#REF!</definedName>
    <definedName name="объем___2___0___0" localSheetId="12">#REF!</definedName>
    <definedName name="объем___2___0___0">#REF!</definedName>
    <definedName name="объем___2___0___0___0" localSheetId="12">#REF!</definedName>
    <definedName name="объем___2___0___0___0">#REF!</definedName>
    <definedName name="объем___2___0___0___0___0" localSheetId="12">#REF!</definedName>
    <definedName name="объем___2___0___0___0___0">#REF!</definedName>
    <definedName name="объем___2___0___0___0___0_1" localSheetId="12">#REF!</definedName>
    <definedName name="объем___2___0___0___0___0_1">#REF!</definedName>
    <definedName name="объем___2___0___0___0_1" localSheetId="12">#REF!</definedName>
    <definedName name="объем___2___0___0___0_1">#REF!</definedName>
    <definedName name="объем___2___0___0___1" localSheetId="12">#REF!</definedName>
    <definedName name="объем___2___0___0___1">#REF!</definedName>
    <definedName name="объем___2___0___0___1_1" localSheetId="12">#REF!</definedName>
    <definedName name="объем___2___0___0___1_1">#REF!</definedName>
    <definedName name="объем___2___0___0___5" localSheetId="12">#REF!</definedName>
    <definedName name="объем___2___0___0___5">#REF!</definedName>
    <definedName name="объем___2___0___0___5_1" localSheetId="12">#REF!</definedName>
    <definedName name="объем___2___0___0___5_1">#REF!</definedName>
    <definedName name="объем___2___0___0_1" localSheetId="12">#REF!</definedName>
    <definedName name="объем___2___0___0_1">#REF!</definedName>
    <definedName name="объем___2___0___0_1_1" localSheetId="12">#REF!</definedName>
    <definedName name="объем___2___0___0_1_1">#REF!</definedName>
    <definedName name="объем___2___0___0_1_1_1" localSheetId="12">#REF!</definedName>
    <definedName name="объем___2___0___0_1_1_1">#REF!</definedName>
    <definedName name="объем___2___0___0_5" localSheetId="12">#REF!</definedName>
    <definedName name="объем___2___0___0_5">#REF!</definedName>
    <definedName name="объем___2___0___0_5_1" localSheetId="12">#REF!</definedName>
    <definedName name="объем___2___0___0_5_1">#REF!</definedName>
    <definedName name="объем___2___0___1" localSheetId="12">#REF!</definedName>
    <definedName name="объем___2___0___1">#REF!</definedName>
    <definedName name="объем___2___0___1_1" localSheetId="12">#REF!</definedName>
    <definedName name="объем___2___0___1_1">#REF!</definedName>
    <definedName name="объем___2___0___5" localSheetId="12">#REF!</definedName>
    <definedName name="объем___2___0___5">#REF!</definedName>
    <definedName name="объем___2___0___5_1" localSheetId="12">#REF!</definedName>
    <definedName name="объем___2___0___5_1">#REF!</definedName>
    <definedName name="объем___2___0_1" localSheetId="12">#REF!</definedName>
    <definedName name="объем___2___0_1">#REF!</definedName>
    <definedName name="объем___2___0_1_1" localSheetId="12">#REF!</definedName>
    <definedName name="объем___2___0_1_1">#REF!</definedName>
    <definedName name="объем___2___0_1_1_1" localSheetId="12">#REF!</definedName>
    <definedName name="объем___2___0_1_1_1">#REF!</definedName>
    <definedName name="объем___2___0_3" localSheetId="12">#REF!</definedName>
    <definedName name="объем___2___0_3">#REF!</definedName>
    <definedName name="объем___2___0_3_1" localSheetId="12">#REF!</definedName>
    <definedName name="объем___2___0_3_1">#REF!</definedName>
    <definedName name="объем___2___0_5" localSheetId="12">#REF!</definedName>
    <definedName name="объем___2___0_5">#REF!</definedName>
    <definedName name="объем___2___0_5_1" localSheetId="12">#REF!</definedName>
    <definedName name="объем___2___0_5_1">#REF!</definedName>
    <definedName name="объем___2___1" localSheetId="12">#REF!</definedName>
    <definedName name="объем___2___1">#REF!</definedName>
    <definedName name="объем___2___1_1" localSheetId="12">#REF!</definedName>
    <definedName name="объем___2___1_1">#REF!</definedName>
    <definedName name="объем___2___10" localSheetId="12">#REF!</definedName>
    <definedName name="объем___2___10">#REF!</definedName>
    <definedName name="объем___2___10_1" localSheetId="12">#REF!</definedName>
    <definedName name="объем___2___10_1">#REF!</definedName>
    <definedName name="объем___2___12" localSheetId="12">#REF!</definedName>
    <definedName name="объем___2___12">#REF!</definedName>
    <definedName name="объем___2___2" localSheetId="12">#REF!</definedName>
    <definedName name="объем___2___2">#REF!</definedName>
    <definedName name="объем___2___2_1" localSheetId="12">#REF!</definedName>
    <definedName name="объем___2___2_1">#REF!</definedName>
    <definedName name="объем___2___3" localSheetId="12">#REF!</definedName>
    <definedName name="объем___2___3">#REF!</definedName>
    <definedName name="объем___2___4" localSheetId="12">#REF!</definedName>
    <definedName name="объем___2___4">#REF!</definedName>
    <definedName name="объем___2___4___0" localSheetId="12">#REF!</definedName>
    <definedName name="объем___2___4___0">#REF!</definedName>
    <definedName name="объем___2___4___0_1" localSheetId="12">#REF!</definedName>
    <definedName name="объем___2___4___0_1">#REF!</definedName>
    <definedName name="объем___2___4___5" localSheetId="12">#REF!</definedName>
    <definedName name="объем___2___4___5">#REF!</definedName>
    <definedName name="объем___2___4___5_1" localSheetId="12">#REF!</definedName>
    <definedName name="объем___2___4___5_1">#REF!</definedName>
    <definedName name="объем___2___4_1" localSheetId="12">#REF!</definedName>
    <definedName name="объем___2___4_1">#REF!</definedName>
    <definedName name="объем___2___4_1_1" localSheetId="12">#REF!</definedName>
    <definedName name="объем___2___4_1_1">#REF!</definedName>
    <definedName name="объем___2___4_1_1_1" localSheetId="12">#REF!</definedName>
    <definedName name="объем___2___4_1_1_1">#REF!</definedName>
    <definedName name="объем___2___4_3" localSheetId="12">#REF!</definedName>
    <definedName name="объем___2___4_3">#REF!</definedName>
    <definedName name="объем___2___4_3_1" localSheetId="12">#REF!</definedName>
    <definedName name="объем___2___4_3_1">#REF!</definedName>
    <definedName name="объем___2___4_5" localSheetId="12">#REF!</definedName>
    <definedName name="объем___2___4_5">#REF!</definedName>
    <definedName name="объем___2___4_5_1" localSheetId="12">#REF!</definedName>
    <definedName name="объем___2___4_5_1">#REF!</definedName>
    <definedName name="объем___2___5" localSheetId="12">#REF!</definedName>
    <definedName name="объем___2___5">#REF!</definedName>
    <definedName name="объем___2___5_1" localSheetId="12">#REF!</definedName>
    <definedName name="объем___2___5_1">#REF!</definedName>
    <definedName name="объем___2___6" localSheetId="12">#REF!</definedName>
    <definedName name="объем___2___6">#REF!</definedName>
    <definedName name="объем___2___6_1" localSheetId="12">#REF!</definedName>
    <definedName name="объем___2___6_1">#REF!</definedName>
    <definedName name="объем___2___8" localSheetId="12">#REF!</definedName>
    <definedName name="объем___2___8">#REF!</definedName>
    <definedName name="объем___2___8_1" localSheetId="12">#REF!</definedName>
    <definedName name="объем___2___8_1">#REF!</definedName>
    <definedName name="объем___2_1" localSheetId="12">#REF!</definedName>
    <definedName name="объем___2_1">#REF!</definedName>
    <definedName name="объем___2_1_1" localSheetId="12">#REF!</definedName>
    <definedName name="объем___2_1_1">#REF!</definedName>
    <definedName name="объем___2_1_1_1" localSheetId="12">#REF!</definedName>
    <definedName name="объем___2_1_1_1">#REF!</definedName>
    <definedName name="объем___2_3" localSheetId="12">#REF!</definedName>
    <definedName name="объем___2_3">#REF!</definedName>
    <definedName name="объем___2_3_1" localSheetId="12">#REF!</definedName>
    <definedName name="объем___2_3_1">#REF!</definedName>
    <definedName name="объем___2_5" localSheetId="12">#REF!</definedName>
    <definedName name="объем___2_5">#REF!</definedName>
    <definedName name="объем___2_5_1" localSheetId="12">#REF!</definedName>
    <definedName name="объем___2_5_1">#REF!</definedName>
    <definedName name="объем___3" localSheetId="12">#REF!</definedName>
    <definedName name="объем___3">#REF!</definedName>
    <definedName name="объем___3___0" localSheetId="12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12">#REF!</definedName>
    <definedName name="объем___3___0___5">#REF!</definedName>
    <definedName name="объем___3___0___5_1" localSheetId="12">#REF!</definedName>
    <definedName name="объем___3___0___5_1">#REF!</definedName>
    <definedName name="объем___3___0_1" localSheetId="12">#REF!</definedName>
    <definedName name="объем___3___0_1">#REF!</definedName>
    <definedName name="объем___3___0_1_1">NA()</definedName>
    <definedName name="объем___3___0_3" localSheetId="12">#REF!</definedName>
    <definedName name="объем___3___0_3">#REF!</definedName>
    <definedName name="объем___3___0_3_1" localSheetId="12">#REF!</definedName>
    <definedName name="объем___3___0_3_1">#REF!</definedName>
    <definedName name="объем___3___0_5" localSheetId="12">#REF!</definedName>
    <definedName name="объем___3___0_5">#REF!</definedName>
    <definedName name="объем___3___0_5_1" localSheetId="12">#REF!</definedName>
    <definedName name="объем___3___0_5_1">#REF!</definedName>
    <definedName name="объем___3___10" localSheetId="12">#REF!</definedName>
    <definedName name="объем___3___10">#REF!</definedName>
    <definedName name="объем___3___2" localSheetId="12">#REF!</definedName>
    <definedName name="объем___3___2">#REF!</definedName>
    <definedName name="объем___3___2_1" localSheetId="12">#REF!</definedName>
    <definedName name="объем___3___2_1">#REF!</definedName>
    <definedName name="объем___3___3" localSheetId="12">#REF!</definedName>
    <definedName name="объем___3___3">#REF!</definedName>
    <definedName name="объем___3___3_1" localSheetId="12">#REF!</definedName>
    <definedName name="объем___3___3_1">#REF!</definedName>
    <definedName name="объем___3___4" localSheetId="12">#REF!</definedName>
    <definedName name="объем___3___4">#REF!</definedName>
    <definedName name="объем___3___5" localSheetId="12">#REF!</definedName>
    <definedName name="объем___3___5">#REF!</definedName>
    <definedName name="объем___3___5_1" localSheetId="12">#REF!</definedName>
    <definedName name="объем___3___5_1">#REF!</definedName>
    <definedName name="объем___3___6" localSheetId="12">#REF!</definedName>
    <definedName name="объем___3___6">#REF!</definedName>
    <definedName name="объем___3___8" localSheetId="12">#REF!</definedName>
    <definedName name="объем___3___8">#REF!</definedName>
    <definedName name="объем___3_1" localSheetId="12">#REF!</definedName>
    <definedName name="объем___3_1">#REF!</definedName>
    <definedName name="объем___3_1_1" localSheetId="12">#REF!</definedName>
    <definedName name="объем___3_1_1">#REF!</definedName>
    <definedName name="объем___3_1_1_1" localSheetId="12">#REF!</definedName>
    <definedName name="объем___3_1_1_1">#REF!</definedName>
    <definedName name="объем___3_3">NA()</definedName>
    <definedName name="объем___3_5" localSheetId="12">#REF!</definedName>
    <definedName name="объем___3_5">#REF!</definedName>
    <definedName name="объем___3_5_1" localSheetId="12">#REF!</definedName>
    <definedName name="объем___3_5_1">#REF!</definedName>
    <definedName name="объем___4" localSheetId="12">#REF!</definedName>
    <definedName name="объем___4">#REF!</definedName>
    <definedName name="объем___4___0">NA()</definedName>
    <definedName name="объем___4___0___0" localSheetId="14">#REF!</definedName>
    <definedName name="объем___4___0___0" localSheetId="12">#REF!</definedName>
    <definedName name="объем___4___0___0" localSheetId="16">#REF!</definedName>
    <definedName name="объем___4___0___0" localSheetId="15">#REF!</definedName>
    <definedName name="объем___4___0___0">#REF!</definedName>
    <definedName name="объем___4___0___0___0" localSheetId="12">#REF!</definedName>
    <definedName name="объем___4___0___0___0">#REF!</definedName>
    <definedName name="объем___4___0___0___0___0" localSheetId="12">#REF!</definedName>
    <definedName name="объем___4___0___0___0___0">#REF!</definedName>
    <definedName name="объем___4___0___0___0___0_1" localSheetId="12">#REF!</definedName>
    <definedName name="объем___4___0___0___0___0_1">#REF!</definedName>
    <definedName name="объем___4___0___0___0_1" localSheetId="12">#REF!</definedName>
    <definedName name="объем___4___0___0___0_1">#REF!</definedName>
    <definedName name="объем___4___0___0___1" localSheetId="12">#REF!</definedName>
    <definedName name="объем___4___0___0___1">#REF!</definedName>
    <definedName name="объем___4___0___0___1_1" localSheetId="12">#REF!</definedName>
    <definedName name="объем___4___0___0___1_1">#REF!</definedName>
    <definedName name="объем___4___0___0___5" localSheetId="12">#REF!</definedName>
    <definedName name="объем___4___0___0___5">#REF!</definedName>
    <definedName name="объем___4___0___0___5_1" localSheetId="12">#REF!</definedName>
    <definedName name="объем___4___0___0___5_1">#REF!</definedName>
    <definedName name="объем___4___0___0_1" localSheetId="12">#REF!</definedName>
    <definedName name="объем___4___0___0_1">#REF!</definedName>
    <definedName name="объем___4___0___0_1_1" localSheetId="12">#REF!</definedName>
    <definedName name="объем___4___0___0_1_1">#REF!</definedName>
    <definedName name="объем___4___0___0_1_1_1" localSheetId="12">#REF!</definedName>
    <definedName name="объем___4___0___0_1_1_1">#REF!</definedName>
    <definedName name="объем___4___0___0_5" localSheetId="12">#REF!</definedName>
    <definedName name="объем___4___0___0_5">#REF!</definedName>
    <definedName name="объем___4___0___0_5_1" localSheetId="12">#REF!</definedName>
    <definedName name="объем___4___0___0_5_1">#REF!</definedName>
    <definedName name="объем___4___0___1" localSheetId="12">#REF!</definedName>
    <definedName name="объем___4___0___1">#REF!</definedName>
    <definedName name="объем___4___0___1_1" localSheetId="12">#REF!</definedName>
    <definedName name="объем___4___0___1_1">#REF!</definedName>
    <definedName name="объем___4___0___5">NA()</definedName>
    <definedName name="объем___4___0_1" localSheetId="12">#REF!</definedName>
    <definedName name="объем___4___0_1">#REF!</definedName>
    <definedName name="объем___4___0_1_1" localSheetId="12">#REF!</definedName>
    <definedName name="объем___4___0_1_1">#REF!</definedName>
    <definedName name="объем___4___0_1_1_1" localSheetId="12">#REF!</definedName>
    <definedName name="объем___4___0_1_1_1">#REF!</definedName>
    <definedName name="объем___4___0_3" localSheetId="12">#REF!</definedName>
    <definedName name="объем___4___0_3">#REF!</definedName>
    <definedName name="объем___4___0_3_1" localSheetId="12">#REF!</definedName>
    <definedName name="объем___4___0_3_1">#REF!</definedName>
    <definedName name="объем___4___0_5">NA()</definedName>
    <definedName name="объем___4___1" localSheetId="12">#REF!</definedName>
    <definedName name="объем___4___1">#REF!</definedName>
    <definedName name="объем___4___1_1" localSheetId="12">#REF!</definedName>
    <definedName name="объем___4___1_1">#REF!</definedName>
    <definedName name="объем___4___10" localSheetId="12">#REF!</definedName>
    <definedName name="объем___4___10">#REF!</definedName>
    <definedName name="объем___4___10_1" localSheetId="12">#REF!</definedName>
    <definedName name="объем___4___10_1">#REF!</definedName>
    <definedName name="объем___4___12" localSheetId="12">#REF!</definedName>
    <definedName name="объем___4___12">#REF!</definedName>
    <definedName name="объем___4___2" localSheetId="12">#REF!</definedName>
    <definedName name="объем___4___2">#REF!</definedName>
    <definedName name="объем___4___2_1" localSheetId="12">#REF!</definedName>
    <definedName name="объем___4___2_1">#REF!</definedName>
    <definedName name="объем___4___3" localSheetId="12">#REF!</definedName>
    <definedName name="объем___4___3">#REF!</definedName>
    <definedName name="объем___4___3_1" localSheetId="12">#REF!</definedName>
    <definedName name="объем___4___3_1">#REF!</definedName>
    <definedName name="объем___4___4" localSheetId="12">#REF!</definedName>
    <definedName name="объем___4___4">#REF!</definedName>
    <definedName name="объем___4___4_1" localSheetId="12">#REF!</definedName>
    <definedName name="объем___4___4_1">#REF!</definedName>
    <definedName name="объем___4___5" localSheetId="12">#REF!</definedName>
    <definedName name="объем___4___5">#REF!</definedName>
    <definedName name="объем___4___5_1" localSheetId="12">#REF!</definedName>
    <definedName name="объем___4___5_1">#REF!</definedName>
    <definedName name="объем___4___6" localSheetId="12">#REF!</definedName>
    <definedName name="объем___4___6">#REF!</definedName>
    <definedName name="объем___4___6_1" localSheetId="12">#REF!</definedName>
    <definedName name="объем___4___6_1">#REF!</definedName>
    <definedName name="объем___4___8" localSheetId="12">#REF!</definedName>
    <definedName name="объем___4___8">#REF!</definedName>
    <definedName name="объем___4___8_1" localSheetId="12">#REF!</definedName>
    <definedName name="объем___4___8_1">#REF!</definedName>
    <definedName name="объем___4_1" localSheetId="12">#REF!</definedName>
    <definedName name="объем___4_1">#REF!</definedName>
    <definedName name="объем___4_1_1" localSheetId="12">#REF!</definedName>
    <definedName name="объем___4_1_1">#REF!</definedName>
    <definedName name="объем___4_1_1_1" localSheetId="12">#REF!</definedName>
    <definedName name="объем___4_1_1_1">#REF!</definedName>
    <definedName name="объем___4_3" localSheetId="12">#REF!</definedName>
    <definedName name="объем___4_3">#REF!</definedName>
    <definedName name="объем___4_3_1" localSheetId="12">#REF!</definedName>
    <definedName name="объем___4_3_1">#REF!</definedName>
    <definedName name="объем___4_5" localSheetId="12">#REF!</definedName>
    <definedName name="объем___4_5">#REF!</definedName>
    <definedName name="объем___4_5_1" localSheetId="12">#REF!</definedName>
    <definedName name="объем___4_5_1">#REF!</definedName>
    <definedName name="объем___5">NA()</definedName>
    <definedName name="объем___5___0" localSheetId="14">#REF!</definedName>
    <definedName name="объем___5___0" localSheetId="12">#REF!</definedName>
    <definedName name="объем___5___0" localSheetId="16">#REF!</definedName>
    <definedName name="объем___5___0" localSheetId="15">#REF!</definedName>
    <definedName name="объем___5___0">#REF!</definedName>
    <definedName name="объем___5___0___0" localSheetId="12">#REF!</definedName>
    <definedName name="объем___5___0___0">#REF!</definedName>
    <definedName name="объем___5___0___0___0" localSheetId="12">#REF!</definedName>
    <definedName name="объем___5___0___0___0">#REF!</definedName>
    <definedName name="объем___5___0___0___0___0" localSheetId="12">#REF!</definedName>
    <definedName name="объем___5___0___0___0___0">#REF!</definedName>
    <definedName name="объем___5___0___0___0___0_1" localSheetId="12">#REF!</definedName>
    <definedName name="объем___5___0___0___0___0_1">#REF!</definedName>
    <definedName name="объем___5___0___0___0_1" localSheetId="12">#REF!</definedName>
    <definedName name="объем___5___0___0___0_1">#REF!</definedName>
    <definedName name="объем___5___0___0_1" localSheetId="12">#REF!</definedName>
    <definedName name="объем___5___0___0_1">#REF!</definedName>
    <definedName name="объем___5___0___1" localSheetId="12">#REF!</definedName>
    <definedName name="объем___5___0___1">#REF!</definedName>
    <definedName name="объем___5___0___1_1" localSheetId="12">#REF!</definedName>
    <definedName name="объем___5___0___1_1">#REF!</definedName>
    <definedName name="объем___5___0___5" localSheetId="12">#REF!</definedName>
    <definedName name="объем___5___0___5">#REF!</definedName>
    <definedName name="объем___5___0___5_1" localSheetId="12">#REF!</definedName>
    <definedName name="объем___5___0___5_1">#REF!</definedName>
    <definedName name="объем___5___0_1" localSheetId="12">#REF!</definedName>
    <definedName name="объем___5___0_1">#REF!</definedName>
    <definedName name="объем___5___0_1_1" localSheetId="12">#REF!</definedName>
    <definedName name="объем___5___0_1_1">#REF!</definedName>
    <definedName name="объем___5___0_1_1_1" localSheetId="12">#REF!</definedName>
    <definedName name="объем___5___0_1_1_1">#REF!</definedName>
    <definedName name="объем___5___0_3" localSheetId="12">#REF!</definedName>
    <definedName name="объем___5___0_3">#REF!</definedName>
    <definedName name="объем___5___0_3_1" localSheetId="12">#REF!</definedName>
    <definedName name="объем___5___0_3_1">#REF!</definedName>
    <definedName name="объем___5___0_5" localSheetId="12">#REF!</definedName>
    <definedName name="объем___5___0_5">#REF!</definedName>
    <definedName name="объем___5___0_5_1" localSheetId="12">#REF!</definedName>
    <definedName name="объем___5___0_5_1">#REF!</definedName>
    <definedName name="объем___5___1" localSheetId="12">#REF!</definedName>
    <definedName name="объем___5___1">#REF!</definedName>
    <definedName name="объем___5___1_1" localSheetId="12">#REF!</definedName>
    <definedName name="объем___5___1_1">#REF!</definedName>
    <definedName name="объем___5___3">NA()</definedName>
    <definedName name="объем___5___5">NA()</definedName>
    <definedName name="объем___5_1" localSheetId="12">#REF!</definedName>
    <definedName name="объем___5_1">#REF!</definedName>
    <definedName name="объем___5_1_1" localSheetId="12">#REF!</definedName>
    <definedName name="объем___5_1_1">#REF!</definedName>
    <definedName name="объем___5_1_1_1" localSheetId="12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14">#REF!</definedName>
    <definedName name="объем___6___0" localSheetId="12">#REF!</definedName>
    <definedName name="объем___6___0" localSheetId="16">#REF!</definedName>
    <definedName name="объем___6___0" localSheetId="15">#REF!</definedName>
    <definedName name="объем___6___0">#REF!</definedName>
    <definedName name="объем___6___0___0" localSheetId="12">#REF!</definedName>
    <definedName name="объем___6___0___0">#REF!</definedName>
    <definedName name="объем___6___0___0___0" localSheetId="12">#REF!</definedName>
    <definedName name="объем___6___0___0___0">#REF!</definedName>
    <definedName name="объем___6___0___0___0___0" localSheetId="12">#REF!</definedName>
    <definedName name="объем___6___0___0___0___0">#REF!</definedName>
    <definedName name="объем___6___0___0___0___0_1" localSheetId="12">#REF!</definedName>
    <definedName name="объем___6___0___0___0___0_1">#REF!</definedName>
    <definedName name="объем___6___0___0___0_1" localSheetId="12">#REF!</definedName>
    <definedName name="объем___6___0___0___0_1">#REF!</definedName>
    <definedName name="объем___6___0___0_1" localSheetId="12">#REF!</definedName>
    <definedName name="объем___6___0___0_1">#REF!</definedName>
    <definedName name="объем___6___0___1" localSheetId="12">#REF!</definedName>
    <definedName name="объем___6___0___1">#REF!</definedName>
    <definedName name="объем___6___0___1_1" localSheetId="12">#REF!</definedName>
    <definedName name="объем___6___0___1_1">#REF!</definedName>
    <definedName name="объем___6___0___5" localSheetId="12">#REF!</definedName>
    <definedName name="объем___6___0___5">#REF!</definedName>
    <definedName name="объем___6___0___5_1" localSheetId="12">#REF!</definedName>
    <definedName name="объем___6___0___5_1">#REF!</definedName>
    <definedName name="объем___6___0_1" localSheetId="12">#REF!</definedName>
    <definedName name="объем___6___0_1">#REF!</definedName>
    <definedName name="объем___6___0_1_1" localSheetId="12">#REF!</definedName>
    <definedName name="объем___6___0_1_1">#REF!</definedName>
    <definedName name="объем___6___0_1_1_1" localSheetId="12">#REF!</definedName>
    <definedName name="объем___6___0_1_1_1">#REF!</definedName>
    <definedName name="объем___6___0_3" localSheetId="12">#REF!</definedName>
    <definedName name="объем___6___0_3">#REF!</definedName>
    <definedName name="объем___6___0_3_1" localSheetId="12">#REF!</definedName>
    <definedName name="объем___6___0_3_1">#REF!</definedName>
    <definedName name="объем___6___0_5" localSheetId="12">#REF!</definedName>
    <definedName name="объем___6___0_5">#REF!</definedName>
    <definedName name="объем___6___0_5_1" localSheetId="12">#REF!</definedName>
    <definedName name="объем___6___0_5_1">#REF!</definedName>
    <definedName name="объем___6___1" localSheetId="12">#REF!</definedName>
    <definedName name="объем___6___1">#REF!</definedName>
    <definedName name="объем___6___10" localSheetId="12">#REF!</definedName>
    <definedName name="объем___6___10">#REF!</definedName>
    <definedName name="объем___6___10_1" localSheetId="12">#REF!</definedName>
    <definedName name="объем___6___10_1">#REF!</definedName>
    <definedName name="объем___6___12" localSheetId="12">#REF!</definedName>
    <definedName name="объем___6___12">#REF!</definedName>
    <definedName name="объем___6___2" localSheetId="12">#REF!</definedName>
    <definedName name="объем___6___2">#REF!</definedName>
    <definedName name="объем___6___2_1" localSheetId="12">#REF!</definedName>
    <definedName name="объем___6___2_1">#REF!</definedName>
    <definedName name="объем___6___4" localSheetId="12">#REF!</definedName>
    <definedName name="объем___6___4">#REF!</definedName>
    <definedName name="объем___6___4_1" localSheetId="12">#REF!</definedName>
    <definedName name="объем___6___4_1">#REF!</definedName>
    <definedName name="объем___6___5">NA()</definedName>
    <definedName name="объем___6___6" localSheetId="14">#REF!</definedName>
    <definedName name="объем___6___6" localSheetId="12">#REF!</definedName>
    <definedName name="объем___6___6" localSheetId="16">#REF!</definedName>
    <definedName name="объем___6___6" localSheetId="15">#REF!</definedName>
    <definedName name="объем___6___6">#REF!</definedName>
    <definedName name="объем___6___6_1" localSheetId="12">#REF!</definedName>
    <definedName name="объем___6___6_1">#REF!</definedName>
    <definedName name="объем___6___8" localSheetId="12">#REF!</definedName>
    <definedName name="объем___6___8">#REF!</definedName>
    <definedName name="объем___6___8_1" localSheetId="12">#REF!</definedName>
    <definedName name="объем___6___8_1">#REF!</definedName>
    <definedName name="объем___6_1" localSheetId="12">#REF!</definedName>
    <definedName name="объем___6_1">#REF!</definedName>
    <definedName name="объем___6_1_1" localSheetId="12">#REF!</definedName>
    <definedName name="объем___6_1_1">#REF!</definedName>
    <definedName name="объем___6_1_1_1" localSheetId="12">#REF!</definedName>
    <definedName name="объем___6_1_1_1">#REF!</definedName>
    <definedName name="объем___6_3" localSheetId="12">#REF!</definedName>
    <definedName name="объем___6_3">#REF!</definedName>
    <definedName name="объем___6_3_1" localSheetId="12">#REF!</definedName>
    <definedName name="объем___6_3_1">#REF!</definedName>
    <definedName name="объем___6_5">NA()</definedName>
    <definedName name="объем___7" localSheetId="14">#REF!</definedName>
    <definedName name="объем___7" localSheetId="12">#REF!</definedName>
    <definedName name="объем___7" localSheetId="16">#REF!</definedName>
    <definedName name="объем___7" localSheetId="15">#REF!</definedName>
    <definedName name="объем___7">#REF!</definedName>
    <definedName name="объем___7___0" localSheetId="12">#REF!</definedName>
    <definedName name="объем___7___0">#REF!</definedName>
    <definedName name="объем___7___10" localSheetId="12">#REF!</definedName>
    <definedName name="объем___7___10">#REF!</definedName>
    <definedName name="объем___7___2" localSheetId="12">#REF!</definedName>
    <definedName name="объем___7___2">#REF!</definedName>
    <definedName name="объем___7___4" localSheetId="12">#REF!</definedName>
    <definedName name="объем___7___4">#REF!</definedName>
    <definedName name="объем___7___6" localSheetId="12">#REF!</definedName>
    <definedName name="объем___7___6">#REF!</definedName>
    <definedName name="объем___7___8" localSheetId="12">#REF!</definedName>
    <definedName name="объем___7___8">#REF!</definedName>
    <definedName name="объем___7_1" localSheetId="12">#REF!</definedName>
    <definedName name="объем___7_1">#REF!</definedName>
    <definedName name="объем___8" localSheetId="12">#REF!</definedName>
    <definedName name="объем___8">#REF!</definedName>
    <definedName name="объем___8___0" localSheetId="12">#REF!</definedName>
    <definedName name="объем___8___0">#REF!</definedName>
    <definedName name="объем___8___0___0" localSheetId="12">#REF!</definedName>
    <definedName name="объем___8___0___0">#REF!</definedName>
    <definedName name="объем___8___0___0___0" localSheetId="12">#REF!</definedName>
    <definedName name="объем___8___0___0___0">#REF!</definedName>
    <definedName name="объем___8___0___0___0___0" localSheetId="12">#REF!</definedName>
    <definedName name="объем___8___0___0___0___0">#REF!</definedName>
    <definedName name="объем___8___0___0___0___0_1" localSheetId="12">#REF!</definedName>
    <definedName name="объем___8___0___0___0___0_1">#REF!</definedName>
    <definedName name="объем___8___0___0___0_1" localSheetId="12">#REF!</definedName>
    <definedName name="объем___8___0___0___0_1">#REF!</definedName>
    <definedName name="объем___8___0___0_1" localSheetId="12">#REF!</definedName>
    <definedName name="объем___8___0___0_1">#REF!</definedName>
    <definedName name="объем___8___0___1" localSheetId="12">#REF!</definedName>
    <definedName name="объем___8___0___1">#REF!</definedName>
    <definedName name="объем___8___0___1_1" localSheetId="12">#REF!</definedName>
    <definedName name="объем___8___0___1_1">#REF!</definedName>
    <definedName name="объем___8___0___5" localSheetId="12">#REF!</definedName>
    <definedName name="объем___8___0___5">#REF!</definedName>
    <definedName name="объем___8___0___5_1" localSheetId="12">#REF!</definedName>
    <definedName name="объем___8___0___5_1">#REF!</definedName>
    <definedName name="объем___8___0_1" localSheetId="12">#REF!</definedName>
    <definedName name="объем___8___0_1">#REF!</definedName>
    <definedName name="объем___8___0_1_1" localSheetId="12">#REF!</definedName>
    <definedName name="объем___8___0_1_1">#REF!</definedName>
    <definedName name="объем___8___0_1_1_1" localSheetId="12">#REF!</definedName>
    <definedName name="объем___8___0_1_1_1">#REF!</definedName>
    <definedName name="объем___8___0_3" localSheetId="12">#REF!</definedName>
    <definedName name="объем___8___0_3">#REF!</definedName>
    <definedName name="объем___8___0_3_1" localSheetId="12">#REF!</definedName>
    <definedName name="объем___8___0_3_1">#REF!</definedName>
    <definedName name="объем___8___0_5" localSheetId="12">#REF!</definedName>
    <definedName name="объем___8___0_5">#REF!</definedName>
    <definedName name="объем___8___0_5_1" localSheetId="12">#REF!</definedName>
    <definedName name="объем___8___0_5_1">#REF!</definedName>
    <definedName name="объем___8___1" localSheetId="12">#REF!</definedName>
    <definedName name="объем___8___1">#REF!</definedName>
    <definedName name="объем___8___10" localSheetId="12">#REF!</definedName>
    <definedName name="объем___8___10">#REF!</definedName>
    <definedName name="объем___8___10_1" localSheetId="12">#REF!</definedName>
    <definedName name="объем___8___10_1">#REF!</definedName>
    <definedName name="объем___8___12" localSheetId="12">#REF!</definedName>
    <definedName name="объем___8___12">#REF!</definedName>
    <definedName name="объем___8___2" localSheetId="12">#REF!</definedName>
    <definedName name="объем___8___2">#REF!</definedName>
    <definedName name="объем___8___2_1" localSheetId="12">#REF!</definedName>
    <definedName name="объем___8___2_1">#REF!</definedName>
    <definedName name="объем___8___4" localSheetId="12">#REF!</definedName>
    <definedName name="объем___8___4">#REF!</definedName>
    <definedName name="объем___8___4_1" localSheetId="12">#REF!</definedName>
    <definedName name="объем___8___4_1">#REF!</definedName>
    <definedName name="объем___8___5" localSheetId="12">#REF!</definedName>
    <definedName name="объем___8___5">#REF!</definedName>
    <definedName name="объем___8___5_1" localSheetId="12">#REF!</definedName>
    <definedName name="объем___8___5_1">#REF!</definedName>
    <definedName name="объем___8___6" localSheetId="12">#REF!</definedName>
    <definedName name="объем___8___6">#REF!</definedName>
    <definedName name="объем___8___6_1" localSheetId="12">#REF!</definedName>
    <definedName name="объем___8___6_1">#REF!</definedName>
    <definedName name="объем___8___8" localSheetId="12">#REF!</definedName>
    <definedName name="объем___8___8">#REF!</definedName>
    <definedName name="объем___8___8_1" localSheetId="12">#REF!</definedName>
    <definedName name="объем___8___8_1">#REF!</definedName>
    <definedName name="объем___8_1" localSheetId="12">#REF!</definedName>
    <definedName name="объем___8_1">#REF!</definedName>
    <definedName name="объем___8_1_1" localSheetId="12">#REF!</definedName>
    <definedName name="объем___8_1_1">#REF!</definedName>
    <definedName name="объем___8_1_1_1" localSheetId="12">#REF!</definedName>
    <definedName name="объем___8_1_1_1">#REF!</definedName>
    <definedName name="объем___8_3" localSheetId="12">#REF!</definedName>
    <definedName name="объем___8_3">#REF!</definedName>
    <definedName name="объем___8_3_1" localSheetId="12">#REF!</definedName>
    <definedName name="объем___8_3_1">#REF!</definedName>
    <definedName name="объем___8_5" localSheetId="12">#REF!</definedName>
    <definedName name="объем___8_5">#REF!</definedName>
    <definedName name="объем___8_5_1" localSheetId="12">#REF!</definedName>
    <definedName name="объем___8_5_1">#REF!</definedName>
    <definedName name="объем___9" localSheetId="12">#REF!</definedName>
    <definedName name="объем___9">#REF!</definedName>
    <definedName name="объем___9___0" localSheetId="12">#REF!</definedName>
    <definedName name="объем___9___0">#REF!</definedName>
    <definedName name="объем___9___0___0" localSheetId="12">#REF!</definedName>
    <definedName name="объем___9___0___0">#REF!</definedName>
    <definedName name="объем___9___0___0___0" localSheetId="12">#REF!</definedName>
    <definedName name="объем___9___0___0___0">#REF!</definedName>
    <definedName name="объем___9___0___0___0___0" localSheetId="12">#REF!</definedName>
    <definedName name="объем___9___0___0___0___0">#REF!</definedName>
    <definedName name="объем___9___0___0___0___0_1" localSheetId="12">#REF!</definedName>
    <definedName name="объем___9___0___0___0___0_1">#REF!</definedName>
    <definedName name="объем___9___0___0___0_1" localSheetId="12">#REF!</definedName>
    <definedName name="объем___9___0___0___0_1">#REF!</definedName>
    <definedName name="объем___9___0___0_1" localSheetId="12">#REF!</definedName>
    <definedName name="объем___9___0___0_1">#REF!</definedName>
    <definedName name="объем___9___0___5" localSheetId="12">#REF!</definedName>
    <definedName name="объем___9___0___5">#REF!</definedName>
    <definedName name="объем___9___0___5_1" localSheetId="12">#REF!</definedName>
    <definedName name="объем___9___0___5_1">#REF!</definedName>
    <definedName name="объем___9___0_1" localSheetId="12">#REF!</definedName>
    <definedName name="объем___9___0_1">#REF!</definedName>
    <definedName name="объем___9___0_5" localSheetId="12">#REF!</definedName>
    <definedName name="объем___9___0_5">#REF!</definedName>
    <definedName name="объем___9___0_5_1" localSheetId="12">#REF!</definedName>
    <definedName name="объем___9___0_5_1">#REF!</definedName>
    <definedName name="объем___9___10" localSheetId="12">#REF!</definedName>
    <definedName name="объем___9___10">#REF!</definedName>
    <definedName name="объем___9___2" localSheetId="12">#REF!</definedName>
    <definedName name="объем___9___2">#REF!</definedName>
    <definedName name="объем___9___4" localSheetId="12">#REF!</definedName>
    <definedName name="объем___9___4">#REF!</definedName>
    <definedName name="объем___9___5" localSheetId="12">#REF!</definedName>
    <definedName name="объем___9___5">#REF!</definedName>
    <definedName name="объем___9___5_1" localSheetId="12">#REF!</definedName>
    <definedName name="объем___9___5_1">#REF!</definedName>
    <definedName name="объем___9___6" localSheetId="12">#REF!</definedName>
    <definedName name="объем___9___6">#REF!</definedName>
    <definedName name="объем___9___8" localSheetId="12">#REF!</definedName>
    <definedName name="объем___9___8">#REF!</definedName>
    <definedName name="объем___9_1" localSheetId="12">#REF!</definedName>
    <definedName name="объем___9_1">#REF!</definedName>
    <definedName name="объем___9_1_1" localSheetId="12">#REF!</definedName>
    <definedName name="объем___9_1_1">#REF!</definedName>
    <definedName name="объем___9_1_1_1" localSheetId="12">#REF!</definedName>
    <definedName name="объем___9_1_1_1">#REF!</definedName>
    <definedName name="объем___9_3" localSheetId="12">#REF!</definedName>
    <definedName name="объем___9_3">#REF!</definedName>
    <definedName name="объем___9_3_1" localSheetId="12">#REF!</definedName>
    <definedName name="объем___9_3_1">#REF!</definedName>
    <definedName name="объем___9_5" localSheetId="12">#REF!</definedName>
    <definedName name="объем___9_5">#REF!</definedName>
    <definedName name="объем___9_5_1" localSheetId="12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14">#REF!</definedName>
    <definedName name="объем1" localSheetId="12">#REF!</definedName>
    <definedName name="объем1" localSheetId="16">#REF!</definedName>
    <definedName name="объем1" localSheetId="15">#REF!</definedName>
    <definedName name="объем1">#REF!</definedName>
    <definedName name="ог" localSheetId="13" hidden="1">{#N/A,#N/A,TRUE,"Смета на пасс. обор. №1"}</definedName>
    <definedName name="ог" localSheetId="14" hidden="1">{#N/A,#N/A,TRUE,"Смета на пасс. обор. №1"}</definedName>
    <definedName name="ог" localSheetId="16" hidden="1">{#N/A,#N/A,TRUE,"Смета на пасс. обор. №1"}</definedName>
    <definedName name="ог" localSheetId="15" hidden="1">{#N/A,#N/A,TRUE,"Смета на пасс. обор. №1"}</definedName>
    <definedName name="ог" hidden="1">{#N/A,#N/A,TRUE,"Смета на пасс. обор. №1"}</definedName>
    <definedName name="ог_1" localSheetId="13" hidden="1">{#N/A,#N/A,TRUE,"Смета на пасс. обор. №1"}</definedName>
    <definedName name="ог_1" localSheetId="14" hidden="1">{#N/A,#N/A,TRUE,"Смета на пасс. обор. №1"}</definedName>
    <definedName name="ог_1" localSheetId="16" hidden="1">{#N/A,#N/A,TRUE,"Смета на пасс. обор. №1"}</definedName>
    <definedName name="ог_1" localSheetId="15" hidden="1">{#N/A,#N/A,TRUE,"Смета на пасс. обор. №1"}</definedName>
    <definedName name="ог_1" hidden="1">{#N/A,#N/A,TRUE,"Смета на пасс. обор. №1"}</definedName>
    <definedName name="ок" localSheetId="12">#REF!</definedName>
    <definedName name="ок">#REF!</definedName>
    <definedName name="ок_1" localSheetId="12">#REF!</definedName>
    <definedName name="ок_1">#REF!</definedName>
    <definedName name="Окончательно" localSheetId="12">#REF!</definedName>
    <definedName name="Окончательно">#REF!</definedName>
    <definedName name="олд" localSheetId="13" hidden="1">{#N/A,#N/A,TRUE,"Смета на пасс. обор. №1"}</definedName>
    <definedName name="олд" localSheetId="14" hidden="1">{#N/A,#N/A,TRUE,"Смета на пасс. обор. №1"}</definedName>
    <definedName name="олд" localSheetId="16" hidden="1">{#N/A,#N/A,TRUE,"Смета на пасс. обор. №1"}</definedName>
    <definedName name="олд" localSheetId="15" hidden="1">{#N/A,#N/A,TRUE,"Смета на пасс. обор. №1"}</definedName>
    <definedName name="олд" hidden="1">{#N/A,#N/A,TRUE,"Смета на пасс. обор. №1"}</definedName>
    <definedName name="олд_1" localSheetId="13" hidden="1">{#N/A,#N/A,TRUE,"Смета на пасс. обор. №1"}</definedName>
    <definedName name="олд_1" localSheetId="14" hidden="1">{#N/A,#N/A,TRUE,"Смета на пасс. обор. №1"}</definedName>
    <definedName name="олд_1" localSheetId="16" hidden="1">{#N/A,#N/A,TRUE,"Смета на пасс. обор. №1"}</definedName>
    <definedName name="олд_1" localSheetId="15" hidden="1">{#N/A,#N/A,TRUE,"Смета на пасс. обор. №1"}</definedName>
    <definedName name="олд_1" hidden="1">{#N/A,#N/A,TRUE,"Смета на пасс. обор. №1"}</definedName>
    <definedName name="олпрол" localSheetId="14">#REF!</definedName>
    <definedName name="олпрол" localSheetId="12">#REF!</definedName>
    <definedName name="олпрол" localSheetId="16">#REF!</definedName>
    <definedName name="олпрол" localSheetId="15">#REF!</definedName>
    <definedName name="олпрол">#REF!</definedName>
    <definedName name="олролрт" localSheetId="12">#REF!</definedName>
    <definedName name="олролрт">#REF!</definedName>
    <definedName name="ОЛЯ" localSheetId="12">#REF!</definedName>
    <definedName name="ОЛЯ">#REF!</definedName>
    <definedName name="ооо" localSheetId="12">#REF!</definedName>
    <definedName name="ооо">#REF!</definedName>
    <definedName name="ООО_НИИПРИИ___Севзапинжтехнология" localSheetId="17">#REF!</definedName>
    <definedName name="ООО_НИИПРИИ___Севзапинжтехнология" localSheetId="20">#REF!</definedName>
    <definedName name="ООО_НИИПРИИ___Севзапинжтехнология" localSheetId="10">#REF!</definedName>
    <definedName name="ООО_НИИПРИИ___Севзапинжтехнология" localSheetId="12">#REF!</definedName>
    <definedName name="ООО_НИИПРИИ___Севзапинжтехнология" localSheetId="16">#REF!</definedName>
    <definedName name="ООО_НИИПРИИ___Севзапинжтехнология">#REF!</definedName>
    <definedName name="оооо" localSheetId="12">#REF!</definedName>
    <definedName name="оооо">#REF!</definedName>
    <definedName name="Опер">[33]Орг!$C$50:$C$86</definedName>
    <definedName name="орп" localSheetId="13" hidden="1">{#N/A,#N/A,TRUE,"Смета на пасс. обор. №1"}</definedName>
    <definedName name="орп" localSheetId="14" hidden="1">{#N/A,#N/A,TRUE,"Смета на пасс. обор. №1"}</definedName>
    <definedName name="орп" localSheetId="16" hidden="1">{#N/A,#N/A,TRUE,"Смета на пасс. обор. №1"}</definedName>
    <definedName name="орп" localSheetId="15" hidden="1">{#N/A,#N/A,TRUE,"Смета на пасс. обор. №1"}</definedName>
    <definedName name="орп" hidden="1">{#N/A,#N/A,TRUE,"Смета на пасс. обор. №1"}</definedName>
    <definedName name="орп_1" localSheetId="13" hidden="1">{#N/A,#N/A,TRUE,"Смета на пасс. обор. №1"}</definedName>
    <definedName name="орп_1" localSheetId="14" hidden="1">{#N/A,#N/A,TRUE,"Смета на пасс. обор. №1"}</definedName>
    <definedName name="орп_1" localSheetId="16" hidden="1">{#N/A,#N/A,TRUE,"Смета на пасс. обор. №1"}</definedName>
    <definedName name="орп_1" localSheetId="15" hidden="1">{#N/A,#N/A,TRUE,"Смета на пасс. обор. №1"}</definedName>
    <definedName name="орп_1" hidden="1">{#N/A,#N/A,TRUE,"Смета на пасс. обор. №1"}</definedName>
    <definedName name="Осн_Камер" localSheetId="14">#REF!</definedName>
    <definedName name="Осн_Камер" localSheetId="12">#REF!</definedName>
    <definedName name="Осн_Камер" localSheetId="16">#REF!</definedName>
    <definedName name="Осн_Камер" localSheetId="15">#REF!</definedName>
    <definedName name="Осн_Камер">#REF!</definedName>
    <definedName name="от" localSheetId="13" hidden="1">{#N/A,#N/A,TRUE,"Смета на пасс. обор. №1"}</definedName>
    <definedName name="от" localSheetId="14" hidden="1">{#N/A,#N/A,TRUE,"Смета на пасс. обор. №1"}</definedName>
    <definedName name="от" localSheetId="16" hidden="1">{#N/A,#N/A,TRUE,"Смета на пасс. обор. №1"}</definedName>
    <definedName name="от" localSheetId="15" hidden="1">{#N/A,#N/A,TRUE,"Смета на пасс. обор. №1"}</definedName>
    <definedName name="от" hidden="1">{#N/A,#N/A,TRUE,"Смета на пасс. обор. №1"}</definedName>
    <definedName name="от_1" localSheetId="13" hidden="1">{#N/A,#N/A,TRUE,"Смета на пасс. обор. №1"}</definedName>
    <definedName name="от_1" localSheetId="14" hidden="1">{#N/A,#N/A,TRUE,"Смета на пасс. обор. №1"}</definedName>
    <definedName name="от_1" localSheetId="16" hidden="1">{#N/A,#N/A,TRUE,"Смета на пасс. обор. №1"}</definedName>
    <definedName name="от_1" localSheetId="15" hidden="1">{#N/A,#N/A,TRUE,"Смета на пасс. обор. №1"}</definedName>
    <definedName name="от_1" hidden="1">{#N/A,#N/A,TRUE,"Смета на пасс. обор. №1"}</definedName>
    <definedName name="Отч_пож">[12]Коэфф!$B$6</definedName>
    <definedName name="Отчет" localSheetId="14">#REF!</definedName>
    <definedName name="Отчет" localSheetId="12">#REF!</definedName>
    <definedName name="Отчет" localSheetId="16">#REF!</definedName>
    <definedName name="Отчет" localSheetId="15">#REF!</definedName>
    <definedName name="Отчет">#REF!</definedName>
    <definedName name="п" localSheetId="12">#REF!</definedName>
    <definedName name="п">#REF!</definedName>
    <definedName name="п_1" localSheetId="12">#REF!</definedName>
    <definedName name="п_1">#REF!</definedName>
    <definedName name="п1111111" localSheetId="12">#REF!</definedName>
    <definedName name="п1111111" localSheetId="15">#REF!</definedName>
    <definedName name="п1111111">#REF!</definedName>
    <definedName name="п45" localSheetId="12">#REF!</definedName>
    <definedName name="п45">#REF!</definedName>
    <definedName name="ПА3" localSheetId="12">#REF!</definedName>
    <definedName name="ПА3" localSheetId="15">#REF!</definedName>
    <definedName name="ПА3">#REF!</definedName>
    <definedName name="ПА4" localSheetId="12">#REF!</definedName>
    <definedName name="ПА4" localSheetId="15">#REF!</definedName>
    <definedName name="ПА4">#REF!</definedName>
    <definedName name="паша" localSheetId="12">#REF!</definedName>
    <definedName name="паша">#REF!</definedName>
    <definedName name="ПБ" localSheetId="12">#REF!</definedName>
    <definedName name="ПБ">#REF!</definedName>
    <definedName name="ПД" localSheetId="12">#REF!</definedName>
    <definedName name="ПД">#REF!</definedName>
    <definedName name="ПереченьДолжностей">[34]Должности!$A$2:$A$31</definedName>
    <definedName name="ПЗ2" localSheetId="14">#REF!</definedName>
    <definedName name="ПЗ2" localSheetId="12">#REF!</definedName>
    <definedName name="ПЗ2" localSheetId="16">#REF!</definedName>
    <definedName name="ПЗ2" localSheetId="15">#REF!</definedName>
    <definedName name="ПЗ2">#REF!</definedName>
    <definedName name="пионер" localSheetId="17">#REF!</definedName>
    <definedName name="пионер" localSheetId="20">#REF!</definedName>
    <definedName name="пионер" localSheetId="10">#REF!</definedName>
    <definedName name="пионер" localSheetId="12">#REF!</definedName>
    <definedName name="пионер">#REF!</definedName>
    <definedName name="ПИР" localSheetId="12">#REF!</definedName>
    <definedName name="ПИР">#REF!</definedName>
    <definedName name="ПИСС_стац" localSheetId="12">#REF!</definedName>
    <definedName name="ПИСС_стац">#REF!</definedName>
    <definedName name="ПИСС_эксп" localSheetId="12">#REF!</definedName>
    <definedName name="ПИСС_эксп">#REF!</definedName>
    <definedName name="Пкр">'[9]Лист опроса'!$B$41</definedName>
    <definedName name="план" localSheetId="16">[2]топография!#REF!</definedName>
    <definedName name="План">'[35]Смета 7'!$F$1</definedName>
    <definedName name="Площадь" localSheetId="14">#REF!</definedName>
    <definedName name="Площадь" localSheetId="12">#REF!</definedName>
    <definedName name="Площадь" localSheetId="16">#REF!</definedName>
    <definedName name="Площадь" localSheetId="15">#REF!</definedName>
    <definedName name="Площадь">#REF!</definedName>
    <definedName name="Площадь_1" localSheetId="12">#REF!</definedName>
    <definedName name="Площадь_1">#REF!</definedName>
    <definedName name="Площадь_нелинейных_объектов" localSheetId="12">#REF!</definedName>
    <definedName name="Площадь_нелинейных_объектов">#REF!</definedName>
    <definedName name="Площадь_нелинейных_объектов_1" localSheetId="12">#REF!</definedName>
    <definedName name="Площадь_нелинейных_объектов_1">#REF!</definedName>
    <definedName name="Площадь_планшетов" localSheetId="12">#REF!</definedName>
    <definedName name="Площадь_планшетов">#REF!</definedName>
    <definedName name="Площадь_планшетов_1" localSheetId="12">#REF!</definedName>
    <definedName name="Площадь_планшетов_1">#REF!</definedName>
    <definedName name="пнр" localSheetId="12">#REF!</definedName>
    <definedName name="пнр">#REF!</definedName>
    <definedName name="ПодрядДолжн">[24]ОбмОбслЗемОд!$F$67</definedName>
    <definedName name="ПодрядИмя">[24]ОбмОбслЗемОд!$H$69</definedName>
    <definedName name="Подрядчик">[24]ОбмОбслЗемОд!$A$7</definedName>
    <definedName name="Полевые" localSheetId="14">#REF!</definedName>
    <definedName name="Полевые" localSheetId="12">#REF!</definedName>
    <definedName name="Полевые" localSheetId="16">#REF!</definedName>
    <definedName name="Полевые" localSheetId="15">#REF!</definedName>
    <definedName name="Полевые">#REF!</definedName>
    <definedName name="Полно" localSheetId="12">#REF!</definedName>
    <definedName name="Полно">#REF!</definedName>
    <definedName name="попр" localSheetId="12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14">#REF!</definedName>
    <definedName name="Поправочные_коэффициенты_по_письму_Госстроя_от_25.12.90___0" localSheetId="12">#REF!</definedName>
    <definedName name="Поправочные_коэффициенты_по_письму_Госстроя_от_25.12.90___0" localSheetId="16">#REF!</definedName>
    <definedName name="Поправочные_коэффициенты_по_письму_Госстроя_от_25.12.90___0" localSheetId="15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12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12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12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12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12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12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12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12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12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12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12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12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12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12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12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12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12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12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1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1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12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12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12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12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12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12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12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12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12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12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12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12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12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12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12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12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12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12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12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1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12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12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12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12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12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12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12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12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12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12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12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12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12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12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12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12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12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12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12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12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12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12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12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12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12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12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12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12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12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12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12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12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12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12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12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12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12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12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12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12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12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12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12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12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12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12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12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12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12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12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12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12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12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12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12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12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12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12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12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12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12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12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12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12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12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12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12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12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12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12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12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12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14">#REF!</definedName>
    <definedName name="Поправочные_коэффициенты_по_письму_Госстроя_от_25.12.90___10" localSheetId="12">#REF!</definedName>
    <definedName name="Поправочные_коэффициенты_по_письму_Госстроя_от_25.12.90___10" localSheetId="16">#REF!</definedName>
    <definedName name="Поправочные_коэффициенты_по_письму_Госстроя_от_25.12.90___10" localSheetId="1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14">#REF!</definedName>
    <definedName name="Поправочные_коэффициенты_по_письму_Госстроя_от_25.12.90___10___0___0" localSheetId="12">#REF!</definedName>
    <definedName name="Поправочные_коэффициенты_по_письму_Госстроя_от_25.12.90___10___0___0" localSheetId="16">#REF!</definedName>
    <definedName name="Поправочные_коэффициенты_по_письму_Госстроя_от_25.12.90___10___0___0" localSheetId="15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12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12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12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14">#REF!</definedName>
    <definedName name="Поправочные_коэффициенты_по_письму_Госстроя_от_25.12.90___10___0_1" localSheetId="12">#REF!</definedName>
    <definedName name="Поправочные_коэффициенты_по_письму_Госстроя_от_25.12.90___10___0_1" localSheetId="16">#REF!</definedName>
    <definedName name="Поправочные_коэффициенты_по_письму_Госстроя_от_25.12.90___10___0_1" localSheetId="15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14">#REF!</definedName>
    <definedName name="Поправочные_коэффициенты_по_письму_Госстроя_от_25.12.90___10___1" localSheetId="12">#REF!</definedName>
    <definedName name="Поправочные_коэффициенты_по_письму_Госстроя_от_25.12.90___10___1" localSheetId="16">#REF!</definedName>
    <definedName name="Поправочные_коэффициенты_по_письму_Госстроя_от_25.12.90___10___1" localSheetId="15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12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12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12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12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12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12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12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12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12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14">#REF!</definedName>
    <definedName name="Поправочные_коэффициенты_по_письму_Госстроя_от_25.12.90___11___10" localSheetId="12">#REF!</definedName>
    <definedName name="Поправочные_коэффициенты_по_письму_Госстроя_от_25.12.90___11___10" localSheetId="16">#REF!</definedName>
    <definedName name="Поправочные_коэффициенты_по_письму_Госстроя_от_25.12.90___11___10" localSheetId="15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12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1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12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12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12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14">#REF!</definedName>
    <definedName name="Поправочные_коэффициенты_по_письму_Госстроя_от_25.12.90___2" localSheetId="12">#REF!</definedName>
    <definedName name="Поправочные_коэффициенты_по_письму_Госстроя_от_25.12.90___2" localSheetId="16">#REF!</definedName>
    <definedName name="Поправочные_коэффициенты_по_письму_Госстроя_от_25.12.90___2" localSheetId="15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1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12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12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12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12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12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12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12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12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12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12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12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12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12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12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12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12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12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12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12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12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12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12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12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12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12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12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12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12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12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12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1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1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12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12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12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12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12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12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12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12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12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12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12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12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12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12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12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12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12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12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12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12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12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12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12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12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12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12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12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12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12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12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12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12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12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12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12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12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12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12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1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12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12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12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12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12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12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12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12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12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12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12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1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1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12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12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12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12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12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12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12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12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12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12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12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12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14">#REF!</definedName>
    <definedName name="Поправочные_коэффициенты_по_письму_Госстроя_от_25.12.90___4___0___0" localSheetId="12">#REF!</definedName>
    <definedName name="Поправочные_коэффициенты_по_письму_Госстроя_от_25.12.90___4___0___0" localSheetId="16">#REF!</definedName>
    <definedName name="Поправочные_коэффициенты_по_письму_Госстроя_от_25.12.90___4___0___0" localSheetId="15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12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12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12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12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12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12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12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12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12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12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12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12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12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12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12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12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1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12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12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12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12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12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14">#REF!</definedName>
    <definedName name="Поправочные_коэффициенты_по_письму_Госстроя_от_25.12.90___4___10" localSheetId="12">#REF!</definedName>
    <definedName name="Поправочные_коэффициенты_по_письму_Госстроя_от_25.12.90___4___10" localSheetId="16">#REF!</definedName>
    <definedName name="Поправочные_коэффициенты_по_письму_Госстроя_от_25.12.90___4___10" localSheetId="15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12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12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1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1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12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12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12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12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12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12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12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12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12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12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12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12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12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12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12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12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12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12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12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12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12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12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12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12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14">#REF!</definedName>
    <definedName name="Поправочные_коэффициенты_по_письму_Госстроя_от_25.12.90___5___0" localSheetId="12">#REF!</definedName>
    <definedName name="Поправочные_коэффициенты_по_письму_Госстроя_от_25.12.90___5___0" localSheetId="16">#REF!</definedName>
    <definedName name="Поправочные_коэффициенты_по_письму_Госстроя_от_25.12.90___5___0" localSheetId="15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12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12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12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12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12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12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12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12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12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12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12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12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12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12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12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12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12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12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12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12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12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12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14">#REF!</definedName>
    <definedName name="Поправочные_коэффициенты_по_письму_Госстроя_от_25.12.90___6___0" localSheetId="12">#REF!</definedName>
    <definedName name="Поправочные_коэффициенты_по_письму_Госстроя_от_25.12.90___6___0" localSheetId="16">#REF!</definedName>
    <definedName name="Поправочные_коэффициенты_по_письму_Госстроя_от_25.12.90___6___0" localSheetId="15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12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12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12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12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12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12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12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12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12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12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12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12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12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12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12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12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12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12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12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12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12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1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12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12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14">#REF!</definedName>
    <definedName name="Поправочные_коэффициенты_по_письму_Госстроя_от_25.12.90___6___6" localSheetId="12">#REF!</definedName>
    <definedName name="Поправочные_коэффициенты_по_письму_Госстроя_от_25.12.90___6___6" localSheetId="16">#REF!</definedName>
    <definedName name="Поправочные_коэффициенты_по_письму_Госстроя_от_25.12.90___6___6" localSheetId="15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12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12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12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12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12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12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12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12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14">#REF!</definedName>
    <definedName name="Поправочные_коэффициенты_по_письму_Госстроя_от_25.12.90___7" localSheetId="12">#REF!</definedName>
    <definedName name="Поправочные_коэффициенты_по_письму_Госстроя_от_25.12.90___7" localSheetId="16">#REF!</definedName>
    <definedName name="Поправочные_коэффициенты_по_письму_Госстроя_от_25.12.90___7" localSheetId="15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12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12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12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12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1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12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12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12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12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12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12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12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12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12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12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12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12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12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12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12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12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12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12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12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12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12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12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12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12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12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12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1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1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12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12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12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12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12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12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12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12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12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12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12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12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12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12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12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12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12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12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12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12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12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12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12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12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12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12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12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12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12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1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12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12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12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12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12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12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12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12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12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12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12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12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12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3" hidden="1">{#N/A,#N/A,TRUE,"Смета на пасс. обор. №1"}</definedName>
    <definedName name="пор" localSheetId="14" hidden="1">{#N/A,#N/A,TRUE,"Смета на пасс. обор. №1"}</definedName>
    <definedName name="пор" localSheetId="16" hidden="1">{#N/A,#N/A,TRUE,"Смета на пасс. обор. №1"}</definedName>
    <definedName name="пор" localSheetId="15" hidden="1">{#N/A,#N/A,TRUE,"Смета на пасс. обор. №1"}</definedName>
    <definedName name="пор" hidden="1">{#N/A,#N/A,TRUE,"Смета на пасс. обор. №1"}</definedName>
    <definedName name="пор_1" localSheetId="13" hidden="1">{#N/A,#N/A,TRUE,"Смета на пасс. обор. №1"}</definedName>
    <definedName name="пор_1" localSheetId="14" hidden="1">{#N/A,#N/A,TRUE,"Смета на пасс. обор. №1"}</definedName>
    <definedName name="пор_1" localSheetId="16" hidden="1">{#N/A,#N/A,TRUE,"Смета на пасс. обор. №1"}</definedName>
    <definedName name="пор_1" localSheetId="15" hidden="1">{#N/A,#N/A,TRUE,"Смета на пасс. обор. №1"}</definedName>
    <definedName name="пор_1" hidden="1">{#N/A,#N/A,TRUE,"Смета на пасс. обор. №1"}</definedName>
    <definedName name="пояснит." localSheetId="14">#REF!</definedName>
    <definedName name="пояснит." localSheetId="12">#REF!</definedName>
    <definedName name="пояснит." localSheetId="16">#REF!</definedName>
    <definedName name="пояснит." localSheetId="15">#REF!</definedName>
    <definedName name="пояснит.">#REF!</definedName>
    <definedName name="ппп" localSheetId="12">#REF!</definedName>
    <definedName name="ппп">#REF!</definedName>
    <definedName name="пппп" localSheetId="17">#REF!</definedName>
    <definedName name="пппп" localSheetId="20">#REF!</definedName>
    <definedName name="пппп" localSheetId="10">#REF!</definedName>
    <definedName name="пппп" localSheetId="12">#REF!</definedName>
    <definedName name="пппп" localSheetId="16">#REF!</definedName>
    <definedName name="пппп">#REF!</definedName>
    <definedName name="пр" localSheetId="12">[2]топография!#REF!</definedName>
    <definedName name="пр" localSheetId="16">[2]топография!#REF!</definedName>
    <definedName name="пр">[2]топография!#REF!</definedName>
    <definedName name="про" localSheetId="13" hidden="1">{#N/A,#N/A,TRUE,"Смета на пасс. обор. №1"}</definedName>
    <definedName name="про" localSheetId="14" hidden="1">{#N/A,#N/A,TRUE,"Смета на пасс. обор. №1"}</definedName>
    <definedName name="про" localSheetId="16" hidden="1">{#N/A,#N/A,TRUE,"Смета на пасс. обор. №1"}</definedName>
    <definedName name="про" localSheetId="15" hidden="1">{#N/A,#N/A,TRUE,"Смета на пасс. обор. №1"}</definedName>
    <definedName name="про" hidden="1">{#N/A,#N/A,TRUE,"Смета на пасс. обор. №1"}</definedName>
    <definedName name="про_1" localSheetId="13" hidden="1">{#N/A,#N/A,TRUE,"Смета на пасс. обор. №1"}</definedName>
    <definedName name="про_1" localSheetId="14" hidden="1">{#N/A,#N/A,TRUE,"Смета на пасс. обор. №1"}</definedName>
    <definedName name="про_1" localSheetId="16" hidden="1">{#N/A,#N/A,TRUE,"Смета на пасс. обор. №1"}</definedName>
    <definedName name="про_1" localSheetId="15" hidden="1">{#N/A,#N/A,TRUE,"Смета на пасс. обор. №1"}</definedName>
    <definedName name="про_1" hidden="1">{#N/A,#N/A,TRUE,"Смета на пасс. обор. №1"}</definedName>
    <definedName name="пробная" localSheetId="17">#REF!</definedName>
    <definedName name="пробная" localSheetId="20">#REF!</definedName>
    <definedName name="пробная" localSheetId="10">#REF!</definedName>
    <definedName name="пробная" localSheetId="14">#REF!</definedName>
    <definedName name="пробная" localSheetId="12">#REF!</definedName>
    <definedName name="пробная" localSheetId="16">#REF!</definedName>
    <definedName name="пробная" localSheetId="15">#REF!</definedName>
    <definedName name="пробная">#REF!</definedName>
    <definedName name="пробная_1" localSheetId="12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2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2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6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2">#REF!</definedName>
    <definedName name="Проектные2" localSheetId="16">#REF!</definedName>
    <definedName name="Проектные2">#REF!</definedName>
    <definedName name="прол" localSheetId="13" hidden="1">{#N/A,#N/A,TRUE,"Смета на пасс. обор. №1"}</definedName>
    <definedName name="прол" localSheetId="14" hidden="1">{#N/A,#N/A,TRUE,"Смета на пасс. обор. №1"}</definedName>
    <definedName name="прол" localSheetId="16" hidden="1">{#N/A,#N/A,TRUE,"Смета на пасс. обор. №1"}</definedName>
    <definedName name="прол" localSheetId="15" hidden="1">{#N/A,#N/A,TRUE,"Смета на пасс. обор. №1"}</definedName>
    <definedName name="прол" hidden="1">{#N/A,#N/A,TRUE,"Смета на пасс. обор. №1"}</definedName>
    <definedName name="пролдж" localSheetId="13" hidden="1">{#N/A,#N/A,TRUE,"Смета на пасс. обор. №1"}</definedName>
    <definedName name="пролдж" localSheetId="14" hidden="1">{#N/A,#N/A,TRUE,"Смета на пасс. обор. №1"}</definedName>
    <definedName name="пролдж" localSheetId="16" hidden="1">{#N/A,#N/A,TRUE,"Смета на пасс. обор. №1"}</definedName>
    <definedName name="пролдж" localSheetId="15" hidden="1">{#N/A,#N/A,TRUE,"Смета на пасс. обор. №1"}</definedName>
    <definedName name="пролдж" hidden="1">{#N/A,#N/A,TRUE,"Смета на пасс. обор. №1"}</definedName>
    <definedName name="пролдж_1" localSheetId="13" hidden="1">{#N/A,#N/A,TRUE,"Смета на пасс. обор. №1"}</definedName>
    <definedName name="пролдж_1" localSheetId="14" hidden="1">{#N/A,#N/A,TRUE,"Смета на пасс. обор. №1"}</definedName>
    <definedName name="пролдж_1" localSheetId="16" hidden="1">{#N/A,#N/A,TRUE,"Смета на пасс. обор. №1"}</definedName>
    <definedName name="пролдж_1" localSheetId="15" hidden="1">{#N/A,#N/A,TRUE,"Смета на пасс. обор. №1"}</definedName>
    <definedName name="пролдж_1" hidden="1">{#N/A,#N/A,TRUE,"Смета на пасс. обор. №1"}</definedName>
    <definedName name="промбез" localSheetId="12">[2]топография!#REF!</definedName>
    <definedName name="промбез">[2]топография!#REF!</definedName>
    <definedName name="Промбезоп" localSheetId="14">#REF!</definedName>
    <definedName name="Промбезоп" localSheetId="12">#REF!</definedName>
    <definedName name="Промбезоп" localSheetId="16">#REF!</definedName>
    <definedName name="Промбезоп" localSheetId="15">#REF!</definedName>
    <definedName name="Промбезоп">#REF!</definedName>
    <definedName name="Прот">'[9]Лист опроса'!$B$6</definedName>
    <definedName name="протоколРМВК" localSheetId="14">#REF!</definedName>
    <definedName name="протоколРМВК" localSheetId="12">#REF!</definedName>
    <definedName name="протоколРМВК" localSheetId="16">#REF!</definedName>
    <definedName name="протоколРМВК" localSheetId="15">#REF!</definedName>
    <definedName name="протоколРМВК">#REF!</definedName>
    <definedName name="пуск" localSheetId="12">#REF!</definedName>
    <definedName name="пуск">#REF!</definedName>
    <definedName name="р" localSheetId="12">#REF!</definedName>
    <definedName name="р">#REF!</definedName>
    <definedName name="Расчёт1">'[36]Смета 7'!$F$1</definedName>
    <definedName name="ргл" localSheetId="14">#REF!</definedName>
    <definedName name="ргл" localSheetId="12">#REF!</definedName>
    <definedName name="ргл" localSheetId="16">#REF!</definedName>
    <definedName name="ргл" localSheetId="15">#REF!</definedName>
    <definedName name="ргл">#REF!</definedName>
    <definedName name="РД" localSheetId="12">#REF!</definedName>
    <definedName name="РД">#REF!</definedName>
    <definedName name="рек" localSheetId="17">#REF!</definedName>
    <definedName name="рек" localSheetId="20">#REF!</definedName>
    <definedName name="рек" localSheetId="10">#REF!</definedName>
    <definedName name="рек" localSheetId="12">#REF!</definedName>
    <definedName name="рек" localSheetId="16">#REF!</definedName>
    <definedName name="рек">#REF!</definedName>
    <definedName name="рига">'[37]СметаСводная снег'!$E$7</definedName>
    <definedName name="рл" localSheetId="14">[2]топография!#REF!</definedName>
    <definedName name="рл" localSheetId="12">[2]топография!#REF!</definedName>
    <definedName name="рл" localSheetId="16">[2]топография!#REF!</definedName>
    <definedName name="рл" localSheetId="15">[2]топография!#REF!</definedName>
    <definedName name="рл">[2]топография!#REF!</definedName>
    <definedName name="рол" localSheetId="13" hidden="1">{#N/A,#N/A,TRUE,"Смета на пасс. обор. №1"}</definedName>
    <definedName name="рол" localSheetId="14" hidden="1">{#N/A,#N/A,TRUE,"Смета на пасс. обор. №1"}</definedName>
    <definedName name="рол" localSheetId="16" hidden="1">{#N/A,#N/A,TRUE,"Смета на пасс. обор. №1"}</definedName>
    <definedName name="рол" localSheetId="15" hidden="1">{#N/A,#N/A,TRUE,"Смета на пасс. обор. №1"}</definedName>
    <definedName name="рол" hidden="1">{#N/A,#N/A,TRUE,"Смета на пасс. обор. №1"}</definedName>
    <definedName name="рол_1" localSheetId="13" hidden="1">{#N/A,#N/A,TRUE,"Смета на пасс. обор. №1"}</definedName>
    <definedName name="рол_1" localSheetId="14" hidden="1">{#N/A,#N/A,TRUE,"Смета на пасс. обор. №1"}</definedName>
    <definedName name="рол_1" localSheetId="16" hidden="1">{#N/A,#N/A,TRUE,"Смета на пасс. обор. №1"}</definedName>
    <definedName name="рол_1" localSheetId="15" hidden="1">{#N/A,#N/A,TRUE,"Смета на пасс. обор. №1"}</definedName>
    <definedName name="рол_1" hidden="1">{#N/A,#N/A,TRUE,"Смета на пасс. обор. №1"}</definedName>
    <definedName name="роло" localSheetId="14">#REF!</definedName>
    <definedName name="роло" localSheetId="12">#REF!</definedName>
    <definedName name="роло" localSheetId="16">#REF!</definedName>
    <definedName name="роло" localSheetId="15">#REF!</definedName>
    <definedName name="роло">#REF!</definedName>
    <definedName name="ропгнлпеглн" localSheetId="12">#REF!</definedName>
    <definedName name="ропгнлпеглн">#REF!</definedName>
    <definedName name="рот" localSheetId="12">#REF!</definedName>
    <definedName name="рот">#REF!</definedName>
    <definedName name="рпв" localSheetId="12">#REF!</definedName>
    <definedName name="рпв">#REF!</definedName>
    <definedName name="рр" localSheetId="13" hidden="1">{#N/A,#N/A,TRUE,"Смета на пасс. обор. №1"}</definedName>
    <definedName name="рр" localSheetId="14" hidden="1">{#N/A,#N/A,TRUE,"Смета на пасс. обор. №1"}</definedName>
    <definedName name="рр" localSheetId="16" hidden="1">{#N/A,#N/A,TRUE,"Смета на пасс. обор. №1"}</definedName>
    <definedName name="рр" localSheetId="15" hidden="1">{#N/A,#N/A,TRUE,"Смета на пасс. обор. №1"}</definedName>
    <definedName name="рр" hidden="1">{#N/A,#N/A,TRUE,"Смета на пасс. обор. №1"}</definedName>
    <definedName name="рр_1" localSheetId="13" hidden="1">{#N/A,#N/A,TRUE,"Смета на пасс. обор. №1"}</definedName>
    <definedName name="рр_1" localSheetId="14" hidden="1">{#N/A,#N/A,TRUE,"Смета на пасс. обор. №1"}</definedName>
    <definedName name="рр_1" localSheetId="16" hidden="1">{#N/A,#N/A,TRUE,"Смета на пасс. обор. №1"}</definedName>
    <definedName name="рр_1" localSheetId="15" hidden="1">{#N/A,#N/A,TRUE,"Смета на пасс. обор. №1"}</definedName>
    <definedName name="рр_1" hidden="1">{#N/A,#N/A,TRUE,"Смета на пасс. обор. №1"}</definedName>
    <definedName name="РРК" localSheetId="14">#REF!</definedName>
    <definedName name="РРК" localSheetId="12">#REF!</definedName>
    <definedName name="РРК" localSheetId="16">#REF!</definedName>
    <definedName name="РРК" localSheetId="15">#REF!</definedName>
    <definedName name="РРК">#REF!</definedName>
    <definedName name="РСЛ" localSheetId="12">#REF!</definedName>
    <definedName name="РСЛ" localSheetId="16">#REF!</definedName>
    <definedName name="РСЛ">#REF!</definedName>
    <definedName name="Руководитель" localSheetId="12">#REF!</definedName>
    <definedName name="Руководитель">#REF!</definedName>
    <definedName name="Руководитель_1" localSheetId="12">#REF!</definedName>
    <definedName name="Руководитель_1">#REF!</definedName>
    <definedName name="С" localSheetId="17" hidden="1">{#N/A,#N/A,FALSE,"Шаблон_Спец1"}</definedName>
    <definedName name="С" localSheetId="20" hidden="1">{#N/A,#N/A,FALSE,"Шаблон_Спец1"}</definedName>
    <definedName name="С" localSheetId="10" hidden="1">{#N/A,#N/A,FALSE,"Шаблон_Спец1"}</definedName>
    <definedName name="С" localSheetId="13" hidden="1">{#N/A,#N/A,FALSE,"Шаблон_Спец1"}</definedName>
    <definedName name="С" localSheetId="14" hidden="1">{#N/A,#N/A,FALSE,"Шаблон_Спец1"}</definedName>
    <definedName name="С" localSheetId="16" hidden="1">{#N/A,#N/A,FALSE,"Шаблон_Спец1"}</definedName>
    <definedName name="С" localSheetId="15" hidden="1">{#N/A,#N/A,FALSE,"Шаблон_Спец1"}</definedName>
    <definedName name="С" hidden="1">{#N/A,#N/A,FALSE,"Шаблон_Спец1"}</definedName>
    <definedName name="с_1" localSheetId="13" hidden="1">{#N/A,#N/A,TRUE,"Смета на пасс. обор. №1"}</definedName>
    <definedName name="с_1" localSheetId="14" hidden="1">{#N/A,#N/A,TRUE,"Смета на пасс. обор. №1"}</definedName>
    <definedName name="с_1" localSheetId="16" hidden="1">{#N/A,#N/A,TRUE,"Смета на пасс. обор. №1"}</definedName>
    <definedName name="с_1" localSheetId="15" hidden="1">{#N/A,#N/A,TRUE,"Смета на пасс. обор. №1"}</definedName>
    <definedName name="с_1" hidden="1">{#N/A,#N/A,TRUE,"Смета на пасс. обор. №1"}</definedName>
    <definedName name="с1" localSheetId="17">#REF!</definedName>
    <definedName name="с1" localSheetId="20">#REF!</definedName>
    <definedName name="с1" localSheetId="10">#REF!</definedName>
    <definedName name="с1" localSheetId="14">#REF!</definedName>
    <definedName name="с1" localSheetId="12">#REF!</definedName>
    <definedName name="с1" localSheetId="16">#REF!</definedName>
    <definedName name="с1" localSheetId="15">#REF!</definedName>
    <definedName name="с1">#REF!</definedName>
    <definedName name="с10" localSheetId="17">#REF!</definedName>
    <definedName name="с10" localSheetId="20">#REF!</definedName>
    <definedName name="с10" localSheetId="10">#REF!</definedName>
    <definedName name="с10" localSheetId="12">#REF!</definedName>
    <definedName name="с10">#REF!</definedName>
    <definedName name="с2" localSheetId="17">#REF!</definedName>
    <definedName name="с2" localSheetId="20">#REF!</definedName>
    <definedName name="с2" localSheetId="10">#REF!</definedName>
    <definedName name="с2" localSheetId="12">#REF!</definedName>
    <definedName name="с2">#REF!</definedName>
    <definedName name="с3" localSheetId="17">#REF!</definedName>
    <definedName name="с3" localSheetId="20">#REF!</definedName>
    <definedName name="с3" localSheetId="10">#REF!</definedName>
    <definedName name="с3" localSheetId="12">#REF!</definedName>
    <definedName name="с3">#REF!</definedName>
    <definedName name="с4" localSheetId="17">#REF!</definedName>
    <definedName name="с4" localSheetId="20">#REF!</definedName>
    <definedName name="с4" localSheetId="10">#REF!</definedName>
    <definedName name="с4" localSheetId="12">#REF!</definedName>
    <definedName name="с4">#REF!</definedName>
    <definedName name="с5" localSheetId="17">#REF!</definedName>
    <definedName name="с5" localSheetId="20">#REF!</definedName>
    <definedName name="с5" localSheetId="10">#REF!</definedName>
    <definedName name="с5" localSheetId="12">#REF!</definedName>
    <definedName name="с5">#REF!</definedName>
    <definedName name="с6" localSheetId="17">#REF!</definedName>
    <definedName name="с6" localSheetId="20">#REF!</definedName>
    <definedName name="с6" localSheetId="10">#REF!</definedName>
    <definedName name="с6" localSheetId="12">#REF!</definedName>
    <definedName name="с6">#REF!</definedName>
    <definedName name="с7" localSheetId="17">#REF!</definedName>
    <definedName name="с7" localSheetId="20">#REF!</definedName>
    <definedName name="с7" localSheetId="10">#REF!</definedName>
    <definedName name="с7" localSheetId="12">#REF!</definedName>
    <definedName name="с7">#REF!</definedName>
    <definedName name="с8" localSheetId="17">#REF!</definedName>
    <definedName name="с8" localSheetId="20">#REF!</definedName>
    <definedName name="с8" localSheetId="10">#REF!</definedName>
    <definedName name="с8" localSheetId="12">#REF!</definedName>
    <definedName name="с8">#REF!</definedName>
    <definedName name="с9" localSheetId="17">#REF!</definedName>
    <definedName name="с9" localSheetId="20">#REF!</definedName>
    <definedName name="с9" localSheetId="10">#REF!</definedName>
    <definedName name="с9" localSheetId="12">#REF!</definedName>
    <definedName name="с9">#REF!</definedName>
    <definedName name="сам" localSheetId="13" hidden="1">{#N/A,#N/A,TRUE,"Смета на пасс. обор. №1"}</definedName>
    <definedName name="сам" localSheetId="14" hidden="1">{#N/A,#N/A,TRUE,"Смета на пасс. обор. №1"}</definedName>
    <definedName name="сам" localSheetId="16" hidden="1">{#N/A,#N/A,TRUE,"Смета на пасс. обор. №1"}</definedName>
    <definedName name="сам" localSheetId="15" hidden="1">{#N/A,#N/A,TRUE,"Смета на пасс. обор. №1"}</definedName>
    <definedName name="сам" hidden="1">{#N/A,#N/A,TRUE,"Смета на пасс. обор. №1"}</definedName>
    <definedName name="сам_1" localSheetId="13" hidden="1">{#N/A,#N/A,TRUE,"Смета на пасс. обор. №1"}</definedName>
    <definedName name="сам_1" localSheetId="14" hidden="1">{#N/A,#N/A,TRUE,"Смета на пасс. обор. №1"}</definedName>
    <definedName name="сам_1" localSheetId="16" hidden="1">{#N/A,#N/A,TRUE,"Смета на пасс. обор. №1"}</definedName>
    <definedName name="сам_1" localSheetId="15" hidden="1">{#N/A,#N/A,TRUE,"Смета на пасс. обор. №1"}</definedName>
    <definedName name="сам_1" hidden="1">{#N/A,#N/A,TRUE,"Смета на пасс. обор. №1"}</definedName>
    <definedName name="СВ1" localSheetId="14">#REF!</definedName>
    <definedName name="СВ1" localSheetId="12">#REF!</definedName>
    <definedName name="СВ1" localSheetId="16">#REF!</definedName>
    <definedName name="СВ1" localSheetId="15">#REF!</definedName>
    <definedName name="СВ1">#REF!</definedName>
    <definedName name="Свод1" localSheetId="14">#REF!</definedName>
    <definedName name="Свод1" localSheetId="12">#REF!</definedName>
    <definedName name="свод1" localSheetId="16">[2]топография!#REF!</definedName>
    <definedName name="Свод1" localSheetId="15">#REF!</definedName>
    <definedName name="Свод1">#REF!</definedName>
    <definedName name="Сводная" localSheetId="12">#REF!</definedName>
    <definedName name="Сводная" localSheetId="16">#REF!</definedName>
    <definedName name="Сводная">#REF!</definedName>
    <definedName name="Сводная_новая1" localSheetId="12">#REF!</definedName>
    <definedName name="Сводная_новая1" localSheetId="16">#REF!</definedName>
    <definedName name="Сводная_новая1">#REF!</definedName>
    <definedName name="Сводная1" localSheetId="12">#REF!</definedName>
    <definedName name="Сводная1">#REF!</definedName>
    <definedName name="Сводно_сметный_расчет" localSheetId="12">#REF!</definedName>
    <definedName name="Сводно_сметный_расчет">#REF!</definedName>
    <definedName name="Сводно_сметный_расчет_49" localSheetId="12">#REF!</definedName>
    <definedName name="Сводно_сметный_расчет_49">#REF!</definedName>
    <definedName name="Сводно_сметный_расчет_50" localSheetId="12">#REF!</definedName>
    <definedName name="Сводно_сметный_расчет_50">#REF!</definedName>
    <definedName name="Сводно_сметный_расчет_51" localSheetId="12">#REF!</definedName>
    <definedName name="Сводно_сметный_расчет_51">#REF!</definedName>
    <definedName name="Сводно_сметный_расчет_52" localSheetId="12">#REF!</definedName>
    <definedName name="Сводно_сметный_расчет_52">#REF!</definedName>
    <definedName name="Сводно_сметный_расчет_53" localSheetId="12">#REF!</definedName>
    <definedName name="Сводно_сметный_расчет_53">#REF!</definedName>
    <definedName name="Сводно_сметный_расчет_54" localSheetId="12">#REF!</definedName>
    <definedName name="Сводно_сметный_расчет_54">#REF!</definedName>
    <definedName name="сврд" localSheetId="12">[2]топография!#REF!</definedName>
    <definedName name="сврд">[2]топография!#REF!</definedName>
    <definedName name="СВсм">[10]Вспомогательный!$D$36</definedName>
    <definedName name="сев" localSheetId="17">#REF!</definedName>
    <definedName name="сев" localSheetId="20">#REF!</definedName>
    <definedName name="сев" localSheetId="10">#REF!</definedName>
    <definedName name="сев" localSheetId="14">#REF!</definedName>
    <definedName name="сев" localSheetId="12">#REF!</definedName>
    <definedName name="сев" localSheetId="16">#REF!</definedName>
    <definedName name="сев" localSheetId="15">#REF!</definedName>
    <definedName name="сев">#REF!</definedName>
    <definedName name="Север" localSheetId="12">#REF!</definedName>
    <definedName name="Север" localSheetId="16">#REF!</definedName>
    <definedName name="Север">#REF!</definedName>
    <definedName name="Семь" localSheetId="12">#REF!</definedName>
    <definedName name="Семь">#REF!</definedName>
    <definedName name="СМ" localSheetId="12">#REF!</definedName>
    <definedName name="СМ">#REF!</definedName>
    <definedName name="см.расч.Ставрополь" localSheetId="12">#REF!</definedName>
    <definedName name="см.расч.Ставрополь">#REF!</definedName>
    <definedName name="см.расч.Ставрополь_1" localSheetId="12">#REF!</definedName>
    <definedName name="см.расч.Ставрополь_1">#REF!</definedName>
    <definedName name="см.расч.Ставрополь_2" localSheetId="12">#REF!</definedName>
    <definedName name="см.расч.Ставрополь_2">#REF!</definedName>
    <definedName name="см.расч.Ставрополь_22" localSheetId="12">#REF!</definedName>
    <definedName name="см.расч.Ставрополь_22">#REF!</definedName>
    <definedName name="см.расч.Ставрополь_49" localSheetId="12">#REF!</definedName>
    <definedName name="см.расч.Ставрополь_49">#REF!</definedName>
    <definedName name="см.расч.Ставрополь_5" localSheetId="12">#REF!</definedName>
    <definedName name="см.расч.Ставрополь_5">#REF!</definedName>
    <definedName name="см.расч.Ставрополь_50" localSheetId="12">#REF!</definedName>
    <definedName name="см.расч.Ставрополь_50">#REF!</definedName>
    <definedName name="см.расч.Ставрополь_51" localSheetId="12">#REF!</definedName>
    <definedName name="см.расч.Ставрополь_51">#REF!</definedName>
    <definedName name="см.расч.Ставрополь_52" localSheetId="12">#REF!</definedName>
    <definedName name="см.расч.Ставрополь_52">#REF!</definedName>
    <definedName name="см.расч.Ставрополь_53" localSheetId="12">#REF!</definedName>
    <definedName name="см.расч.Ставрополь_53">#REF!</definedName>
    <definedName name="см.расч.Ставрополь_54" localSheetId="12">#REF!</definedName>
    <definedName name="см.расч.Ставрополь_54">#REF!</definedName>
    <definedName name="см.расчетАстрахань" localSheetId="12">#REF!</definedName>
    <definedName name="см.расчетАстрахань">#REF!</definedName>
    <definedName name="см.расчетАстрахань_1" localSheetId="12">#REF!</definedName>
    <definedName name="см.расчетАстрахань_1">#REF!</definedName>
    <definedName name="см.расчетАстрахань_2" localSheetId="12">#REF!</definedName>
    <definedName name="см.расчетАстрахань_2">#REF!</definedName>
    <definedName name="см.расчетАстрахань_22" localSheetId="12">#REF!</definedName>
    <definedName name="см.расчетАстрахань_22">#REF!</definedName>
    <definedName name="см.расчетАстрахань_49" localSheetId="12">#REF!</definedName>
    <definedName name="см.расчетАстрахань_49">#REF!</definedName>
    <definedName name="см.расчетАстрахань_5" localSheetId="12">#REF!</definedName>
    <definedName name="см.расчетАстрахань_5">#REF!</definedName>
    <definedName name="см.расчетАстрахань_50" localSheetId="12">#REF!</definedName>
    <definedName name="см.расчетАстрахань_50">#REF!</definedName>
    <definedName name="см.расчетАстрахань_51" localSheetId="12">#REF!</definedName>
    <definedName name="см.расчетАстрахань_51">#REF!</definedName>
    <definedName name="см.расчетАстрахань_52" localSheetId="12">#REF!</definedName>
    <definedName name="см.расчетАстрахань_52">#REF!</definedName>
    <definedName name="см.расчетАстрахань_53" localSheetId="12">#REF!</definedName>
    <definedName name="см.расчетАстрахань_53">#REF!</definedName>
    <definedName name="см.расчетАстрахань_54" localSheetId="12">#REF!</definedName>
    <definedName name="см.расчетАстрахань_54">#REF!</definedName>
    <definedName name="см.расчетМахачкала" localSheetId="12">#REF!</definedName>
    <definedName name="см.расчетМахачкала">#REF!</definedName>
    <definedName name="см.расчетМахачкала_1" localSheetId="12">#REF!</definedName>
    <definedName name="см.расчетМахачкала_1">#REF!</definedName>
    <definedName name="см.расчетМахачкала_2" localSheetId="12">#REF!</definedName>
    <definedName name="см.расчетМахачкала_2">#REF!</definedName>
    <definedName name="см.расчетМахачкала_22" localSheetId="12">#REF!</definedName>
    <definedName name="см.расчетМахачкала_22">#REF!</definedName>
    <definedName name="см.расчетМахачкала_49" localSheetId="12">#REF!</definedName>
    <definedName name="см.расчетМахачкала_49">#REF!</definedName>
    <definedName name="см.расчетМахачкала_5" localSheetId="12">#REF!</definedName>
    <definedName name="см.расчетМахачкала_5">#REF!</definedName>
    <definedName name="см.расчетМахачкала_50" localSheetId="12">#REF!</definedName>
    <definedName name="см.расчетМахачкала_50">#REF!</definedName>
    <definedName name="см.расчетМахачкала_51" localSheetId="12">#REF!</definedName>
    <definedName name="см.расчетМахачкала_51">#REF!</definedName>
    <definedName name="см.расчетМахачкала_52" localSheetId="12">#REF!</definedName>
    <definedName name="см.расчетМахачкала_52">#REF!</definedName>
    <definedName name="см.расчетМахачкала_53" localSheetId="12">#REF!</definedName>
    <definedName name="см.расчетМахачкала_53">#REF!</definedName>
    <definedName name="см.расчетМахачкала_54" localSheetId="12">#REF!</definedName>
    <definedName name="см.расчетМахачкала_54">#REF!</definedName>
    <definedName name="см.расчетН.Новгород" localSheetId="12">#REF!</definedName>
    <definedName name="см.расчетН.Новгород">#REF!</definedName>
    <definedName name="см.расчетН.Новгород_1" localSheetId="12">#REF!</definedName>
    <definedName name="см.расчетН.Новгород_1">#REF!</definedName>
    <definedName name="см.расчетН.Новгород_2" localSheetId="12">#REF!</definedName>
    <definedName name="см.расчетН.Новгород_2">#REF!</definedName>
    <definedName name="см.расчетН.Новгород_22" localSheetId="12">#REF!</definedName>
    <definedName name="см.расчетН.Новгород_22">#REF!</definedName>
    <definedName name="см.расчетН.Новгород_49" localSheetId="12">#REF!</definedName>
    <definedName name="см.расчетН.Новгород_49">#REF!</definedName>
    <definedName name="см.расчетН.Новгород_5" localSheetId="12">#REF!</definedName>
    <definedName name="см.расчетН.Новгород_5">#REF!</definedName>
    <definedName name="см.расчетН.Новгород_50" localSheetId="12">#REF!</definedName>
    <definedName name="см.расчетН.Новгород_50">#REF!</definedName>
    <definedName name="см.расчетН.Новгород_51" localSheetId="12">#REF!</definedName>
    <definedName name="см.расчетН.Новгород_51">#REF!</definedName>
    <definedName name="см.расчетН.Новгород_52" localSheetId="12">#REF!</definedName>
    <definedName name="см.расчетН.Новгород_52">#REF!</definedName>
    <definedName name="см.расчетН.Новгород_53" localSheetId="12">#REF!</definedName>
    <definedName name="см.расчетН.Новгород_53">#REF!</definedName>
    <definedName name="см.расчетН.Новгород_54" localSheetId="12">#REF!</definedName>
    <definedName name="см.расчетН.Новгород_54">#REF!</definedName>
    <definedName name="см_1" localSheetId="12">#REF!</definedName>
    <definedName name="см_1">#REF!</definedName>
    <definedName name="см_конк" localSheetId="17">#REF!</definedName>
    <definedName name="см_конк" localSheetId="20">#REF!</definedName>
    <definedName name="см_конк" localSheetId="10">#REF!</definedName>
    <definedName name="см_конк" localSheetId="12">#REF!</definedName>
    <definedName name="см_конк" localSheetId="16">#REF!</definedName>
    <definedName name="см_конк">#REF!</definedName>
    <definedName name="См6">'[38]Смета 7'!$F$1</definedName>
    <definedName name="Смет" localSheetId="13" hidden="1">{#N/A,#N/A,TRUE,"Смета на пасс. обор. №1"}</definedName>
    <definedName name="Смет" localSheetId="14" hidden="1">{#N/A,#N/A,TRUE,"Смета на пасс. обор. №1"}</definedName>
    <definedName name="Смет" localSheetId="16" hidden="1">{#N/A,#N/A,TRUE,"Смета на пасс. обор. №1"}</definedName>
    <definedName name="Смет" localSheetId="15" hidden="1">{#N/A,#N/A,TRUE,"Смета на пасс. обор. №1"}</definedName>
    <definedName name="Смет" hidden="1">{#N/A,#N/A,TRUE,"Смета на пасс. обор. №1"}</definedName>
    <definedName name="Смет_1" localSheetId="13" hidden="1">{#N/A,#N/A,TRUE,"Смета на пасс. обор. №1"}</definedName>
    <definedName name="Смет_1" localSheetId="14" hidden="1">{#N/A,#N/A,TRUE,"Смета на пасс. обор. №1"}</definedName>
    <definedName name="Смет_1" localSheetId="16" hidden="1">{#N/A,#N/A,TRUE,"Смета на пасс. обор. №1"}</definedName>
    <definedName name="Смет_1" localSheetId="15" hidden="1">{#N/A,#N/A,TRUE,"Смета на пасс. обор. №1"}</definedName>
    <definedName name="Смет_1" hidden="1">{#N/A,#N/A,TRUE,"Смета на пасс. обор. №1"}</definedName>
    <definedName name="смета" localSheetId="13" hidden="1">{#N/A,#N/A,TRUE,"Смета на пасс. обор. №1"}</definedName>
    <definedName name="смета" localSheetId="14" hidden="1">{#N/A,#N/A,TRUE,"Смета на пасс. обор. №1"}</definedName>
    <definedName name="смета" localSheetId="16" hidden="1">{#N/A,#N/A,TRUE,"Смета на пасс. обор. №1"}</definedName>
    <definedName name="смета" localSheetId="15" hidden="1">{#N/A,#N/A,TRUE,"Смета на пасс. обор. №1"}</definedName>
    <definedName name="смета" hidden="1">{#N/A,#N/A,TRUE,"Смета на пасс. обор. №1"}</definedName>
    <definedName name="смета_1" localSheetId="13" hidden="1">{#N/A,#N/A,TRUE,"Смета на пасс. обор. №1"}</definedName>
    <definedName name="смета_1" localSheetId="14" hidden="1">{#N/A,#N/A,TRUE,"Смета на пасс. обор. №1"}</definedName>
    <definedName name="смета_1" localSheetId="16" hidden="1">{#N/A,#N/A,TRUE,"Смета на пасс. обор. №1"}</definedName>
    <definedName name="смета_1" localSheetId="15" hidden="1">{#N/A,#N/A,TRUE,"Смета на пасс. обор. №1"}</definedName>
    <definedName name="смета_1" hidden="1">{#N/A,#N/A,TRUE,"Смета на пасс. обор. №1"}</definedName>
    <definedName name="Смета_2">'[36]Смета 7'!$F$1</definedName>
    <definedName name="смета1" localSheetId="14">#REF!</definedName>
    <definedName name="смета1" localSheetId="12">#REF!</definedName>
    <definedName name="смета1" localSheetId="16">#REF!</definedName>
    <definedName name="смета1" localSheetId="15">#REF!</definedName>
    <definedName name="смета1">#REF!</definedName>
    <definedName name="Смета11">'[39]Смета 7'!$F$1</definedName>
    <definedName name="Смета21">'[40]Смета 7'!$F$1</definedName>
    <definedName name="Смета3">[10]Вспомогательный!$D$78</definedName>
    <definedName name="сми" localSheetId="14">#REF!</definedName>
    <definedName name="сми" localSheetId="12">#REF!</definedName>
    <definedName name="сми" localSheetId="16">#REF!</definedName>
    <definedName name="сми" localSheetId="15">#REF!</definedName>
    <definedName name="сми">#REF!</definedName>
    <definedName name="Согласование" localSheetId="12">#REF!</definedName>
    <definedName name="Согласование">#REF!</definedName>
    <definedName name="Согласование_1" localSheetId="12">#REF!</definedName>
    <definedName name="Согласование_1">#REF!</definedName>
    <definedName name="содерж." localSheetId="12">#REF!</definedName>
    <definedName name="содерж.">#REF!</definedName>
    <definedName name="Содерж_Осн_Базы" localSheetId="12">#REF!</definedName>
    <definedName name="Содерж_Осн_Базы" localSheetId="16">#REF!</definedName>
    <definedName name="Содерж_Осн_Базы">#REF!</definedName>
    <definedName name="Составитель" localSheetId="12">#REF!</definedName>
    <definedName name="Составитель">#REF!</definedName>
    <definedName name="Составитель_1" localSheetId="12">#REF!</definedName>
    <definedName name="Составитель_1">#REF!</definedName>
    <definedName name="сп1" localSheetId="17">#REF!</definedName>
    <definedName name="сп1" localSheetId="20">#REF!</definedName>
    <definedName name="сп1" localSheetId="10">#REF!</definedName>
    <definedName name="сп1" localSheetId="12">#REF!</definedName>
    <definedName name="сп1" localSheetId="16">#REF!</definedName>
    <definedName name="сп1">#REF!</definedName>
    <definedName name="сп2" localSheetId="17">#REF!</definedName>
    <definedName name="сп2" localSheetId="20">#REF!</definedName>
    <definedName name="сп2" localSheetId="10">#REF!</definedName>
    <definedName name="сп2" localSheetId="12">#REF!</definedName>
    <definedName name="сп2" localSheetId="16">#REF!</definedName>
    <definedName name="сп2">#REF!</definedName>
    <definedName name="сс" localSheetId="13" hidden="1">{#N/A,#N/A,TRUE,"Смета на пасс. обор. №1"}</definedName>
    <definedName name="сс" localSheetId="14" hidden="1">{#N/A,#N/A,TRUE,"Смета на пасс. обор. №1"}</definedName>
    <definedName name="сс" localSheetId="16" hidden="1">{#N/A,#N/A,TRUE,"Смета на пасс. обор. №1"}</definedName>
    <definedName name="сс" localSheetId="15" hidden="1">{#N/A,#N/A,TRUE,"Смета на пасс. обор. №1"}</definedName>
    <definedName name="сс" hidden="1">{#N/A,#N/A,TRUE,"Смета на пасс. обор. №1"}</definedName>
    <definedName name="сс_1" localSheetId="13" hidden="1">{#N/A,#N/A,TRUE,"Смета на пасс. обор. №1"}</definedName>
    <definedName name="сс_1" localSheetId="14" hidden="1">{#N/A,#N/A,TRUE,"Смета на пасс. обор. №1"}</definedName>
    <definedName name="сс_1" localSheetId="16" hidden="1">{#N/A,#N/A,TRUE,"Смета на пасс. обор. №1"}</definedName>
    <definedName name="сс_1" localSheetId="15" hidden="1">{#N/A,#N/A,TRUE,"Смета на пасс. обор. №1"}</definedName>
    <definedName name="сс_1" hidden="1">{#N/A,#N/A,TRUE,"Смета на пасс. обор. №1"}</definedName>
    <definedName name="ссп" localSheetId="13" hidden="1">{#N/A,#N/A,TRUE,"Смета на пасс. обор. №1"}</definedName>
    <definedName name="ссп" localSheetId="14" hidden="1">{#N/A,#N/A,TRUE,"Смета на пасс. обор. №1"}</definedName>
    <definedName name="ссп" localSheetId="16" hidden="1">{#N/A,#N/A,TRUE,"Смета на пасс. обор. №1"}</definedName>
    <definedName name="ссп" localSheetId="15" hidden="1">{#N/A,#N/A,TRUE,"Смета на пасс. обор. №1"}</definedName>
    <definedName name="ссп" hidden="1">{#N/A,#N/A,TRUE,"Смета на пасс. обор. №1"}</definedName>
    <definedName name="ссп_1" localSheetId="13" hidden="1">{#N/A,#N/A,TRUE,"Смета на пасс. обор. №1"}</definedName>
    <definedName name="ссп_1" localSheetId="14" hidden="1">{#N/A,#N/A,TRUE,"Смета на пасс. обор. №1"}</definedName>
    <definedName name="ссп_1" localSheetId="16" hidden="1">{#N/A,#N/A,TRUE,"Смета на пасс. обор. №1"}</definedName>
    <definedName name="ссп_1" localSheetId="15" hidden="1">{#N/A,#N/A,TRUE,"Смета на пасс. обор. №1"}</definedName>
    <definedName name="ссп_1" hidden="1">{#N/A,#N/A,TRUE,"Смета на пасс. обор. №1"}</definedName>
    <definedName name="ССР" localSheetId="14">#REF!</definedName>
    <definedName name="ССР" localSheetId="12">#REF!</definedName>
    <definedName name="ССР" localSheetId="16">#REF!</definedName>
    <definedName name="ССР" localSheetId="15">#REF!</definedName>
    <definedName name="ССР">#REF!</definedName>
    <definedName name="ССР_ИИ_Д1_корр" localSheetId="12">#REF!</definedName>
    <definedName name="ССР_ИИ_Д1_корр">#REF!</definedName>
    <definedName name="ссс" localSheetId="12">#REF!</definedName>
    <definedName name="ссс">#REF!</definedName>
    <definedName name="ссср" localSheetId="12">#REF!</definedName>
    <definedName name="ссср">#REF!</definedName>
    <definedName name="ссссс" localSheetId="13" hidden="1">{#N/A,#N/A,TRUE,"Смета на пасс. обор. №1"}</definedName>
    <definedName name="ссссс" localSheetId="14" hidden="1">{#N/A,#N/A,TRUE,"Смета на пасс. обор. №1"}</definedName>
    <definedName name="ссссс" localSheetId="16" hidden="1">{#N/A,#N/A,TRUE,"Смета на пасс. обор. №1"}</definedName>
    <definedName name="ссссс" localSheetId="15" hidden="1">{#N/A,#N/A,TRUE,"Смета на пасс. обор. №1"}</definedName>
    <definedName name="ссссс" hidden="1">{#N/A,#N/A,TRUE,"Смета на пасс. обор. №1"}</definedName>
    <definedName name="ссссс_1" localSheetId="13" hidden="1">{#N/A,#N/A,TRUE,"Смета на пасс. обор. №1"}</definedName>
    <definedName name="ссссс_1" localSheetId="14" hidden="1">{#N/A,#N/A,TRUE,"Смета на пасс. обор. №1"}</definedName>
    <definedName name="ссссс_1" localSheetId="16" hidden="1">{#N/A,#N/A,TRUE,"Смета на пасс. обор. №1"}</definedName>
    <definedName name="ссссс_1" localSheetId="15" hidden="1">{#N/A,#N/A,TRUE,"Смета на пасс. обор. №1"}</definedName>
    <definedName name="ссссс_1" hidden="1">{#N/A,#N/A,TRUE,"Смета на пасс. обор. №1"}</definedName>
    <definedName name="Ставрополь" localSheetId="14">#REF!</definedName>
    <definedName name="Ставрополь" localSheetId="12">#REF!</definedName>
    <definedName name="Ставрополь" localSheetId="16">#REF!</definedName>
    <definedName name="Ставрополь" localSheetId="15">#REF!</definedName>
    <definedName name="Ставрополь">#REF!</definedName>
    <definedName name="Ставрополь_1" localSheetId="12">#REF!</definedName>
    <definedName name="Ставрополь_1">#REF!</definedName>
    <definedName name="Ставрополь_2" localSheetId="12">#REF!</definedName>
    <definedName name="Ставрополь_2">#REF!</definedName>
    <definedName name="Ставрополь_22" localSheetId="12">#REF!</definedName>
    <definedName name="Ставрополь_22">#REF!</definedName>
    <definedName name="Ставрополь_49" localSheetId="12">#REF!</definedName>
    <definedName name="Ставрополь_49">#REF!</definedName>
    <definedName name="Ставрополь_5" localSheetId="12">#REF!</definedName>
    <definedName name="Ставрополь_5">#REF!</definedName>
    <definedName name="Ставрополь_50" localSheetId="12">#REF!</definedName>
    <definedName name="Ставрополь_50">#REF!</definedName>
    <definedName name="Ставрополь_51" localSheetId="12">#REF!</definedName>
    <definedName name="Ставрополь_51">#REF!</definedName>
    <definedName name="Ставрополь_52" localSheetId="12">#REF!</definedName>
    <definedName name="Ставрополь_52">#REF!</definedName>
    <definedName name="Ставрополь_53" localSheetId="12">#REF!</definedName>
    <definedName name="Ставрополь_53">#REF!</definedName>
    <definedName name="Ставрополь_54" localSheetId="12">#REF!</definedName>
    <definedName name="Ставрополь_54">#REF!</definedName>
    <definedName name="Станц10">'[9]Лист опроса'!$B$23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'[9]Лист опроса'!$B$24</definedName>
    <definedName name="СтрАУ">'[9]Лист опроса'!$B$12</definedName>
    <definedName name="СтрДУ">'[9]Лист опроса'!$B$11</definedName>
    <definedName name="Стрелки">'[9]Лист опроса'!$B$10</definedName>
    <definedName name="Строительная_полоса" localSheetId="14">#REF!</definedName>
    <definedName name="Строительная_полоса" localSheetId="12">#REF!</definedName>
    <definedName name="Строительная_полоса" localSheetId="16">#REF!</definedName>
    <definedName name="Строительная_полоса" localSheetId="15">#REF!</definedName>
    <definedName name="Строительная_полоса">#REF!</definedName>
    <definedName name="Строительная_полоса_1" localSheetId="12">#REF!</definedName>
    <definedName name="Строительная_полоса_1">#REF!</definedName>
    <definedName name="структ." localSheetId="12">#REF!</definedName>
    <definedName name="структ.">#REF!</definedName>
    <definedName name="Сургут">NA()</definedName>
    <definedName name="сусусу" localSheetId="13" hidden="1">{#N/A,#N/A,TRUE,"Смета на пасс. обор. №1"}</definedName>
    <definedName name="сусусу" localSheetId="14" hidden="1">{#N/A,#N/A,TRUE,"Смета на пасс. обор. №1"}</definedName>
    <definedName name="сусусу" localSheetId="16" hidden="1">{#N/A,#N/A,TRUE,"Смета на пасс. обор. №1"}</definedName>
    <definedName name="сусусу" localSheetId="15" hidden="1">{#N/A,#N/A,TRUE,"Смета на пасс. обор. №1"}</definedName>
    <definedName name="сусусу" hidden="1">{#N/A,#N/A,TRUE,"Смета на пасс. обор. №1"}</definedName>
    <definedName name="сусусу_1" localSheetId="13" hidden="1">{#N/A,#N/A,TRUE,"Смета на пасс. обор. №1"}</definedName>
    <definedName name="сусусу_1" localSheetId="14" hidden="1">{#N/A,#N/A,TRUE,"Смета на пасс. обор. №1"}</definedName>
    <definedName name="сусусу_1" localSheetId="16" hidden="1">{#N/A,#N/A,TRUE,"Смета на пасс. обор. №1"}</definedName>
    <definedName name="сусусу_1" localSheetId="15" hidden="1">{#N/A,#N/A,TRUE,"Смета на пасс. обор. №1"}</definedName>
    <definedName name="сусусу_1" hidden="1">{#N/A,#N/A,TRUE,"Смета на пасс. обор. №1"}</definedName>
    <definedName name="Т5" localSheetId="14">#REF!</definedName>
    <definedName name="Т5" localSheetId="12">#REF!</definedName>
    <definedName name="Т5" localSheetId="16">#REF!</definedName>
    <definedName name="Т5" localSheetId="15">#REF!</definedName>
    <definedName name="Т5">#REF!</definedName>
    <definedName name="Т6" localSheetId="12">#REF!</definedName>
    <definedName name="Т6" localSheetId="16">#REF!</definedName>
    <definedName name="Т6">#REF!</definedName>
    <definedName name="тасс" localSheetId="13" hidden="1">{#N/A,#N/A,TRUE,"Смета на пасс. обор. №1"}</definedName>
    <definedName name="тасс" localSheetId="14" hidden="1">{#N/A,#N/A,TRUE,"Смета на пасс. обор. №1"}</definedName>
    <definedName name="тасс" localSheetId="16" hidden="1">{#N/A,#N/A,TRUE,"Смета на пасс. обор. №1"}</definedName>
    <definedName name="тасс" localSheetId="15" hidden="1">{#N/A,#N/A,TRUE,"Смета на пасс. обор. №1"}</definedName>
    <definedName name="тасс" hidden="1">{#N/A,#N/A,TRUE,"Смета на пасс. обор. №1"}</definedName>
    <definedName name="тасс_1" localSheetId="13" hidden="1">{#N/A,#N/A,TRUE,"Смета на пасс. обор. №1"}</definedName>
    <definedName name="тасс_1" localSheetId="14" hidden="1">{#N/A,#N/A,TRUE,"Смета на пасс. обор. №1"}</definedName>
    <definedName name="тасс_1" localSheetId="16" hidden="1">{#N/A,#N/A,TRUE,"Смета на пасс. обор. №1"}</definedName>
    <definedName name="тасс_1" localSheetId="15" hidden="1">{#N/A,#N/A,TRUE,"Смета на пасс. обор. №1"}</definedName>
    <definedName name="тасс_1" hidden="1">{#N/A,#N/A,TRUE,"Смета на пасс. обор. №1"}</definedName>
    <definedName name="ТекДата">[41]информация!$B$8</definedName>
    <definedName name="ТекДата_1">[42]информация!$B$8</definedName>
    <definedName name="ТекДата_2">[43]информация!$B$8</definedName>
    <definedName name="теодкккккккккккк" localSheetId="14">#REF!</definedName>
    <definedName name="теодкккккккккккк" localSheetId="12">#REF!</definedName>
    <definedName name="теодкккккккккккк" localSheetId="16">#REF!</definedName>
    <definedName name="теодкккккккккккк" localSheetId="15">#REF!</definedName>
    <definedName name="теодкккккккккккк">#REF!</definedName>
    <definedName name="ТолкоМашЛаб" localSheetId="14">[24]СмМашБур!#REF!</definedName>
    <definedName name="ТолкоМашЛаб" localSheetId="12">[24]СмМашБур!#REF!</definedName>
    <definedName name="ТолкоМашЛаб" localSheetId="16">[24]СмМашБур!#REF!</definedName>
    <definedName name="ТолкоМашЛаб" localSheetId="15">[24]СмМашБур!#REF!</definedName>
    <definedName name="ТолкоМашЛаб">[24]СмМашБур!#REF!</definedName>
    <definedName name="ТолькоМашБур" localSheetId="14">[24]СмМашБур!#REF!</definedName>
    <definedName name="ТолькоМашБур" localSheetId="12">[24]СмМашБур!#REF!</definedName>
    <definedName name="ТолькоМашБур" localSheetId="16">[24]СмМашБур!#REF!</definedName>
    <definedName name="ТолькоМашБур" localSheetId="15">[24]СмМашБур!#REF!</definedName>
    <definedName name="ТолькоМашБур">[24]СмМашБур!#REF!</definedName>
    <definedName name="ТолькоРучБур" localSheetId="12">[24]СмРучБур!#REF!</definedName>
    <definedName name="ТолькоРучБур">[24]СмРучБур!#REF!</definedName>
    <definedName name="ТолькоРучЛаб">[24]СмРучБур!$K$39</definedName>
    <definedName name="топ1" localSheetId="14">#REF!</definedName>
    <definedName name="топ1" localSheetId="12">#REF!</definedName>
    <definedName name="топ1" localSheetId="16">#REF!</definedName>
    <definedName name="топ1" localSheetId="15">#REF!</definedName>
    <definedName name="топ1">#REF!</definedName>
    <definedName name="топ2" localSheetId="12">#REF!</definedName>
    <definedName name="топ2">#REF!</definedName>
    <definedName name="топо" localSheetId="12">#REF!</definedName>
    <definedName name="топо">#REF!</definedName>
    <definedName name="топо_1" localSheetId="12">#REF!</definedName>
    <definedName name="топо_1">#REF!</definedName>
    <definedName name="топогр1" localSheetId="12">#REF!</definedName>
    <definedName name="топогр1">#REF!</definedName>
    <definedName name="топограф" localSheetId="12">#REF!</definedName>
    <definedName name="топограф">#REF!</definedName>
    <definedName name="тор" localSheetId="12">#REF!</definedName>
    <definedName name="тор">#REF!</definedName>
    <definedName name="трп" localSheetId="13" hidden="1">{#N/A,#N/A,TRUE,"Смета на пасс. обор. №1"}</definedName>
    <definedName name="трп" localSheetId="14" hidden="1">{#N/A,#N/A,TRUE,"Смета на пасс. обор. №1"}</definedName>
    <definedName name="трп" localSheetId="16" hidden="1">{#N/A,#N/A,TRUE,"Смета на пасс. обор. №1"}</definedName>
    <definedName name="трп" localSheetId="15" hidden="1">{#N/A,#N/A,TRUE,"Смета на пасс. обор. №1"}</definedName>
    <definedName name="трп" hidden="1">{#N/A,#N/A,TRUE,"Смета на пасс. обор. №1"}</definedName>
    <definedName name="трп_1" localSheetId="13" hidden="1">{#N/A,#N/A,TRUE,"Смета на пасс. обор. №1"}</definedName>
    <definedName name="трп_1" localSheetId="14" hidden="1">{#N/A,#N/A,TRUE,"Смета на пасс. обор. №1"}</definedName>
    <definedName name="трп_1" localSheetId="16" hidden="1">{#N/A,#N/A,TRUE,"Смета на пасс. обор. №1"}</definedName>
    <definedName name="трп_1" localSheetId="15" hidden="1">{#N/A,#N/A,TRUE,"Смета на пасс. обор. №1"}</definedName>
    <definedName name="трп_1" hidden="1">{#N/A,#N/A,TRUE,"Смета на пасс. обор. №1"}</definedName>
    <definedName name="ТС1" localSheetId="14">#REF!</definedName>
    <definedName name="ТС1" localSheetId="12">#REF!</definedName>
    <definedName name="ТС1" localSheetId="16">#REF!</definedName>
    <definedName name="ТС1" localSheetId="15">#REF!</definedName>
    <definedName name="ТС1">#REF!</definedName>
    <definedName name="тыс" localSheetId="13">{0,"тысячz";1,"тысячаz";2,"тысячиz";5,"тысячz"}</definedName>
    <definedName name="тыс" localSheetId="14">{0,"тысячz";1,"тысячаz";2,"тысячиz";5,"тысячz"}</definedName>
    <definedName name="тыс" localSheetId="16">{0,"тысячz";1,"тысячаz";2,"тысячиz";5,"тысячz"}</definedName>
    <definedName name="тыс" localSheetId="15">{0,"тысячz";1,"тысячаz";2,"тысячиz";5,"тысячz"}</definedName>
    <definedName name="тыс">{0,"тысячz";1,"тысячаz";2,"тысячиz";5,"тысячz"}</definedName>
    <definedName name="тьбю" localSheetId="14">#REF!</definedName>
    <definedName name="тьбю" localSheetId="12">#REF!</definedName>
    <definedName name="тьбю" localSheetId="16">#REF!</definedName>
    <definedName name="тьбю" localSheetId="15">#REF!</definedName>
    <definedName name="тьбю">#REF!</definedName>
    <definedName name="ТЭО" localSheetId="12">#REF!</definedName>
    <definedName name="ТЭО">#REF!</definedName>
    <definedName name="ТЭО1" localSheetId="12">#REF!</definedName>
    <definedName name="ТЭО1">#REF!</definedName>
    <definedName name="ТЭО2" localSheetId="12">#REF!</definedName>
    <definedName name="ТЭО2">#REF!</definedName>
    <definedName name="ТЭОДКК" localSheetId="12">#REF!</definedName>
    <definedName name="ТЭОДКК">#REF!</definedName>
    <definedName name="ТЭОДККК" localSheetId="12">#REF!</definedName>
    <definedName name="ТЭОДККК">#REF!</definedName>
    <definedName name="ук" localSheetId="13" hidden="1">{#N/A,#N/A,TRUE,"Смета на пасс. обор. №1"}</definedName>
    <definedName name="ук" localSheetId="14" hidden="1">{#N/A,#N/A,TRUE,"Смета на пасс. обор. №1"}</definedName>
    <definedName name="ук" localSheetId="16" hidden="1">{#N/A,#N/A,TRUE,"Смета на пасс. обор. №1"}</definedName>
    <definedName name="ук" localSheetId="15" hidden="1">{#N/A,#N/A,TRUE,"Смета на пасс. обор. №1"}</definedName>
    <definedName name="ук" hidden="1">{#N/A,#N/A,TRUE,"Смета на пасс. обор. №1"}</definedName>
    <definedName name="ук_1" localSheetId="13" hidden="1">{#N/A,#N/A,TRUE,"Смета на пасс. обор. №1"}</definedName>
    <definedName name="ук_1" localSheetId="14" hidden="1">{#N/A,#N/A,TRUE,"Смета на пасс. обор. №1"}</definedName>
    <definedName name="ук_1" localSheetId="16" hidden="1">{#N/A,#N/A,TRUE,"Смета на пасс. обор. №1"}</definedName>
    <definedName name="ук_1" localSheetId="15" hidden="1">{#N/A,#N/A,TRUE,"Смета на пасс. обор. №1"}</definedName>
    <definedName name="ук_1" hidden="1">{#N/A,#N/A,TRUE,"Смета на пасс. обор. №1"}</definedName>
    <definedName name="уукк" localSheetId="14">#REF!</definedName>
    <definedName name="уукк" localSheetId="12">#REF!</definedName>
    <definedName name="уукк" localSheetId="16">#REF!</definedName>
    <definedName name="уукк" localSheetId="15">#REF!</definedName>
    <definedName name="уукк">#REF!</definedName>
    <definedName name="ууу" localSheetId="12">#REF!</definedName>
    <definedName name="ууу">#REF!</definedName>
    <definedName name="уцуц" localSheetId="12">#REF!</definedName>
    <definedName name="уцуц">#REF!</definedName>
    <definedName name="Участок" localSheetId="12">#REF!</definedName>
    <definedName name="Участок">#REF!</definedName>
    <definedName name="Участок_1" localSheetId="12">#REF!</definedName>
    <definedName name="Участок_1">#REF!</definedName>
    <definedName name="уы" localSheetId="13" hidden="1">{#N/A,#N/A,TRUE,"Смета на пасс. обор. №1"}</definedName>
    <definedName name="уы" localSheetId="14" hidden="1">{#N/A,#N/A,TRUE,"Смета на пасс. обор. №1"}</definedName>
    <definedName name="уы" localSheetId="16" hidden="1">{#N/A,#N/A,TRUE,"Смета на пасс. обор. №1"}</definedName>
    <definedName name="уы" localSheetId="15" hidden="1">{#N/A,#N/A,TRUE,"Смета на пасс. обор. №1"}</definedName>
    <definedName name="уы" hidden="1">{#N/A,#N/A,TRUE,"Смета на пасс. обор. №1"}</definedName>
    <definedName name="уы_1" localSheetId="13" hidden="1">{#N/A,#N/A,TRUE,"Смета на пасс. обор. №1"}</definedName>
    <definedName name="уы_1" localSheetId="14" hidden="1">{#N/A,#N/A,TRUE,"Смета на пасс. обор. №1"}</definedName>
    <definedName name="уы_1" localSheetId="16" hidden="1">{#N/A,#N/A,TRUE,"Смета на пасс. обор. №1"}</definedName>
    <definedName name="уы_1" localSheetId="15" hidden="1">{#N/A,#N/A,TRUE,"Смета на пасс. обор. №1"}</definedName>
    <definedName name="уы_1" hidden="1">{#N/A,#N/A,TRUE,"Смета на пасс. обор. №1"}</definedName>
    <definedName name="ф" localSheetId="13" hidden="1">{#N/A,#N/A,TRUE,"Смета на пасс. обор. №1"}</definedName>
    <definedName name="ф" localSheetId="14" hidden="1">{#N/A,#N/A,TRUE,"Смета на пасс. обор. №1"}</definedName>
    <definedName name="ф" localSheetId="16" hidden="1">{#N/A,#N/A,TRUE,"Смета на пасс. обор. №1"}</definedName>
    <definedName name="ф" localSheetId="15" hidden="1">{#N/A,#N/A,TRUE,"Смета на пасс. обор. №1"}</definedName>
    <definedName name="ф" hidden="1">{#N/A,#N/A,TRUE,"Смета на пасс. обор. №1"}</definedName>
    <definedName name="ф_1" localSheetId="13" hidden="1">{#N/A,#N/A,TRUE,"Смета на пасс. обор. №1"}</definedName>
    <definedName name="ф_1" localSheetId="14" hidden="1">{#N/A,#N/A,TRUE,"Смета на пасс. обор. №1"}</definedName>
    <definedName name="ф_1" localSheetId="16" hidden="1">{#N/A,#N/A,TRUE,"Смета на пасс. обор. №1"}</definedName>
    <definedName name="ф_1" localSheetId="15" hidden="1">{#N/A,#N/A,TRUE,"Смета на пасс. обор. №1"}</definedName>
    <definedName name="ф_1" hidden="1">{#N/A,#N/A,TRUE,"Смета на пасс. обор. №1"}</definedName>
    <definedName name="ффыв" localSheetId="14">#REF!</definedName>
    <definedName name="ффыв" localSheetId="12">#REF!</definedName>
    <definedName name="ффыв" localSheetId="16">#REF!</definedName>
    <definedName name="ффыв" localSheetId="15">#REF!</definedName>
    <definedName name="ффыв">#REF!</definedName>
    <definedName name="фы" localSheetId="14">[2]топография!#REF!</definedName>
    <definedName name="фы" localSheetId="12">[2]топография!#REF!</definedName>
    <definedName name="фы" localSheetId="16">[2]топография!#REF!</definedName>
    <definedName name="фы" localSheetId="15">[2]топография!#REF!</definedName>
    <definedName name="фы">[2]топография!#REF!</definedName>
    <definedName name="фыв" localSheetId="13" hidden="1">{#N/A,#N/A,TRUE,"Смета на пасс. обор. №1"}</definedName>
    <definedName name="фыв" localSheetId="14" hidden="1">{#N/A,#N/A,TRUE,"Смета на пасс. обор. №1"}</definedName>
    <definedName name="фыв" localSheetId="16" hidden="1">{#N/A,#N/A,TRUE,"Смета на пасс. обор. №1"}</definedName>
    <definedName name="фыв" localSheetId="15" hidden="1">{#N/A,#N/A,TRUE,"Смета на пасс. обор. №1"}</definedName>
    <definedName name="фыв" hidden="1">{#N/A,#N/A,TRUE,"Смета на пасс. обор. №1"}</definedName>
    <definedName name="фыв_1" localSheetId="13" hidden="1">{#N/A,#N/A,TRUE,"Смета на пасс. обор. №1"}</definedName>
    <definedName name="фыв_1" localSheetId="14" hidden="1">{#N/A,#N/A,TRUE,"Смета на пасс. обор. №1"}</definedName>
    <definedName name="фыв_1" localSheetId="16" hidden="1">{#N/A,#N/A,TRUE,"Смета на пасс. обор. №1"}</definedName>
    <definedName name="фыв_1" localSheetId="15" hidden="1">{#N/A,#N/A,TRUE,"Смета на пасс. обор. №1"}</definedName>
    <definedName name="фыв_1" hidden="1">{#N/A,#N/A,TRUE,"Смета на пасс. обор. №1"}</definedName>
    <definedName name="хэ" localSheetId="13" hidden="1">{#N/A,#N/A,TRUE,"Смета на пасс. обор. №1"}</definedName>
    <definedName name="хэ" localSheetId="14" hidden="1">{#N/A,#N/A,TRUE,"Смета на пасс. обор. №1"}</definedName>
    <definedName name="хэ" localSheetId="16" hidden="1">{#N/A,#N/A,TRUE,"Смета на пасс. обор. №1"}</definedName>
    <definedName name="хэ" localSheetId="15" hidden="1">{#N/A,#N/A,TRUE,"Смета на пасс. обор. №1"}</definedName>
    <definedName name="хэ" hidden="1">{#N/A,#N/A,TRUE,"Смета на пасс. обор. №1"}</definedName>
    <definedName name="хэ_1" localSheetId="13" hidden="1">{#N/A,#N/A,TRUE,"Смета на пасс. обор. №1"}</definedName>
    <definedName name="хэ_1" localSheetId="14" hidden="1">{#N/A,#N/A,TRUE,"Смета на пасс. обор. №1"}</definedName>
    <definedName name="хэ_1" localSheetId="16" hidden="1">{#N/A,#N/A,TRUE,"Смета на пасс. обор. №1"}</definedName>
    <definedName name="хэ_1" localSheetId="15" hidden="1">{#N/A,#N/A,TRUE,"Смета на пасс. обор. №1"}</definedName>
    <definedName name="хэ_1" hidden="1">{#N/A,#N/A,TRUE,"Смета на пасс. обор. №1"}</definedName>
    <definedName name="цвет" localSheetId="13" hidden="1">{#N/A,#N/A,TRUE,"Смета на пасс. обор. №1"}</definedName>
    <definedName name="цвет" localSheetId="14" hidden="1">{#N/A,#N/A,TRUE,"Смета на пасс. обор. №1"}</definedName>
    <definedName name="цвет" localSheetId="16" hidden="1">{#N/A,#N/A,TRUE,"Смета на пасс. обор. №1"}</definedName>
    <definedName name="цвет" localSheetId="15" hidden="1">{#N/A,#N/A,TRUE,"Смета на пасс. обор. №1"}</definedName>
    <definedName name="цвет" hidden="1">{#N/A,#N/A,TRUE,"Смета на пасс. обор. №1"}</definedName>
    <definedName name="цвет_1" localSheetId="13" hidden="1">{#N/A,#N/A,TRUE,"Смета на пасс. обор. №1"}</definedName>
    <definedName name="цвет_1" localSheetId="14" hidden="1">{#N/A,#N/A,TRUE,"Смета на пасс. обор. №1"}</definedName>
    <definedName name="цвет_1" localSheetId="16" hidden="1">{#N/A,#N/A,TRUE,"Смета на пасс. обор. №1"}</definedName>
    <definedName name="цвет_1" localSheetId="15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14">#REF!</definedName>
    <definedName name="цена___0" localSheetId="12">#REF!</definedName>
    <definedName name="цена___0" localSheetId="16">#REF!</definedName>
    <definedName name="цена___0" localSheetId="15">#REF!</definedName>
    <definedName name="цена___0">#REF!</definedName>
    <definedName name="цена___0___0" localSheetId="12">#REF!</definedName>
    <definedName name="цена___0___0">#REF!</definedName>
    <definedName name="цена___0___0___0" localSheetId="12">#REF!</definedName>
    <definedName name="цена___0___0___0">#REF!</definedName>
    <definedName name="цена___0___0___0___0" localSheetId="12">#REF!</definedName>
    <definedName name="цена___0___0___0___0">#REF!</definedName>
    <definedName name="цена___0___0___0___0___0" localSheetId="12">#REF!</definedName>
    <definedName name="цена___0___0___0___0___0">#REF!</definedName>
    <definedName name="цена___0___0___0___0___0_1" localSheetId="12">#REF!</definedName>
    <definedName name="цена___0___0___0___0___0_1">#REF!</definedName>
    <definedName name="цена___0___0___0___0_1" localSheetId="12">#REF!</definedName>
    <definedName name="цена___0___0___0___0_1">#REF!</definedName>
    <definedName name="цена___0___0___0___1" localSheetId="12">#REF!</definedName>
    <definedName name="цена___0___0___0___1">#REF!</definedName>
    <definedName name="цена___0___0___0___1_1" localSheetId="12">#REF!</definedName>
    <definedName name="цена___0___0___0___1_1">#REF!</definedName>
    <definedName name="цена___0___0___0___5" localSheetId="12">#REF!</definedName>
    <definedName name="цена___0___0___0___5">#REF!</definedName>
    <definedName name="цена___0___0___0___5_1" localSheetId="12">#REF!</definedName>
    <definedName name="цена___0___0___0___5_1">#REF!</definedName>
    <definedName name="цена___0___0___0_1" localSheetId="12">#REF!</definedName>
    <definedName name="цена___0___0___0_1">#REF!</definedName>
    <definedName name="цена___0___0___0_1_1" localSheetId="12">#REF!</definedName>
    <definedName name="цена___0___0___0_1_1">#REF!</definedName>
    <definedName name="цена___0___0___0_1_1_1" localSheetId="12">#REF!</definedName>
    <definedName name="цена___0___0___0_1_1_1">#REF!</definedName>
    <definedName name="цена___0___0___0_5" localSheetId="12">#REF!</definedName>
    <definedName name="цена___0___0___0_5">#REF!</definedName>
    <definedName name="цена___0___0___0_5_1" localSheetId="12">#REF!</definedName>
    <definedName name="цена___0___0___0_5_1">#REF!</definedName>
    <definedName name="цена___0___0___1" localSheetId="12">#REF!</definedName>
    <definedName name="цена___0___0___1">#REF!</definedName>
    <definedName name="цена___0___0___1_1" localSheetId="12">#REF!</definedName>
    <definedName name="цена___0___0___1_1">#REF!</definedName>
    <definedName name="цена___0___0___2" localSheetId="12">#REF!</definedName>
    <definedName name="цена___0___0___2">#REF!</definedName>
    <definedName name="цена___0___0___2_1" localSheetId="12">#REF!</definedName>
    <definedName name="цена___0___0___2_1">#REF!</definedName>
    <definedName name="цена___0___0___3" localSheetId="12">#REF!</definedName>
    <definedName name="цена___0___0___3">#REF!</definedName>
    <definedName name="цена___0___0___3_1" localSheetId="12">#REF!</definedName>
    <definedName name="цена___0___0___3_1">#REF!</definedName>
    <definedName name="цена___0___0___4" localSheetId="12">#REF!</definedName>
    <definedName name="цена___0___0___4">#REF!</definedName>
    <definedName name="цена___0___0___4_1" localSheetId="12">#REF!</definedName>
    <definedName name="цена___0___0___4_1">#REF!</definedName>
    <definedName name="цена___0___0___5" localSheetId="12">#REF!</definedName>
    <definedName name="цена___0___0___5">#REF!</definedName>
    <definedName name="цена___0___0___5_1" localSheetId="12">#REF!</definedName>
    <definedName name="цена___0___0___5_1">#REF!</definedName>
    <definedName name="цена___0___0_1" localSheetId="12">#REF!</definedName>
    <definedName name="цена___0___0_1">#REF!</definedName>
    <definedName name="цена___0___0_1_1" localSheetId="12">#REF!</definedName>
    <definedName name="цена___0___0_1_1">#REF!</definedName>
    <definedName name="цена___0___0_1_1_1" localSheetId="12">#REF!</definedName>
    <definedName name="цена___0___0_1_1_1">#REF!</definedName>
    <definedName name="цена___0___0_3" localSheetId="12">#REF!</definedName>
    <definedName name="цена___0___0_3">#REF!</definedName>
    <definedName name="цена___0___0_3_1" localSheetId="12">#REF!</definedName>
    <definedName name="цена___0___0_3_1">#REF!</definedName>
    <definedName name="цена___0___0_5" localSheetId="12">#REF!</definedName>
    <definedName name="цена___0___0_5">#REF!</definedName>
    <definedName name="цена___0___0_5_1" localSheetId="12">#REF!</definedName>
    <definedName name="цена___0___0_5_1">#REF!</definedName>
    <definedName name="цена___0___1" localSheetId="12">#REF!</definedName>
    <definedName name="цена___0___1">#REF!</definedName>
    <definedName name="цена___0___1___0" localSheetId="12">#REF!</definedName>
    <definedName name="цена___0___1___0">#REF!</definedName>
    <definedName name="цена___0___1___0_1" localSheetId="12">#REF!</definedName>
    <definedName name="цена___0___1___0_1">#REF!</definedName>
    <definedName name="цена___0___1_1" localSheetId="12">#REF!</definedName>
    <definedName name="цена___0___1_1">#REF!</definedName>
    <definedName name="цена___0___10" localSheetId="12">#REF!</definedName>
    <definedName name="цена___0___10">#REF!</definedName>
    <definedName name="цена___0___10_1" localSheetId="12">#REF!</definedName>
    <definedName name="цена___0___10_1">#REF!</definedName>
    <definedName name="цена___0___12" localSheetId="12">#REF!</definedName>
    <definedName name="цена___0___12">#REF!</definedName>
    <definedName name="цена___0___2" localSheetId="12">#REF!</definedName>
    <definedName name="цена___0___2">#REF!</definedName>
    <definedName name="цена___0___2___0" localSheetId="12">#REF!</definedName>
    <definedName name="цена___0___2___0">#REF!</definedName>
    <definedName name="цена___0___2___0___0" localSheetId="12">#REF!</definedName>
    <definedName name="цена___0___2___0___0">#REF!</definedName>
    <definedName name="цена___0___2___0___0_1" localSheetId="12">#REF!</definedName>
    <definedName name="цена___0___2___0___0_1">#REF!</definedName>
    <definedName name="цена___0___2___0_1" localSheetId="12">#REF!</definedName>
    <definedName name="цена___0___2___0_1">#REF!</definedName>
    <definedName name="цена___0___2___5" localSheetId="12">#REF!</definedName>
    <definedName name="цена___0___2___5">#REF!</definedName>
    <definedName name="цена___0___2___5_1" localSheetId="12">#REF!</definedName>
    <definedName name="цена___0___2___5_1">#REF!</definedName>
    <definedName name="цена___0___2_1" localSheetId="12">#REF!</definedName>
    <definedName name="цена___0___2_1">#REF!</definedName>
    <definedName name="цена___0___2_1_1" localSheetId="12">#REF!</definedName>
    <definedName name="цена___0___2_1_1">#REF!</definedName>
    <definedName name="цена___0___2_1_1_1" localSheetId="12">#REF!</definedName>
    <definedName name="цена___0___2_1_1_1">#REF!</definedName>
    <definedName name="цена___0___2_3" localSheetId="12">#REF!</definedName>
    <definedName name="цена___0___2_3">#REF!</definedName>
    <definedName name="цена___0___2_3_1" localSheetId="12">#REF!</definedName>
    <definedName name="цена___0___2_3_1">#REF!</definedName>
    <definedName name="цена___0___2_5" localSheetId="12">#REF!</definedName>
    <definedName name="цена___0___2_5">#REF!</definedName>
    <definedName name="цена___0___2_5_1" localSheetId="12">#REF!</definedName>
    <definedName name="цена___0___2_5_1">#REF!</definedName>
    <definedName name="цена___0___3" localSheetId="12">#REF!</definedName>
    <definedName name="цена___0___3">#REF!</definedName>
    <definedName name="цена___0___3___0" localSheetId="12">#REF!</definedName>
    <definedName name="цена___0___3___0">#REF!</definedName>
    <definedName name="цена___0___3___0_1" localSheetId="12">#REF!</definedName>
    <definedName name="цена___0___3___0_1">#REF!</definedName>
    <definedName name="цена___0___3___5" localSheetId="12">#REF!</definedName>
    <definedName name="цена___0___3___5">#REF!</definedName>
    <definedName name="цена___0___3___5_1" localSheetId="12">#REF!</definedName>
    <definedName name="цена___0___3___5_1">#REF!</definedName>
    <definedName name="цена___0___3_1" localSheetId="12">#REF!</definedName>
    <definedName name="цена___0___3_1">#REF!</definedName>
    <definedName name="цена___0___3_1_1" localSheetId="12">#REF!</definedName>
    <definedName name="цена___0___3_1_1">#REF!</definedName>
    <definedName name="цена___0___3_1_1_1" localSheetId="12">#REF!</definedName>
    <definedName name="цена___0___3_1_1_1">#REF!</definedName>
    <definedName name="цена___0___3_5" localSheetId="12">#REF!</definedName>
    <definedName name="цена___0___3_5">#REF!</definedName>
    <definedName name="цена___0___3_5_1" localSheetId="12">#REF!</definedName>
    <definedName name="цена___0___3_5_1">#REF!</definedName>
    <definedName name="цена___0___4" localSheetId="12">#REF!</definedName>
    <definedName name="цена___0___4">#REF!</definedName>
    <definedName name="цена___0___4___0" localSheetId="12">#REF!</definedName>
    <definedName name="цена___0___4___0">#REF!</definedName>
    <definedName name="цена___0___4___0_1" localSheetId="12">#REF!</definedName>
    <definedName name="цена___0___4___0_1">#REF!</definedName>
    <definedName name="цена___0___4___5" localSheetId="12">#REF!</definedName>
    <definedName name="цена___0___4___5">#REF!</definedName>
    <definedName name="цена___0___4___5_1" localSheetId="12">#REF!</definedName>
    <definedName name="цена___0___4___5_1">#REF!</definedName>
    <definedName name="цена___0___4_1" localSheetId="12">#REF!</definedName>
    <definedName name="цена___0___4_1">#REF!</definedName>
    <definedName name="цена___0___4_1_1" localSheetId="12">#REF!</definedName>
    <definedName name="цена___0___4_1_1">#REF!</definedName>
    <definedName name="цена___0___4_1_1_1" localSheetId="12">#REF!</definedName>
    <definedName name="цена___0___4_1_1_1">#REF!</definedName>
    <definedName name="цена___0___4_3" localSheetId="12">#REF!</definedName>
    <definedName name="цена___0___4_3">#REF!</definedName>
    <definedName name="цена___0___4_3_1" localSheetId="12">#REF!</definedName>
    <definedName name="цена___0___4_3_1">#REF!</definedName>
    <definedName name="цена___0___4_5" localSheetId="12">#REF!</definedName>
    <definedName name="цена___0___4_5">#REF!</definedName>
    <definedName name="цена___0___4_5_1" localSheetId="12">#REF!</definedName>
    <definedName name="цена___0___4_5_1">#REF!</definedName>
    <definedName name="цена___0___5" localSheetId="12">#REF!</definedName>
    <definedName name="цена___0___5">#REF!</definedName>
    <definedName name="цена___0___5_1" localSheetId="12">#REF!</definedName>
    <definedName name="цена___0___5_1">#REF!</definedName>
    <definedName name="цена___0___6" localSheetId="12">#REF!</definedName>
    <definedName name="цена___0___6">#REF!</definedName>
    <definedName name="цена___0___6_1" localSheetId="12">#REF!</definedName>
    <definedName name="цена___0___6_1">#REF!</definedName>
    <definedName name="цена___0___8" localSheetId="12">#REF!</definedName>
    <definedName name="цена___0___8">#REF!</definedName>
    <definedName name="цена___0___8_1" localSheetId="12">#REF!</definedName>
    <definedName name="цена___0___8_1">#REF!</definedName>
    <definedName name="цена___0_1" localSheetId="12">#REF!</definedName>
    <definedName name="цена___0_1">#REF!</definedName>
    <definedName name="цена___0_1_1" localSheetId="12">#REF!</definedName>
    <definedName name="цена___0_1_1">#REF!</definedName>
    <definedName name="цена___0_3" localSheetId="12">#REF!</definedName>
    <definedName name="цена___0_3">#REF!</definedName>
    <definedName name="цена___0_3_1" localSheetId="12">#REF!</definedName>
    <definedName name="цена___0_3_1">#REF!</definedName>
    <definedName name="цена___0_5" localSheetId="12">#REF!</definedName>
    <definedName name="цена___0_5">#REF!</definedName>
    <definedName name="цена___0_5_1" localSheetId="12">#REF!</definedName>
    <definedName name="цена___0_5_1">#REF!</definedName>
    <definedName name="цена___1" localSheetId="12">#REF!</definedName>
    <definedName name="цена___1">#REF!</definedName>
    <definedName name="цена___1___0" localSheetId="12">#REF!</definedName>
    <definedName name="цена___1___0">#REF!</definedName>
    <definedName name="цена___1___0___0" localSheetId="12">#REF!</definedName>
    <definedName name="цена___1___0___0">#REF!</definedName>
    <definedName name="цена___1___0___0_1" localSheetId="12">#REF!</definedName>
    <definedName name="цена___1___0___0_1">#REF!</definedName>
    <definedName name="цена___1___0_1" localSheetId="12">#REF!</definedName>
    <definedName name="цена___1___0_1">#REF!</definedName>
    <definedName name="цена___1___1" localSheetId="12">#REF!</definedName>
    <definedName name="цена___1___1">#REF!</definedName>
    <definedName name="цена___1___1_1" localSheetId="12">#REF!</definedName>
    <definedName name="цена___1___1_1">#REF!</definedName>
    <definedName name="цена___1___5" localSheetId="12">#REF!</definedName>
    <definedName name="цена___1___5">#REF!</definedName>
    <definedName name="цена___1___5_1" localSheetId="12">#REF!</definedName>
    <definedName name="цена___1___5_1">#REF!</definedName>
    <definedName name="цена___1_1" localSheetId="12">#REF!</definedName>
    <definedName name="цена___1_1">#REF!</definedName>
    <definedName name="цена___1_1_1" localSheetId="12">#REF!</definedName>
    <definedName name="цена___1_1_1">#REF!</definedName>
    <definedName name="цена___1_1_1_1" localSheetId="12">#REF!</definedName>
    <definedName name="цена___1_1_1_1">#REF!</definedName>
    <definedName name="цена___1_3" localSheetId="12">#REF!</definedName>
    <definedName name="цена___1_3">#REF!</definedName>
    <definedName name="цена___1_3_1" localSheetId="12">#REF!</definedName>
    <definedName name="цена___1_3_1">#REF!</definedName>
    <definedName name="цена___1_5" localSheetId="12">#REF!</definedName>
    <definedName name="цена___1_5">#REF!</definedName>
    <definedName name="цена___1_5_1" localSheetId="12">#REF!</definedName>
    <definedName name="цена___1_5_1">#REF!</definedName>
    <definedName name="цена___10" localSheetId="14">#REF!</definedName>
    <definedName name="цена___10" localSheetId="12">#REF!</definedName>
    <definedName name="цена___10" localSheetId="16">#REF!</definedName>
    <definedName name="цена___10" localSheetId="15">#REF!</definedName>
    <definedName name="цена___10">#REF!</definedName>
    <definedName name="цена___10___0">NA()</definedName>
    <definedName name="цена___10___0___0" localSheetId="14">#REF!</definedName>
    <definedName name="цена___10___0___0" localSheetId="12">#REF!</definedName>
    <definedName name="цена___10___0___0" localSheetId="16">#REF!</definedName>
    <definedName name="цена___10___0___0" localSheetId="15">#REF!</definedName>
    <definedName name="цена___10___0___0">#REF!</definedName>
    <definedName name="цена___10___0___0___0" localSheetId="12">#REF!</definedName>
    <definedName name="цена___10___0___0___0">#REF!</definedName>
    <definedName name="цена___10___0___0___0_1" localSheetId="12">#REF!</definedName>
    <definedName name="цена___10___0___0___0_1">#REF!</definedName>
    <definedName name="цена___10___0___0_1" localSheetId="12">#REF!</definedName>
    <definedName name="цена___10___0___0_1">#REF!</definedName>
    <definedName name="цена___10___0___1">NA()</definedName>
    <definedName name="цена___10___0___5">NA()</definedName>
    <definedName name="цена___10___0_1" localSheetId="14">#REF!</definedName>
    <definedName name="цена___10___0_1" localSheetId="12">#REF!</definedName>
    <definedName name="цена___10___0_1" localSheetId="16">#REF!</definedName>
    <definedName name="цена___10___0_1" localSheetId="15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14">#REF!</definedName>
    <definedName name="цена___10___1" localSheetId="12">#REF!</definedName>
    <definedName name="цена___10___1" localSheetId="16">#REF!</definedName>
    <definedName name="цена___10___1" localSheetId="15">#REF!</definedName>
    <definedName name="цена___10___1">#REF!</definedName>
    <definedName name="цена___10___10" localSheetId="12">#REF!</definedName>
    <definedName name="цена___10___10">#REF!</definedName>
    <definedName name="цена___10___12" localSheetId="12">#REF!</definedName>
    <definedName name="цена___10___12">#REF!</definedName>
    <definedName name="цена___10___2">NA()</definedName>
    <definedName name="цена___10___4">NA()</definedName>
    <definedName name="цена___10___5" localSheetId="12">#REF!</definedName>
    <definedName name="цена___10___5">#REF!</definedName>
    <definedName name="цена___10___5_1" localSheetId="12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12">#REF!</definedName>
    <definedName name="цена___10_3">#REF!</definedName>
    <definedName name="цена___10_3_1" localSheetId="12">#REF!</definedName>
    <definedName name="цена___10_3_1">#REF!</definedName>
    <definedName name="цена___10_5" localSheetId="12">#REF!</definedName>
    <definedName name="цена___10_5">#REF!</definedName>
    <definedName name="цена___10_5_1" localSheetId="12">#REF!</definedName>
    <definedName name="цена___10_5_1">#REF!</definedName>
    <definedName name="цена___11" localSheetId="12">#REF!</definedName>
    <definedName name="цена___11">#REF!</definedName>
    <definedName name="цена___11___0">NA()</definedName>
    <definedName name="цена___11___10" localSheetId="14">#REF!</definedName>
    <definedName name="цена___11___10" localSheetId="12">#REF!</definedName>
    <definedName name="цена___11___10" localSheetId="16">#REF!</definedName>
    <definedName name="цена___11___10" localSheetId="15">#REF!</definedName>
    <definedName name="цена___11___10">#REF!</definedName>
    <definedName name="цена___11___2" localSheetId="12">#REF!</definedName>
    <definedName name="цена___11___2">#REF!</definedName>
    <definedName name="цена___11___4" localSheetId="12">#REF!</definedName>
    <definedName name="цена___11___4">#REF!</definedName>
    <definedName name="цена___11___6" localSheetId="12">#REF!</definedName>
    <definedName name="цена___11___6">#REF!</definedName>
    <definedName name="цена___11___8" localSheetId="12">#REF!</definedName>
    <definedName name="цена___11___8">#REF!</definedName>
    <definedName name="цена___11_1" localSheetId="12">#REF!</definedName>
    <definedName name="цена___11_1">#REF!</definedName>
    <definedName name="цена___12">NA()</definedName>
    <definedName name="цена___2" localSheetId="14">#REF!</definedName>
    <definedName name="цена___2" localSheetId="12">#REF!</definedName>
    <definedName name="цена___2" localSheetId="16">#REF!</definedName>
    <definedName name="цена___2" localSheetId="15">#REF!</definedName>
    <definedName name="цена___2">#REF!</definedName>
    <definedName name="цена___2___0" localSheetId="12">#REF!</definedName>
    <definedName name="цена___2___0">#REF!</definedName>
    <definedName name="цена___2___0___0" localSheetId="12">#REF!</definedName>
    <definedName name="цена___2___0___0">#REF!</definedName>
    <definedName name="цена___2___0___0___0" localSheetId="12">#REF!</definedName>
    <definedName name="цена___2___0___0___0">#REF!</definedName>
    <definedName name="цена___2___0___0___0___0" localSheetId="12">#REF!</definedName>
    <definedName name="цена___2___0___0___0___0">#REF!</definedName>
    <definedName name="цена___2___0___0___0___0_1" localSheetId="12">#REF!</definedName>
    <definedName name="цена___2___0___0___0___0_1">#REF!</definedName>
    <definedName name="цена___2___0___0___0_1" localSheetId="12">#REF!</definedName>
    <definedName name="цена___2___0___0___0_1">#REF!</definedName>
    <definedName name="цена___2___0___0___1" localSheetId="12">#REF!</definedName>
    <definedName name="цена___2___0___0___1">#REF!</definedName>
    <definedName name="цена___2___0___0___1_1" localSheetId="12">#REF!</definedName>
    <definedName name="цена___2___0___0___1_1">#REF!</definedName>
    <definedName name="цена___2___0___0___5" localSheetId="12">#REF!</definedName>
    <definedName name="цена___2___0___0___5">#REF!</definedName>
    <definedName name="цена___2___0___0___5_1" localSheetId="12">#REF!</definedName>
    <definedName name="цена___2___0___0___5_1">#REF!</definedName>
    <definedName name="цена___2___0___0_1" localSheetId="12">#REF!</definedName>
    <definedName name="цена___2___0___0_1">#REF!</definedName>
    <definedName name="цена___2___0___0_1_1" localSheetId="12">#REF!</definedName>
    <definedName name="цена___2___0___0_1_1">#REF!</definedName>
    <definedName name="цена___2___0___0_1_1_1" localSheetId="12">#REF!</definedName>
    <definedName name="цена___2___0___0_1_1_1">#REF!</definedName>
    <definedName name="цена___2___0___0_5" localSheetId="12">#REF!</definedName>
    <definedName name="цена___2___0___0_5">#REF!</definedName>
    <definedName name="цена___2___0___0_5_1" localSheetId="12">#REF!</definedName>
    <definedName name="цена___2___0___0_5_1">#REF!</definedName>
    <definedName name="цена___2___0___1" localSheetId="12">#REF!</definedName>
    <definedName name="цена___2___0___1">#REF!</definedName>
    <definedName name="цена___2___0___1_1" localSheetId="12">#REF!</definedName>
    <definedName name="цена___2___0___1_1">#REF!</definedName>
    <definedName name="цена___2___0___5" localSheetId="12">#REF!</definedName>
    <definedName name="цена___2___0___5">#REF!</definedName>
    <definedName name="цена___2___0___5_1" localSheetId="12">#REF!</definedName>
    <definedName name="цена___2___0___5_1">#REF!</definedName>
    <definedName name="цена___2___0_1" localSheetId="12">#REF!</definedName>
    <definedName name="цена___2___0_1">#REF!</definedName>
    <definedName name="цена___2___0_1_1" localSheetId="12">#REF!</definedName>
    <definedName name="цена___2___0_1_1">#REF!</definedName>
    <definedName name="цена___2___0_1_1_1" localSheetId="12">#REF!</definedName>
    <definedName name="цена___2___0_1_1_1">#REF!</definedName>
    <definedName name="цена___2___0_3" localSheetId="12">#REF!</definedName>
    <definedName name="цена___2___0_3">#REF!</definedName>
    <definedName name="цена___2___0_3_1" localSheetId="12">#REF!</definedName>
    <definedName name="цена___2___0_3_1">#REF!</definedName>
    <definedName name="цена___2___0_5" localSheetId="12">#REF!</definedName>
    <definedName name="цена___2___0_5">#REF!</definedName>
    <definedName name="цена___2___0_5_1" localSheetId="12">#REF!</definedName>
    <definedName name="цена___2___0_5_1">#REF!</definedName>
    <definedName name="цена___2___1" localSheetId="12">#REF!</definedName>
    <definedName name="цена___2___1">#REF!</definedName>
    <definedName name="цена___2___1_1" localSheetId="12">#REF!</definedName>
    <definedName name="цена___2___1_1">#REF!</definedName>
    <definedName name="цена___2___10" localSheetId="12">#REF!</definedName>
    <definedName name="цена___2___10">#REF!</definedName>
    <definedName name="цена___2___10_1" localSheetId="12">#REF!</definedName>
    <definedName name="цена___2___10_1">#REF!</definedName>
    <definedName name="цена___2___12" localSheetId="12">#REF!</definedName>
    <definedName name="цена___2___12">#REF!</definedName>
    <definedName name="цена___2___2" localSheetId="12">#REF!</definedName>
    <definedName name="цена___2___2">#REF!</definedName>
    <definedName name="цена___2___2_1" localSheetId="12">#REF!</definedName>
    <definedName name="цена___2___2_1">#REF!</definedName>
    <definedName name="цена___2___3" localSheetId="12">#REF!</definedName>
    <definedName name="цена___2___3">#REF!</definedName>
    <definedName name="цена___2___4" localSheetId="12">#REF!</definedName>
    <definedName name="цена___2___4">#REF!</definedName>
    <definedName name="цена___2___4___0" localSheetId="12">#REF!</definedName>
    <definedName name="цена___2___4___0">#REF!</definedName>
    <definedName name="цена___2___4___0_1" localSheetId="12">#REF!</definedName>
    <definedName name="цена___2___4___0_1">#REF!</definedName>
    <definedName name="цена___2___4___5" localSheetId="12">#REF!</definedName>
    <definedName name="цена___2___4___5">#REF!</definedName>
    <definedName name="цена___2___4___5_1" localSheetId="12">#REF!</definedName>
    <definedName name="цена___2___4___5_1">#REF!</definedName>
    <definedName name="цена___2___4_1" localSheetId="12">#REF!</definedName>
    <definedName name="цена___2___4_1">#REF!</definedName>
    <definedName name="цена___2___4_1_1" localSheetId="12">#REF!</definedName>
    <definedName name="цена___2___4_1_1">#REF!</definedName>
    <definedName name="цена___2___4_1_1_1" localSheetId="12">#REF!</definedName>
    <definedName name="цена___2___4_1_1_1">#REF!</definedName>
    <definedName name="цена___2___4_3" localSheetId="12">#REF!</definedName>
    <definedName name="цена___2___4_3">#REF!</definedName>
    <definedName name="цена___2___4_3_1" localSheetId="12">#REF!</definedName>
    <definedName name="цена___2___4_3_1">#REF!</definedName>
    <definedName name="цена___2___4_5" localSheetId="12">#REF!</definedName>
    <definedName name="цена___2___4_5">#REF!</definedName>
    <definedName name="цена___2___4_5_1" localSheetId="12">#REF!</definedName>
    <definedName name="цена___2___4_5_1">#REF!</definedName>
    <definedName name="цена___2___5" localSheetId="12">#REF!</definedName>
    <definedName name="цена___2___5">#REF!</definedName>
    <definedName name="цена___2___5_1" localSheetId="12">#REF!</definedName>
    <definedName name="цена___2___5_1">#REF!</definedName>
    <definedName name="цена___2___6" localSheetId="12">#REF!</definedName>
    <definedName name="цена___2___6">#REF!</definedName>
    <definedName name="цена___2___6_1" localSheetId="12">#REF!</definedName>
    <definedName name="цена___2___6_1">#REF!</definedName>
    <definedName name="цена___2___8" localSheetId="12">#REF!</definedName>
    <definedName name="цена___2___8">#REF!</definedName>
    <definedName name="цена___2___8_1" localSheetId="12">#REF!</definedName>
    <definedName name="цена___2___8_1">#REF!</definedName>
    <definedName name="цена___2_1" localSheetId="12">#REF!</definedName>
    <definedName name="цена___2_1">#REF!</definedName>
    <definedName name="цена___2_1_1" localSheetId="12">#REF!</definedName>
    <definedName name="цена___2_1_1">#REF!</definedName>
    <definedName name="цена___2_1_1_1" localSheetId="12">#REF!</definedName>
    <definedName name="цена___2_1_1_1">#REF!</definedName>
    <definedName name="цена___2_3" localSheetId="12">#REF!</definedName>
    <definedName name="цена___2_3">#REF!</definedName>
    <definedName name="цена___2_3_1" localSheetId="12">#REF!</definedName>
    <definedName name="цена___2_3_1">#REF!</definedName>
    <definedName name="цена___2_5" localSheetId="12">#REF!</definedName>
    <definedName name="цена___2_5">#REF!</definedName>
    <definedName name="цена___2_5_1" localSheetId="12">#REF!</definedName>
    <definedName name="цена___2_5_1">#REF!</definedName>
    <definedName name="цена___3" localSheetId="12">#REF!</definedName>
    <definedName name="цена___3">#REF!</definedName>
    <definedName name="цена___3___0" localSheetId="12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12">#REF!</definedName>
    <definedName name="цена___3___0___5">#REF!</definedName>
    <definedName name="цена___3___0___5_1" localSheetId="12">#REF!</definedName>
    <definedName name="цена___3___0___5_1">#REF!</definedName>
    <definedName name="цена___3___0_1" localSheetId="12">#REF!</definedName>
    <definedName name="цена___3___0_1">#REF!</definedName>
    <definedName name="цена___3___0_1_1">NA()</definedName>
    <definedName name="цена___3___0_3" localSheetId="12">#REF!</definedName>
    <definedName name="цена___3___0_3">#REF!</definedName>
    <definedName name="цена___3___0_3_1" localSheetId="12">#REF!</definedName>
    <definedName name="цена___3___0_3_1">#REF!</definedName>
    <definedName name="цена___3___0_5" localSheetId="12">#REF!</definedName>
    <definedName name="цена___3___0_5">#REF!</definedName>
    <definedName name="цена___3___0_5_1" localSheetId="12">#REF!</definedName>
    <definedName name="цена___3___0_5_1">#REF!</definedName>
    <definedName name="цена___3___10" localSheetId="12">#REF!</definedName>
    <definedName name="цена___3___10">#REF!</definedName>
    <definedName name="цена___3___2" localSheetId="12">#REF!</definedName>
    <definedName name="цена___3___2">#REF!</definedName>
    <definedName name="цена___3___2_1" localSheetId="12">#REF!</definedName>
    <definedName name="цена___3___2_1">#REF!</definedName>
    <definedName name="цена___3___3" localSheetId="12">#REF!</definedName>
    <definedName name="цена___3___3">#REF!</definedName>
    <definedName name="цена___3___3_1" localSheetId="12">#REF!</definedName>
    <definedName name="цена___3___3_1">#REF!</definedName>
    <definedName name="цена___3___4" localSheetId="12">#REF!</definedName>
    <definedName name="цена___3___4">#REF!</definedName>
    <definedName name="цена___3___5" localSheetId="12">#REF!</definedName>
    <definedName name="цена___3___5">#REF!</definedName>
    <definedName name="цена___3___5_1" localSheetId="12">#REF!</definedName>
    <definedName name="цена___3___5_1">#REF!</definedName>
    <definedName name="цена___3___6" localSheetId="12">#REF!</definedName>
    <definedName name="цена___3___6">#REF!</definedName>
    <definedName name="цена___3___8" localSheetId="12">#REF!</definedName>
    <definedName name="цена___3___8">#REF!</definedName>
    <definedName name="цена___3_1" localSheetId="12">#REF!</definedName>
    <definedName name="цена___3_1">#REF!</definedName>
    <definedName name="цена___3_1_1" localSheetId="12">#REF!</definedName>
    <definedName name="цена___3_1_1">#REF!</definedName>
    <definedName name="цена___3_1_1_1" localSheetId="12">#REF!</definedName>
    <definedName name="цена___3_1_1_1">#REF!</definedName>
    <definedName name="цена___3_3">NA()</definedName>
    <definedName name="цена___3_5" localSheetId="12">#REF!</definedName>
    <definedName name="цена___3_5">#REF!</definedName>
    <definedName name="цена___3_5_1" localSheetId="12">#REF!</definedName>
    <definedName name="цена___3_5_1">#REF!</definedName>
    <definedName name="цена___4" localSheetId="12">#REF!</definedName>
    <definedName name="цена___4">#REF!</definedName>
    <definedName name="цена___4___0">NA()</definedName>
    <definedName name="цена___4___0___0" localSheetId="14">#REF!</definedName>
    <definedName name="цена___4___0___0" localSheetId="12">#REF!</definedName>
    <definedName name="цена___4___0___0" localSheetId="16">#REF!</definedName>
    <definedName name="цена___4___0___0" localSheetId="15">#REF!</definedName>
    <definedName name="цена___4___0___0">#REF!</definedName>
    <definedName name="цена___4___0___0___0" localSheetId="12">#REF!</definedName>
    <definedName name="цена___4___0___0___0">#REF!</definedName>
    <definedName name="цена___4___0___0___0___0" localSheetId="12">#REF!</definedName>
    <definedName name="цена___4___0___0___0___0">#REF!</definedName>
    <definedName name="цена___4___0___0___0___0_1" localSheetId="12">#REF!</definedName>
    <definedName name="цена___4___0___0___0___0_1">#REF!</definedName>
    <definedName name="цена___4___0___0___0_1" localSheetId="12">#REF!</definedName>
    <definedName name="цена___4___0___0___0_1">#REF!</definedName>
    <definedName name="цена___4___0___0___1" localSheetId="12">#REF!</definedName>
    <definedName name="цена___4___0___0___1">#REF!</definedName>
    <definedName name="цена___4___0___0___1_1" localSheetId="12">#REF!</definedName>
    <definedName name="цена___4___0___0___1_1">#REF!</definedName>
    <definedName name="цена___4___0___0___5" localSheetId="12">#REF!</definedName>
    <definedName name="цена___4___0___0___5">#REF!</definedName>
    <definedName name="цена___4___0___0___5_1" localSheetId="12">#REF!</definedName>
    <definedName name="цена___4___0___0___5_1">#REF!</definedName>
    <definedName name="цена___4___0___0_1" localSheetId="12">#REF!</definedName>
    <definedName name="цена___4___0___0_1">#REF!</definedName>
    <definedName name="цена___4___0___0_1_1" localSheetId="12">#REF!</definedName>
    <definedName name="цена___4___0___0_1_1">#REF!</definedName>
    <definedName name="цена___4___0___0_1_1_1" localSheetId="12">#REF!</definedName>
    <definedName name="цена___4___0___0_1_1_1">#REF!</definedName>
    <definedName name="цена___4___0___0_5" localSheetId="12">#REF!</definedName>
    <definedName name="цена___4___0___0_5">#REF!</definedName>
    <definedName name="цена___4___0___0_5_1" localSheetId="12">#REF!</definedName>
    <definedName name="цена___4___0___0_5_1">#REF!</definedName>
    <definedName name="цена___4___0___1" localSheetId="12">#REF!</definedName>
    <definedName name="цена___4___0___1">#REF!</definedName>
    <definedName name="цена___4___0___1_1" localSheetId="12">#REF!</definedName>
    <definedName name="цена___4___0___1_1">#REF!</definedName>
    <definedName name="цена___4___0___5">NA()</definedName>
    <definedName name="цена___4___0_1" localSheetId="12">#REF!</definedName>
    <definedName name="цена___4___0_1">#REF!</definedName>
    <definedName name="цена___4___0_1_1" localSheetId="12">#REF!</definedName>
    <definedName name="цена___4___0_1_1">#REF!</definedName>
    <definedName name="цена___4___0_1_1_1" localSheetId="12">#REF!</definedName>
    <definedName name="цена___4___0_1_1_1">#REF!</definedName>
    <definedName name="цена___4___0_3" localSheetId="12">#REF!</definedName>
    <definedName name="цена___4___0_3">#REF!</definedName>
    <definedName name="цена___4___0_3_1" localSheetId="12">#REF!</definedName>
    <definedName name="цена___4___0_3_1">#REF!</definedName>
    <definedName name="цена___4___0_5">NA()</definedName>
    <definedName name="цена___4___1" localSheetId="12">#REF!</definedName>
    <definedName name="цена___4___1">#REF!</definedName>
    <definedName name="цена___4___1_1" localSheetId="12">#REF!</definedName>
    <definedName name="цена___4___1_1">#REF!</definedName>
    <definedName name="цена___4___10" localSheetId="12">#REF!</definedName>
    <definedName name="цена___4___10">#REF!</definedName>
    <definedName name="цена___4___10_1" localSheetId="12">#REF!</definedName>
    <definedName name="цена___4___10_1">#REF!</definedName>
    <definedName name="цена___4___12" localSheetId="12">#REF!</definedName>
    <definedName name="цена___4___12">#REF!</definedName>
    <definedName name="цена___4___2" localSheetId="12">#REF!</definedName>
    <definedName name="цена___4___2">#REF!</definedName>
    <definedName name="цена___4___2_1" localSheetId="12">#REF!</definedName>
    <definedName name="цена___4___2_1">#REF!</definedName>
    <definedName name="цена___4___3" localSheetId="12">#REF!</definedName>
    <definedName name="цена___4___3">#REF!</definedName>
    <definedName name="цена___4___3_1" localSheetId="12">#REF!</definedName>
    <definedName name="цена___4___3_1">#REF!</definedName>
    <definedName name="цена___4___4" localSheetId="12">#REF!</definedName>
    <definedName name="цена___4___4">#REF!</definedName>
    <definedName name="цена___4___4_1" localSheetId="12">#REF!</definedName>
    <definedName name="цена___4___4_1">#REF!</definedName>
    <definedName name="цена___4___5" localSheetId="12">#REF!</definedName>
    <definedName name="цена___4___5">#REF!</definedName>
    <definedName name="цена___4___5_1" localSheetId="12">#REF!</definedName>
    <definedName name="цена___4___5_1">#REF!</definedName>
    <definedName name="цена___4___6" localSheetId="12">#REF!</definedName>
    <definedName name="цена___4___6">#REF!</definedName>
    <definedName name="цена___4___6_1" localSheetId="12">#REF!</definedName>
    <definedName name="цена___4___6_1">#REF!</definedName>
    <definedName name="цена___4___8" localSheetId="12">#REF!</definedName>
    <definedName name="цена___4___8">#REF!</definedName>
    <definedName name="цена___4___8_1" localSheetId="12">#REF!</definedName>
    <definedName name="цена___4___8_1">#REF!</definedName>
    <definedName name="цена___4_1" localSheetId="12">#REF!</definedName>
    <definedName name="цена___4_1">#REF!</definedName>
    <definedName name="цена___4_1_1" localSheetId="12">#REF!</definedName>
    <definedName name="цена___4_1_1">#REF!</definedName>
    <definedName name="цена___4_1_1_1" localSheetId="12">#REF!</definedName>
    <definedName name="цена___4_1_1_1">#REF!</definedName>
    <definedName name="цена___4_3" localSheetId="12">#REF!</definedName>
    <definedName name="цена___4_3">#REF!</definedName>
    <definedName name="цена___4_3_1" localSheetId="12">#REF!</definedName>
    <definedName name="цена___4_3_1">#REF!</definedName>
    <definedName name="цена___4_5" localSheetId="12">#REF!</definedName>
    <definedName name="цена___4_5">#REF!</definedName>
    <definedName name="цена___4_5_1" localSheetId="12">#REF!</definedName>
    <definedName name="цена___4_5_1">#REF!</definedName>
    <definedName name="цена___5">NA()</definedName>
    <definedName name="цена___5___0" localSheetId="14">#REF!</definedName>
    <definedName name="цена___5___0" localSheetId="12">#REF!</definedName>
    <definedName name="цена___5___0" localSheetId="16">#REF!</definedName>
    <definedName name="цена___5___0" localSheetId="15">#REF!</definedName>
    <definedName name="цена___5___0">#REF!</definedName>
    <definedName name="цена___5___0___0" localSheetId="12">#REF!</definedName>
    <definedName name="цена___5___0___0">#REF!</definedName>
    <definedName name="цена___5___0___0___0" localSheetId="12">#REF!</definedName>
    <definedName name="цена___5___0___0___0">#REF!</definedName>
    <definedName name="цена___5___0___0___0___0" localSheetId="12">#REF!</definedName>
    <definedName name="цена___5___0___0___0___0">#REF!</definedName>
    <definedName name="цена___5___0___0___0___0_1" localSheetId="12">#REF!</definedName>
    <definedName name="цена___5___0___0___0___0_1">#REF!</definedName>
    <definedName name="цена___5___0___0___0_1" localSheetId="12">#REF!</definedName>
    <definedName name="цена___5___0___0___0_1">#REF!</definedName>
    <definedName name="цена___5___0___0_1" localSheetId="12">#REF!</definedName>
    <definedName name="цена___5___0___0_1">#REF!</definedName>
    <definedName name="цена___5___0___1" localSheetId="12">#REF!</definedName>
    <definedName name="цена___5___0___1">#REF!</definedName>
    <definedName name="цена___5___0___1_1" localSheetId="12">#REF!</definedName>
    <definedName name="цена___5___0___1_1">#REF!</definedName>
    <definedName name="цена___5___0___5" localSheetId="12">#REF!</definedName>
    <definedName name="цена___5___0___5">#REF!</definedName>
    <definedName name="цена___5___0___5_1" localSheetId="12">#REF!</definedName>
    <definedName name="цена___5___0___5_1">#REF!</definedName>
    <definedName name="цена___5___0_1" localSheetId="12">#REF!</definedName>
    <definedName name="цена___5___0_1">#REF!</definedName>
    <definedName name="цена___5___0_1_1" localSheetId="12">#REF!</definedName>
    <definedName name="цена___5___0_1_1">#REF!</definedName>
    <definedName name="цена___5___0_1_1_1" localSheetId="12">#REF!</definedName>
    <definedName name="цена___5___0_1_1_1">#REF!</definedName>
    <definedName name="цена___5___0_3" localSheetId="12">#REF!</definedName>
    <definedName name="цена___5___0_3">#REF!</definedName>
    <definedName name="цена___5___0_3_1" localSheetId="12">#REF!</definedName>
    <definedName name="цена___5___0_3_1">#REF!</definedName>
    <definedName name="цена___5___0_5" localSheetId="12">#REF!</definedName>
    <definedName name="цена___5___0_5">#REF!</definedName>
    <definedName name="цена___5___0_5_1" localSheetId="12">#REF!</definedName>
    <definedName name="цена___5___0_5_1">#REF!</definedName>
    <definedName name="цена___5___1" localSheetId="12">#REF!</definedName>
    <definedName name="цена___5___1">#REF!</definedName>
    <definedName name="цена___5___1_1" localSheetId="12">#REF!</definedName>
    <definedName name="цена___5___1_1">#REF!</definedName>
    <definedName name="цена___5___3">NA()</definedName>
    <definedName name="цена___5___5">NA()</definedName>
    <definedName name="цена___5_1" localSheetId="12">#REF!</definedName>
    <definedName name="цена___5_1">#REF!</definedName>
    <definedName name="цена___5_1_1" localSheetId="12">#REF!</definedName>
    <definedName name="цена___5_1_1">#REF!</definedName>
    <definedName name="цена___5_1_1_1" localSheetId="12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14">#REF!</definedName>
    <definedName name="цена___6___0" localSheetId="12">#REF!</definedName>
    <definedName name="цена___6___0" localSheetId="16">#REF!</definedName>
    <definedName name="цена___6___0" localSheetId="15">#REF!</definedName>
    <definedName name="цена___6___0">#REF!</definedName>
    <definedName name="цена___6___0___0" localSheetId="12">#REF!</definedName>
    <definedName name="цена___6___0___0">#REF!</definedName>
    <definedName name="цена___6___0___0___0" localSheetId="12">#REF!</definedName>
    <definedName name="цена___6___0___0___0">#REF!</definedName>
    <definedName name="цена___6___0___0___0___0" localSheetId="12">#REF!</definedName>
    <definedName name="цена___6___0___0___0___0">#REF!</definedName>
    <definedName name="цена___6___0___0___0___0_1" localSheetId="12">#REF!</definedName>
    <definedName name="цена___6___0___0___0___0_1">#REF!</definedName>
    <definedName name="цена___6___0___0___0_1" localSheetId="12">#REF!</definedName>
    <definedName name="цена___6___0___0___0_1">#REF!</definedName>
    <definedName name="цена___6___0___0_1" localSheetId="12">#REF!</definedName>
    <definedName name="цена___6___0___0_1">#REF!</definedName>
    <definedName name="цена___6___0___1" localSheetId="12">#REF!</definedName>
    <definedName name="цена___6___0___1">#REF!</definedName>
    <definedName name="цена___6___0___1_1" localSheetId="12">#REF!</definedName>
    <definedName name="цена___6___0___1_1">#REF!</definedName>
    <definedName name="цена___6___0___5" localSheetId="12">#REF!</definedName>
    <definedName name="цена___6___0___5">#REF!</definedName>
    <definedName name="цена___6___0___5_1" localSheetId="12">#REF!</definedName>
    <definedName name="цена___6___0___5_1">#REF!</definedName>
    <definedName name="цена___6___0_1" localSheetId="12">#REF!</definedName>
    <definedName name="цена___6___0_1">#REF!</definedName>
    <definedName name="цена___6___0_1_1" localSheetId="12">#REF!</definedName>
    <definedName name="цена___6___0_1_1">#REF!</definedName>
    <definedName name="цена___6___0_1_1_1" localSheetId="12">#REF!</definedName>
    <definedName name="цена___6___0_1_1_1">#REF!</definedName>
    <definedName name="цена___6___0_3" localSheetId="12">#REF!</definedName>
    <definedName name="цена___6___0_3">#REF!</definedName>
    <definedName name="цена___6___0_3_1" localSheetId="12">#REF!</definedName>
    <definedName name="цена___6___0_3_1">#REF!</definedName>
    <definedName name="цена___6___0_5" localSheetId="12">#REF!</definedName>
    <definedName name="цена___6___0_5">#REF!</definedName>
    <definedName name="цена___6___0_5_1" localSheetId="12">#REF!</definedName>
    <definedName name="цена___6___0_5_1">#REF!</definedName>
    <definedName name="цена___6___1" localSheetId="12">#REF!</definedName>
    <definedName name="цена___6___1">#REF!</definedName>
    <definedName name="цена___6___10" localSheetId="12">#REF!</definedName>
    <definedName name="цена___6___10">#REF!</definedName>
    <definedName name="цена___6___10_1" localSheetId="12">#REF!</definedName>
    <definedName name="цена___6___10_1">#REF!</definedName>
    <definedName name="цена___6___12" localSheetId="12">#REF!</definedName>
    <definedName name="цена___6___12">#REF!</definedName>
    <definedName name="цена___6___2" localSheetId="12">#REF!</definedName>
    <definedName name="цена___6___2">#REF!</definedName>
    <definedName name="цена___6___2_1" localSheetId="12">#REF!</definedName>
    <definedName name="цена___6___2_1">#REF!</definedName>
    <definedName name="цена___6___4" localSheetId="12">#REF!</definedName>
    <definedName name="цена___6___4">#REF!</definedName>
    <definedName name="цена___6___4_1" localSheetId="12">#REF!</definedName>
    <definedName name="цена___6___4_1">#REF!</definedName>
    <definedName name="цена___6___5">NA()</definedName>
    <definedName name="цена___6___6" localSheetId="14">#REF!</definedName>
    <definedName name="цена___6___6" localSheetId="12">#REF!</definedName>
    <definedName name="цена___6___6" localSheetId="16">#REF!</definedName>
    <definedName name="цена___6___6" localSheetId="15">#REF!</definedName>
    <definedName name="цена___6___6">#REF!</definedName>
    <definedName name="цена___6___6_1" localSheetId="12">#REF!</definedName>
    <definedName name="цена___6___6_1">#REF!</definedName>
    <definedName name="цена___6___8" localSheetId="12">#REF!</definedName>
    <definedName name="цена___6___8">#REF!</definedName>
    <definedName name="цена___6___8_1" localSheetId="12">#REF!</definedName>
    <definedName name="цена___6___8_1">#REF!</definedName>
    <definedName name="цена___6_1" localSheetId="12">#REF!</definedName>
    <definedName name="цена___6_1">#REF!</definedName>
    <definedName name="цена___6_1_1" localSheetId="12">#REF!</definedName>
    <definedName name="цена___6_1_1">#REF!</definedName>
    <definedName name="цена___6_1_1_1" localSheetId="12">#REF!</definedName>
    <definedName name="цена___6_1_1_1">#REF!</definedName>
    <definedName name="цена___6_3" localSheetId="12">#REF!</definedName>
    <definedName name="цена___6_3">#REF!</definedName>
    <definedName name="цена___6_3_1" localSheetId="12">#REF!</definedName>
    <definedName name="цена___6_3_1">#REF!</definedName>
    <definedName name="цена___6_5">NA()</definedName>
    <definedName name="цена___7" localSheetId="14">#REF!</definedName>
    <definedName name="цена___7" localSheetId="12">#REF!</definedName>
    <definedName name="цена___7" localSheetId="16">#REF!</definedName>
    <definedName name="цена___7" localSheetId="15">#REF!</definedName>
    <definedName name="цена___7">#REF!</definedName>
    <definedName name="цена___7___0" localSheetId="12">#REF!</definedName>
    <definedName name="цена___7___0">#REF!</definedName>
    <definedName name="цена___7___10" localSheetId="12">#REF!</definedName>
    <definedName name="цена___7___10">#REF!</definedName>
    <definedName name="цена___7___2" localSheetId="12">#REF!</definedName>
    <definedName name="цена___7___2">#REF!</definedName>
    <definedName name="цена___7___4" localSheetId="12">#REF!</definedName>
    <definedName name="цена___7___4">#REF!</definedName>
    <definedName name="цена___7___6" localSheetId="12">#REF!</definedName>
    <definedName name="цена___7___6">#REF!</definedName>
    <definedName name="цена___7___8" localSheetId="12">#REF!</definedName>
    <definedName name="цена___7___8">#REF!</definedName>
    <definedName name="цена___7_1" localSheetId="12">#REF!</definedName>
    <definedName name="цена___7_1">#REF!</definedName>
    <definedName name="цена___8" localSheetId="12">#REF!</definedName>
    <definedName name="цена___8">#REF!</definedName>
    <definedName name="цена___8___0" localSheetId="12">#REF!</definedName>
    <definedName name="цена___8___0">#REF!</definedName>
    <definedName name="цена___8___0___0" localSheetId="12">#REF!</definedName>
    <definedName name="цена___8___0___0">#REF!</definedName>
    <definedName name="цена___8___0___0___0" localSheetId="12">#REF!</definedName>
    <definedName name="цена___8___0___0___0">#REF!</definedName>
    <definedName name="цена___8___0___0___0___0" localSheetId="12">#REF!</definedName>
    <definedName name="цена___8___0___0___0___0">#REF!</definedName>
    <definedName name="цена___8___0___0___0___0_1" localSheetId="12">#REF!</definedName>
    <definedName name="цена___8___0___0___0___0_1">#REF!</definedName>
    <definedName name="цена___8___0___0___0_1" localSheetId="12">#REF!</definedName>
    <definedName name="цена___8___0___0___0_1">#REF!</definedName>
    <definedName name="цена___8___0___0_1" localSheetId="12">#REF!</definedName>
    <definedName name="цена___8___0___0_1">#REF!</definedName>
    <definedName name="цена___8___0___1" localSheetId="12">#REF!</definedName>
    <definedName name="цена___8___0___1">#REF!</definedName>
    <definedName name="цена___8___0___1_1" localSheetId="12">#REF!</definedName>
    <definedName name="цена___8___0___1_1">#REF!</definedName>
    <definedName name="цена___8___0___5" localSheetId="12">#REF!</definedName>
    <definedName name="цена___8___0___5">#REF!</definedName>
    <definedName name="цена___8___0___5_1" localSheetId="12">#REF!</definedName>
    <definedName name="цена___8___0___5_1">#REF!</definedName>
    <definedName name="цена___8___0_1" localSheetId="12">#REF!</definedName>
    <definedName name="цена___8___0_1">#REF!</definedName>
    <definedName name="цена___8___0_1_1" localSheetId="12">#REF!</definedName>
    <definedName name="цена___8___0_1_1">#REF!</definedName>
    <definedName name="цена___8___0_1_1_1" localSheetId="12">#REF!</definedName>
    <definedName name="цена___8___0_1_1_1">#REF!</definedName>
    <definedName name="цена___8___0_3" localSheetId="12">#REF!</definedName>
    <definedName name="цена___8___0_3">#REF!</definedName>
    <definedName name="цена___8___0_3_1" localSheetId="12">#REF!</definedName>
    <definedName name="цена___8___0_3_1">#REF!</definedName>
    <definedName name="цена___8___0_5" localSheetId="12">#REF!</definedName>
    <definedName name="цена___8___0_5">#REF!</definedName>
    <definedName name="цена___8___0_5_1" localSheetId="12">#REF!</definedName>
    <definedName name="цена___8___0_5_1">#REF!</definedName>
    <definedName name="цена___8___1" localSheetId="12">#REF!</definedName>
    <definedName name="цена___8___1">#REF!</definedName>
    <definedName name="цена___8___10" localSheetId="12">#REF!</definedName>
    <definedName name="цена___8___10">#REF!</definedName>
    <definedName name="цена___8___10_1" localSheetId="12">#REF!</definedName>
    <definedName name="цена___8___10_1">#REF!</definedName>
    <definedName name="цена___8___12" localSheetId="12">#REF!</definedName>
    <definedName name="цена___8___12">#REF!</definedName>
    <definedName name="цена___8___2" localSheetId="12">#REF!</definedName>
    <definedName name="цена___8___2">#REF!</definedName>
    <definedName name="цена___8___2_1" localSheetId="12">#REF!</definedName>
    <definedName name="цена___8___2_1">#REF!</definedName>
    <definedName name="цена___8___4" localSheetId="12">#REF!</definedName>
    <definedName name="цена___8___4">#REF!</definedName>
    <definedName name="цена___8___4_1" localSheetId="12">#REF!</definedName>
    <definedName name="цена___8___4_1">#REF!</definedName>
    <definedName name="цена___8___5" localSheetId="12">#REF!</definedName>
    <definedName name="цена___8___5">#REF!</definedName>
    <definedName name="цена___8___5_1" localSheetId="12">#REF!</definedName>
    <definedName name="цена___8___5_1">#REF!</definedName>
    <definedName name="цена___8___6" localSheetId="12">#REF!</definedName>
    <definedName name="цена___8___6">#REF!</definedName>
    <definedName name="цена___8___6_1" localSheetId="12">#REF!</definedName>
    <definedName name="цена___8___6_1">#REF!</definedName>
    <definedName name="цена___8___8" localSheetId="12">#REF!</definedName>
    <definedName name="цена___8___8">#REF!</definedName>
    <definedName name="цена___8___8_1" localSheetId="12">#REF!</definedName>
    <definedName name="цена___8___8_1">#REF!</definedName>
    <definedName name="цена___8_1" localSheetId="12">#REF!</definedName>
    <definedName name="цена___8_1">#REF!</definedName>
    <definedName name="цена___8_1_1" localSheetId="12">#REF!</definedName>
    <definedName name="цена___8_1_1">#REF!</definedName>
    <definedName name="цена___8_1_1_1" localSheetId="12">#REF!</definedName>
    <definedName name="цена___8_1_1_1">#REF!</definedName>
    <definedName name="цена___8_3" localSheetId="12">#REF!</definedName>
    <definedName name="цена___8_3">#REF!</definedName>
    <definedName name="цена___8_3_1" localSheetId="12">#REF!</definedName>
    <definedName name="цена___8_3_1">#REF!</definedName>
    <definedName name="цена___8_5" localSheetId="12">#REF!</definedName>
    <definedName name="цена___8_5">#REF!</definedName>
    <definedName name="цена___8_5_1" localSheetId="12">#REF!</definedName>
    <definedName name="цена___8_5_1">#REF!</definedName>
    <definedName name="цена___9" localSheetId="12">#REF!</definedName>
    <definedName name="цена___9">#REF!</definedName>
    <definedName name="цена___9___0" localSheetId="12">#REF!</definedName>
    <definedName name="цена___9___0">#REF!</definedName>
    <definedName name="цена___9___0___0" localSheetId="12">#REF!</definedName>
    <definedName name="цена___9___0___0">#REF!</definedName>
    <definedName name="цена___9___0___0___0" localSheetId="12">#REF!</definedName>
    <definedName name="цена___9___0___0___0">#REF!</definedName>
    <definedName name="цена___9___0___0___0___0" localSheetId="12">#REF!</definedName>
    <definedName name="цена___9___0___0___0___0">#REF!</definedName>
    <definedName name="цена___9___0___0___0___0_1" localSheetId="12">#REF!</definedName>
    <definedName name="цена___9___0___0___0___0_1">#REF!</definedName>
    <definedName name="цена___9___0___0___0_1" localSheetId="12">#REF!</definedName>
    <definedName name="цена___9___0___0___0_1">#REF!</definedName>
    <definedName name="цена___9___0___0_1" localSheetId="12">#REF!</definedName>
    <definedName name="цена___9___0___0_1">#REF!</definedName>
    <definedName name="цена___9___0___5" localSheetId="12">#REF!</definedName>
    <definedName name="цена___9___0___5">#REF!</definedName>
    <definedName name="цена___9___0___5_1" localSheetId="12">#REF!</definedName>
    <definedName name="цена___9___0___5_1">#REF!</definedName>
    <definedName name="цена___9___0_1" localSheetId="12">#REF!</definedName>
    <definedName name="цена___9___0_1">#REF!</definedName>
    <definedName name="цена___9___0_5" localSheetId="12">#REF!</definedName>
    <definedName name="цена___9___0_5">#REF!</definedName>
    <definedName name="цена___9___0_5_1" localSheetId="12">#REF!</definedName>
    <definedName name="цена___9___0_5_1">#REF!</definedName>
    <definedName name="цена___9___10" localSheetId="12">#REF!</definedName>
    <definedName name="цена___9___10">#REF!</definedName>
    <definedName name="цена___9___2" localSheetId="12">#REF!</definedName>
    <definedName name="цена___9___2">#REF!</definedName>
    <definedName name="цена___9___4" localSheetId="12">#REF!</definedName>
    <definedName name="цена___9___4">#REF!</definedName>
    <definedName name="цена___9___5" localSheetId="12">#REF!</definedName>
    <definedName name="цена___9___5">#REF!</definedName>
    <definedName name="цена___9___5_1" localSheetId="12">#REF!</definedName>
    <definedName name="цена___9___5_1">#REF!</definedName>
    <definedName name="цена___9___6" localSheetId="12">#REF!</definedName>
    <definedName name="цена___9___6">#REF!</definedName>
    <definedName name="цена___9___8" localSheetId="12">#REF!</definedName>
    <definedName name="цена___9___8">#REF!</definedName>
    <definedName name="цена___9_1" localSheetId="12">#REF!</definedName>
    <definedName name="цена___9_1">#REF!</definedName>
    <definedName name="цена___9_1_1" localSheetId="12">#REF!</definedName>
    <definedName name="цена___9_1_1">#REF!</definedName>
    <definedName name="цена___9_1_1_1" localSheetId="12">#REF!</definedName>
    <definedName name="цена___9_1_1_1">#REF!</definedName>
    <definedName name="цена___9_3" localSheetId="12">#REF!</definedName>
    <definedName name="цена___9_3">#REF!</definedName>
    <definedName name="цена___9_3_1" localSheetId="12">#REF!</definedName>
    <definedName name="цена___9_3_1">#REF!</definedName>
    <definedName name="цена___9_5" localSheetId="12">#REF!</definedName>
    <definedName name="цена___9_5">#REF!</definedName>
    <definedName name="цена___9_5_1" localSheetId="12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14">#REF!</definedName>
    <definedName name="Цена1" localSheetId="12">#REF!</definedName>
    <definedName name="Цена1" localSheetId="16">#REF!</definedName>
    <definedName name="Цена1" localSheetId="15">#REF!</definedName>
    <definedName name="Цена1">#REF!</definedName>
    <definedName name="ЦенаМашБур" localSheetId="14">[24]СмМашБур!#REF!</definedName>
    <definedName name="ЦенаМашБур" localSheetId="12">[24]СмМашБур!#REF!</definedName>
    <definedName name="ЦенаМашБур" localSheetId="16">[24]СмМашБур!#REF!</definedName>
    <definedName name="ЦенаМашБур" localSheetId="15">[24]СмМашБур!#REF!</definedName>
    <definedName name="ЦенаМашБур">[24]СмМашБур!#REF!</definedName>
    <definedName name="ЦенаОбслед">[24]ОбмОбслЗемОд!$F$62</definedName>
    <definedName name="ЦенаРучБур" localSheetId="14">[24]СмРучБур!#REF!</definedName>
    <definedName name="ЦенаРучБур" localSheetId="12">[24]СмРучБур!#REF!</definedName>
    <definedName name="ЦенаРучБур" localSheetId="16">[24]СмРучБур!#REF!</definedName>
    <definedName name="ЦенаРучБур" localSheetId="15">[24]СмРучБур!#REF!</definedName>
    <definedName name="ЦенаРучБур">[24]СмРучБур!#REF!</definedName>
    <definedName name="ЦенаШурфов" localSheetId="14">#REF!</definedName>
    <definedName name="ЦенаШурфов" localSheetId="12">#REF!</definedName>
    <definedName name="ЦенаШурфов" localSheetId="16">#REF!</definedName>
    <definedName name="ЦенаШурфов" localSheetId="15">#REF!</definedName>
    <definedName name="ЦенаШурфов">#REF!</definedName>
    <definedName name="цуе" localSheetId="13" hidden="1">{#N/A,#N/A,TRUE,"Смета на пасс. обор. №1"}</definedName>
    <definedName name="цуе" localSheetId="14" hidden="1">{#N/A,#N/A,TRUE,"Смета на пасс. обор. №1"}</definedName>
    <definedName name="цуе" localSheetId="16" hidden="1">{#N/A,#N/A,TRUE,"Смета на пасс. обор. №1"}</definedName>
    <definedName name="цуе" localSheetId="15" hidden="1">{#N/A,#N/A,TRUE,"Смета на пасс. обор. №1"}</definedName>
    <definedName name="цуе" hidden="1">{#N/A,#N/A,TRUE,"Смета на пасс. обор. №1"}</definedName>
    <definedName name="цук" localSheetId="14">#REF!</definedName>
    <definedName name="цук" localSheetId="12">#REF!</definedName>
    <definedName name="цук" localSheetId="16">#REF!</definedName>
    <definedName name="цук" localSheetId="15">#REF!</definedName>
    <definedName name="цук">#REF!</definedName>
    <definedName name="ццц" localSheetId="12">#REF!</definedName>
    <definedName name="ццц">#REF!</definedName>
    <definedName name="цы" localSheetId="12">#REF!</definedName>
    <definedName name="цы">#REF!</definedName>
    <definedName name="цы_1" localSheetId="12">#REF!</definedName>
    <definedName name="цы_1">#REF!</definedName>
    <definedName name="ч" localSheetId="13" hidden="1">{#N/A,#N/A,TRUE,"Смета на пасс. обор. №1"}</definedName>
    <definedName name="ч" localSheetId="14" hidden="1">{#N/A,#N/A,TRUE,"Смета на пасс. обор. №1"}</definedName>
    <definedName name="ч" localSheetId="16" hidden="1">{#N/A,#N/A,TRUE,"Смета на пасс. обор. №1"}</definedName>
    <definedName name="ч" localSheetId="15" hidden="1">{#N/A,#N/A,TRUE,"Смета на пасс. обор. №1"}</definedName>
    <definedName name="ч" hidden="1">{#N/A,#N/A,TRUE,"Смета на пасс. обор. №1"}</definedName>
    <definedName name="ч_1" localSheetId="13" hidden="1">{#N/A,#N/A,TRUE,"Смета на пасс. обор. №1"}</definedName>
    <definedName name="ч_1" localSheetId="14" hidden="1">{#N/A,#N/A,TRUE,"Смета на пасс. обор. №1"}</definedName>
    <definedName name="ч_1" localSheetId="16" hidden="1">{#N/A,#N/A,TRUE,"Смета на пасс. обор. №1"}</definedName>
    <definedName name="ч_1" localSheetId="15" hidden="1">{#N/A,#N/A,TRUE,"Смета на пасс. обор. №1"}</definedName>
    <definedName name="ч_1" hidden="1">{#N/A,#N/A,TRUE,"Смета на пасс. обор. №1"}</definedName>
    <definedName name="чс" localSheetId="14">#REF!</definedName>
    <definedName name="чс" localSheetId="12">#REF!</definedName>
    <definedName name="чс" localSheetId="16">#REF!</definedName>
    <definedName name="чс" localSheetId="15">#REF!</definedName>
    <definedName name="чс">#REF!</definedName>
    <definedName name="чсипа" localSheetId="14">[2]топография!#REF!</definedName>
    <definedName name="чсипа" localSheetId="12">[2]топография!#REF!</definedName>
    <definedName name="чсипа" localSheetId="16">[2]топография!#REF!</definedName>
    <definedName name="чсипа" localSheetId="15">[2]топография!#REF!</definedName>
    <definedName name="чсипа">[2]топография!#REF!</definedName>
    <definedName name="чть" localSheetId="14">#REF!</definedName>
    <definedName name="чть" localSheetId="12">#REF!</definedName>
    <definedName name="чть" localSheetId="16">#REF!</definedName>
    <definedName name="чть" localSheetId="15">#REF!</definedName>
    <definedName name="чть">#REF!</definedName>
    <definedName name="ш" localSheetId="13" hidden="1">{#N/A,#N/A,TRUE,"Смета на пасс. обор. №1"}</definedName>
    <definedName name="ш" localSheetId="14" hidden="1">{#N/A,#N/A,TRUE,"Смета на пасс. обор. №1"}</definedName>
    <definedName name="ш" localSheetId="16" hidden="1">{#N/A,#N/A,TRUE,"Смета на пасс. обор. №1"}</definedName>
    <definedName name="ш" localSheetId="15" hidden="1">{#N/A,#N/A,TRUE,"Смета на пасс. обор. №1"}</definedName>
    <definedName name="ш" hidden="1">{#N/A,#N/A,TRUE,"Смета на пасс. обор. №1"}</definedName>
    <definedName name="ш_1" localSheetId="13" hidden="1">{#N/A,#N/A,TRUE,"Смета на пасс. обор. №1"}</definedName>
    <definedName name="ш_1" localSheetId="14" hidden="1">{#N/A,#N/A,TRUE,"Смета на пасс. обор. №1"}</definedName>
    <definedName name="ш_1" localSheetId="16" hidden="1">{#N/A,#N/A,TRUE,"Смета на пасс. обор. №1"}</definedName>
    <definedName name="ш_1" localSheetId="15" hidden="1">{#N/A,#N/A,TRUE,"Смета на пасс. обор. №1"}</definedName>
    <definedName name="ш_1" hidden="1">{#N/A,#N/A,TRUE,"Смета на пасс. обор. №1"}</definedName>
    <definedName name="шгнкушгрдаы" localSheetId="14">#REF!</definedName>
    <definedName name="шгнкушгрдаы" localSheetId="12">#REF!</definedName>
    <definedName name="шгнкушгрдаы" localSheetId="16">#REF!</definedName>
    <definedName name="шгнкушгрдаы" localSheetId="15">#REF!</definedName>
    <definedName name="шгнкушгрдаы">#REF!</definedName>
    <definedName name="шгфуждлоэзшщ\ыфтм" localSheetId="12">#REF!</definedName>
    <definedName name="шгфуждлоэзшщ\ыфтм">#REF!</definedName>
    <definedName name="Шесть" localSheetId="12">#REF!</definedName>
    <definedName name="Шесть">#REF!</definedName>
    <definedName name="щщ" localSheetId="12">#REF!</definedName>
    <definedName name="щщ">#REF!</definedName>
    <definedName name="ъхз" localSheetId="12">#REF!</definedName>
    <definedName name="ъхз">#REF!</definedName>
    <definedName name="ы" localSheetId="13" hidden="1">{#N/A,#N/A,TRUE,"Смета на пасс. обор. №1"}</definedName>
    <definedName name="ы" localSheetId="14" hidden="1">{#N/A,#N/A,TRUE,"Смета на пасс. обор. №1"}</definedName>
    <definedName name="ы" localSheetId="16" hidden="1">{#N/A,#N/A,TRUE,"Смета на пасс. обор. №1"}</definedName>
    <definedName name="ы" localSheetId="15" hidden="1">{#N/A,#N/A,TRUE,"Смета на пасс. обор. №1"}</definedName>
    <definedName name="ы" hidden="1">{#N/A,#N/A,TRUE,"Смета на пасс. обор. №1"}</definedName>
    <definedName name="ы_1" localSheetId="13" hidden="1">{#N/A,#N/A,TRUE,"Смета на пасс. обор. №1"}</definedName>
    <definedName name="ы_1" localSheetId="14" hidden="1">{#N/A,#N/A,TRUE,"Смета на пасс. обор. №1"}</definedName>
    <definedName name="ы_1" localSheetId="16" hidden="1">{#N/A,#N/A,TRUE,"Смета на пасс. обор. №1"}</definedName>
    <definedName name="ы_1" localSheetId="15" hidden="1">{#N/A,#N/A,TRUE,"Смета на пасс. обор. №1"}</definedName>
    <definedName name="ы_1" hidden="1">{#N/A,#N/A,TRUE,"Смета на пасс. обор. №1"}</definedName>
    <definedName name="ЫВGGGGGGGGGGGGGGG" localSheetId="14">#REF!</definedName>
    <definedName name="ЫВGGGGGGGGGGGGGGG" localSheetId="12">#REF!</definedName>
    <definedName name="ЫВGGGGGGGGGGGGGGG" localSheetId="16">#REF!</definedName>
    <definedName name="ЫВGGGGGGGGGGGGGGG" localSheetId="15">#REF!</definedName>
    <definedName name="ЫВGGGGGGGGGGGGGGG">#REF!</definedName>
    <definedName name="ыва" localSheetId="13" hidden="1">{#N/A,#N/A,TRUE,"Смета на пасс. обор. №1"}</definedName>
    <definedName name="ыва" localSheetId="14" hidden="1">{#N/A,#N/A,TRUE,"Смета на пасс. обор. №1"}</definedName>
    <definedName name="ыва" localSheetId="16" hidden="1">{#N/A,#N/A,TRUE,"Смета на пасс. обор. №1"}</definedName>
    <definedName name="ыва" localSheetId="15" hidden="1">{#N/A,#N/A,TRUE,"Смета на пасс. обор. №1"}</definedName>
    <definedName name="ыва" hidden="1">{#N/A,#N/A,TRUE,"Смета на пасс. обор. №1"}</definedName>
    <definedName name="ыва_1" localSheetId="13" hidden="1">{#N/A,#N/A,TRUE,"Смета на пасс. обор. №1"}</definedName>
    <definedName name="ыва_1" localSheetId="14" hidden="1">{#N/A,#N/A,TRUE,"Смета на пасс. обор. №1"}</definedName>
    <definedName name="ыва_1" localSheetId="16" hidden="1">{#N/A,#N/A,TRUE,"Смета на пасс. обор. №1"}</definedName>
    <definedName name="ыва_1" localSheetId="15" hidden="1">{#N/A,#N/A,TRUE,"Смета на пасс. обор. №1"}</definedName>
    <definedName name="ыва_1" hidden="1">{#N/A,#N/A,TRUE,"Смета на пасс. обор. №1"}</definedName>
    <definedName name="ыы" localSheetId="14">#REF!</definedName>
    <definedName name="ыы" localSheetId="12">#REF!</definedName>
    <definedName name="ыы" localSheetId="16">#REF!</definedName>
    <definedName name="ыы" localSheetId="15">#REF!</definedName>
    <definedName name="ыы">#REF!</definedName>
    <definedName name="ыы_1" localSheetId="12">#REF!</definedName>
    <definedName name="ыы_1">#REF!</definedName>
    <definedName name="ыы_10" localSheetId="12">#REF!</definedName>
    <definedName name="ыы_10">#REF!</definedName>
    <definedName name="ыы_11" localSheetId="12">#REF!</definedName>
    <definedName name="ыы_11">#REF!</definedName>
    <definedName name="ыы_12" localSheetId="12">#REF!</definedName>
    <definedName name="ыы_12">#REF!</definedName>
    <definedName name="ыы_13" localSheetId="12">#REF!</definedName>
    <definedName name="ыы_13">#REF!</definedName>
    <definedName name="ыы_14" localSheetId="12">#REF!</definedName>
    <definedName name="ыы_14">#REF!</definedName>
    <definedName name="ыы_15" localSheetId="12">#REF!</definedName>
    <definedName name="ыы_15">#REF!</definedName>
    <definedName name="ыы_16" localSheetId="12">#REF!</definedName>
    <definedName name="ыы_16">#REF!</definedName>
    <definedName name="ыы_17" localSheetId="12">#REF!</definedName>
    <definedName name="ыы_17">#REF!</definedName>
    <definedName name="ыы_18" localSheetId="12">#REF!</definedName>
    <definedName name="ыы_18">#REF!</definedName>
    <definedName name="ыы_19" localSheetId="12">#REF!</definedName>
    <definedName name="ыы_19">#REF!</definedName>
    <definedName name="ыы_2" localSheetId="12">#REF!</definedName>
    <definedName name="ыы_2">#REF!</definedName>
    <definedName name="ыы_20" localSheetId="12">#REF!</definedName>
    <definedName name="ыы_20">#REF!</definedName>
    <definedName name="ыы_21" localSheetId="12">#REF!</definedName>
    <definedName name="ыы_21">#REF!</definedName>
    <definedName name="ыы_49" localSheetId="12">#REF!</definedName>
    <definedName name="ыы_49">#REF!</definedName>
    <definedName name="ыы_50" localSheetId="12">#REF!</definedName>
    <definedName name="ыы_50">#REF!</definedName>
    <definedName name="ыы_51" localSheetId="12">#REF!</definedName>
    <definedName name="ыы_51">#REF!</definedName>
    <definedName name="ыы_52" localSheetId="12">#REF!</definedName>
    <definedName name="ыы_52">#REF!</definedName>
    <definedName name="ыы_53" localSheetId="12">#REF!</definedName>
    <definedName name="ыы_53">#REF!</definedName>
    <definedName name="ыы_54" localSheetId="12">#REF!</definedName>
    <definedName name="ыы_54">#REF!</definedName>
    <definedName name="ыы_6" localSheetId="12">#REF!</definedName>
    <definedName name="ыы_6">#REF!</definedName>
    <definedName name="ыы_7" localSheetId="12">#REF!</definedName>
    <definedName name="ыы_7">#REF!</definedName>
    <definedName name="ыы_8" localSheetId="12">#REF!</definedName>
    <definedName name="ыы_8">#REF!</definedName>
    <definedName name="ыы_9" localSheetId="12">#REF!</definedName>
    <definedName name="ыы_9">#REF!</definedName>
    <definedName name="ыыы" localSheetId="12">#REF!</definedName>
    <definedName name="ыыы">#REF!</definedName>
    <definedName name="э1" localSheetId="12">#REF!</definedName>
    <definedName name="э1">#REF!</definedName>
    <definedName name="эж" localSheetId="12">#REF!</definedName>
    <definedName name="эж">#REF!</definedName>
    <definedName name="эж_1" localSheetId="12">#REF!</definedName>
    <definedName name="эж_1">#REF!</definedName>
    <definedName name="эж_10" localSheetId="12">#REF!</definedName>
    <definedName name="эж_10">#REF!</definedName>
    <definedName name="эж_11" localSheetId="12">#REF!</definedName>
    <definedName name="эж_11">#REF!</definedName>
    <definedName name="эж_12" localSheetId="12">#REF!</definedName>
    <definedName name="эж_12">#REF!</definedName>
    <definedName name="эж_13" localSheetId="12">#REF!</definedName>
    <definedName name="эж_13">#REF!</definedName>
    <definedName name="эж_14" localSheetId="12">#REF!</definedName>
    <definedName name="эж_14">#REF!</definedName>
    <definedName name="эж_15" localSheetId="12">#REF!</definedName>
    <definedName name="эж_15">#REF!</definedName>
    <definedName name="эж_16" localSheetId="12">#REF!</definedName>
    <definedName name="эж_16">#REF!</definedName>
    <definedName name="эж_17" localSheetId="12">#REF!</definedName>
    <definedName name="эж_17">#REF!</definedName>
    <definedName name="эж_18" localSheetId="12">#REF!</definedName>
    <definedName name="эж_18">#REF!</definedName>
    <definedName name="эж_19" localSheetId="12">#REF!</definedName>
    <definedName name="эж_19">#REF!</definedName>
    <definedName name="эж_2" localSheetId="12">#REF!</definedName>
    <definedName name="эж_2">#REF!</definedName>
    <definedName name="эж_20" localSheetId="12">#REF!</definedName>
    <definedName name="эж_20">#REF!</definedName>
    <definedName name="эж_21" localSheetId="12">#REF!</definedName>
    <definedName name="эж_21">#REF!</definedName>
    <definedName name="эж_49" localSheetId="12">#REF!</definedName>
    <definedName name="эж_49">#REF!</definedName>
    <definedName name="эж_50" localSheetId="12">#REF!</definedName>
    <definedName name="эж_50">#REF!</definedName>
    <definedName name="эж_51" localSheetId="12">#REF!</definedName>
    <definedName name="эж_51">#REF!</definedName>
    <definedName name="эж_52" localSheetId="12">#REF!</definedName>
    <definedName name="эж_52">#REF!</definedName>
    <definedName name="эж_53" localSheetId="12">#REF!</definedName>
    <definedName name="эж_53">#REF!</definedName>
    <definedName name="эж_54" localSheetId="12">#REF!</definedName>
    <definedName name="эж_54">#REF!</definedName>
    <definedName name="эж_6" localSheetId="12">#REF!</definedName>
    <definedName name="эж_6">#REF!</definedName>
    <definedName name="эж_7" localSheetId="12">#REF!</definedName>
    <definedName name="эж_7">#REF!</definedName>
    <definedName name="эж_8" localSheetId="12">#REF!</definedName>
    <definedName name="эж_8">#REF!</definedName>
    <definedName name="эж_9" localSheetId="12">#REF!</definedName>
    <definedName name="эж_9">#REF!</definedName>
    <definedName name="эк" localSheetId="12">#REF!</definedName>
    <definedName name="эк">#REF!</definedName>
    <definedName name="эк1" localSheetId="12">#REF!</definedName>
    <definedName name="эк1">#REF!</definedName>
    <definedName name="эко" localSheetId="12">#REF!</definedName>
    <definedName name="эко">#REF!</definedName>
    <definedName name="эко___0" localSheetId="12">#REF!</definedName>
    <definedName name="эко___0">#REF!</definedName>
    <definedName name="эко___0_1" localSheetId="12">#REF!</definedName>
    <definedName name="эко___0_1">#REF!</definedName>
    <definedName name="эко_1" localSheetId="12">#REF!</definedName>
    <definedName name="эко_1">#REF!</definedName>
    <definedName name="эко_5" localSheetId="12">#REF!</definedName>
    <definedName name="эко_5">#REF!</definedName>
    <definedName name="эко_5_1" localSheetId="12">#REF!</definedName>
    <definedName name="эко_5_1">#REF!</definedName>
    <definedName name="эко1" localSheetId="12">#REF!</definedName>
    <definedName name="эко1">#REF!</definedName>
    <definedName name="экол.1" localSheetId="12">[2]топография!#REF!</definedName>
    <definedName name="экол.1">[2]топография!#REF!</definedName>
    <definedName name="экол1" localSheetId="14">#REF!</definedName>
    <definedName name="экол1" localSheetId="12">#REF!</definedName>
    <definedName name="экол1" localSheetId="16">#REF!</definedName>
    <definedName name="экол1" localSheetId="15">#REF!</definedName>
    <definedName name="экол1">#REF!</definedName>
    <definedName name="экол2" localSheetId="12">#REF!</definedName>
    <definedName name="экол2">#REF!</definedName>
    <definedName name="Экол3" localSheetId="12">#REF!</definedName>
    <definedName name="Экол3">#REF!</definedName>
    <definedName name="эколог" localSheetId="12">#REF!</definedName>
    <definedName name="эколог">#REF!</definedName>
    <definedName name="экология">NA()</definedName>
    <definedName name="экологияч" localSheetId="12">#REF!</definedName>
    <definedName name="экологияч">#REF!</definedName>
    <definedName name="эл" localSheetId="13" hidden="1">{#N/A,#N/A,TRUE,"Смета на пасс. обор. №1"}</definedName>
    <definedName name="эл" localSheetId="14" hidden="1">{#N/A,#N/A,TRUE,"Смета на пасс. обор. №1"}</definedName>
    <definedName name="эл" localSheetId="16" hidden="1">{#N/A,#N/A,TRUE,"Смета на пасс. обор. №1"}</definedName>
    <definedName name="эл" localSheetId="15" hidden="1">{#N/A,#N/A,TRUE,"Смета на пасс. обор. №1"}</definedName>
    <definedName name="эл" hidden="1">{#N/A,#N/A,TRUE,"Смета на пасс. обор. №1"}</definedName>
    <definedName name="эл_1" localSheetId="13" hidden="1">{#N/A,#N/A,TRUE,"Смета на пасс. обор. №1"}</definedName>
    <definedName name="эл_1" localSheetId="14" hidden="1">{#N/A,#N/A,TRUE,"Смета на пасс. обор. №1"}</definedName>
    <definedName name="эл_1" localSheetId="16" hidden="1">{#N/A,#N/A,TRUE,"Смета на пасс. обор. №1"}</definedName>
    <definedName name="эл_1" localSheetId="15" hidden="1">{#N/A,#N/A,TRUE,"Смета на пасс. обор. №1"}</definedName>
    <definedName name="эл_1" hidden="1">{#N/A,#N/A,TRUE,"Смета на пасс. обор. №1"}</definedName>
    <definedName name="эмс" localSheetId="12">[2]топография!#REF!</definedName>
    <definedName name="эмс">[2]топография!#REF!</definedName>
    <definedName name="ю" localSheetId="14">#REF!</definedName>
    <definedName name="ю" localSheetId="12">#REF!</definedName>
    <definedName name="ю" localSheetId="16">#REF!</definedName>
    <definedName name="ю" localSheetId="15">#REF!</definedName>
    <definedName name="ю">#REF!</definedName>
    <definedName name="юб" localSheetId="12">#REF!</definedName>
    <definedName name="юб">#REF!</definedName>
    <definedName name="ЮФУ" localSheetId="12">#REF!</definedName>
    <definedName name="ЮФУ">#REF!</definedName>
    <definedName name="ЮФУ2" localSheetId="12">#REF!</definedName>
    <definedName name="ЮФУ2">#REF!</definedName>
    <definedName name="ююю" localSheetId="13" hidden="1">{#N/A,#N/A,TRUE,"Смета на пасс. обор. №1"}</definedName>
    <definedName name="ююю" localSheetId="14" hidden="1">{#N/A,#N/A,TRUE,"Смета на пасс. обор. №1"}</definedName>
    <definedName name="ююю" localSheetId="16" hidden="1">{#N/A,#N/A,TRUE,"Смета на пасс. обор. №1"}</definedName>
    <definedName name="ююю" localSheetId="15" hidden="1">{#N/A,#N/A,TRUE,"Смета на пасс. обор. №1"}</definedName>
    <definedName name="ююю" hidden="1">{#N/A,#N/A,TRUE,"Смета на пасс. обор. №1"}</definedName>
    <definedName name="ююю_1" localSheetId="13" hidden="1">{#N/A,#N/A,TRUE,"Смета на пасс. обор. №1"}</definedName>
    <definedName name="ююю_1" localSheetId="14" hidden="1">{#N/A,#N/A,TRUE,"Смета на пасс. обор. №1"}</definedName>
    <definedName name="ююю_1" localSheetId="16" hidden="1">{#N/A,#N/A,TRUE,"Смета на пасс. обор. №1"}</definedName>
    <definedName name="ююю_1" localSheetId="15" hidden="1">{#N/A,#N/A,TRUE,"Смета на пасс. обор. №1"}</definedName>
    <definedName name="ююю_1" hidden="1">{#N/A,#N/A,TRUE,"Смета на пасс. обор. №1"}</definedName>
    <definedName name="я" localSheetId="14">#REF!</definedName>
    <definedName name="я" localSheetId="12">#REF!</definedName>
    <definedName name="я" localSheetId="16">#REF!</definedName>
    <definedName name="я" localSheetId="15">#REF!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A11" i="48" l="1"/>
  <c r="A18" i="48"/>
  <c r="D24" i="51"/>
  <c r="B17" i="68" l="1"/>
  <c r="D17" i="68"/>
  <c r="C17" i="68"/>
  <c r="D16" i="68"/>
  <c r="B7" i="68"/>
  <c r="D6" i="68"/>
  <c r="C41" i="50"/>
  <c r="F33" i="50"/>
  <c r="F41" i="50" s="1"/>
  <c r="F32" i="50"/>
  <c r="F39" i="50"/>
  <c r="D39" i="50"/>
  <c r="F37" i="50"/>
  <c r="D37" i="50"/>
  <c r="F31" i="50" l="1"/>
  <c r="F34" i="50" s="1"/>
  <c r="F35" i="50" s="1"/>
  <c r="C40" i="50"/>
  <c r="F40" i="50"/>
  <c r="C42" i="50" l="1"/>
  <c r="F42" i="50"/>
  <c r="E16" i="50" l="1"/>
  <c r="E15" i="50"/>
  <c r="E14" i="50"/>
  <c r="C5" i="47" l="1"/>
  <c r="B9" i="50" s="1"/>
  <c r="G32" i="13" l="1"/>
  <c r="C15" i="68"/>
  <c r="D15" i="68" s="1"/>
  <c r="C14" i="68"/>
  <c r="C5" i="68"/>
  <c r="D5" i="68" s="1"/>
  <c r="C4" i="68"/>
  <c r="C7" i="68" l="1"/>
  <c r="F29" i="13" s="1"/>
  <c r="G29" i="13" s="1"/>
  <c r="D4" i="68"/>
  <c r="F28" i="13"/>
  <c r="G28" i="13" s="1"/>
  <c r="D14" i="68"/>
  <c r="D7" i="68"/>
  <c r="D15" i="35" l="1"/>
  <c r="F27" i="13"/>
  <c r="B19" i="50" l="1"/>
  <c r="G34" i="13"/>
  <c r="E21" i="13"/>
  <c r="E20" i="13"/>
  <c r="B29" i="66" l="1"/>
  <c r="C29" i="66" s="1"/>
  <c r="F29" i="66" s="1"/>
  <c r="AE28" i="66"/>
  <c r="AE27" i="66"/>
  <c r="AE26" i="66"/>
  <c r="AE24" i="66"/>
  <c r="AE21" i="66"/>
  <c r="AE19" i="66"/>
  <c r="E13" i="66"/>
  <c r="H29" i="66" s="1"/>
  <c r="D13" i="66"/>
  <c r="G12" i="66" s="1"/>
  <c r="G29" i="66" l="1"/>
  <c r="G11" i="66"/>
  <c r="G13" i="66" s="1"/>
  <c r="I29" i="66" s="1"/>
  <c r="J29" i="66" l="1"/>
  <c r="G24" i="13" l="1"/>
  <c r="D17" i="35"/>
  <c r="F26" i="63" l="1"/>
  <c r="G26" i="63" s="1"/>
  <c r="D19" i="50" s="1"/>
  <c r="F19" i="50" l="1"/>
  <c r="G19" i="50" s="1"/>
  <c r="G27" i="63"/>
  <c r="G28" i="63" s="1"/>
  <c r="F20" i="63"/>
  <c r="F11" i="63"/>
  <c r="G11" i="63" s="1"/>
  <c r="J32" i="60" l="1"/>
  <c r="E17" i="13" s="1"/>
  <c r="J35" i="61"/>
  <c r="E19" i="13" s="1"/>
  <c r="G21" i="65" l="1"/>
  <c r="E21" i="65"/>
  <c r="G15" i="65"/>
  <c r="E15" i="65"/>
  <c r="F14" i="65"/>
  <c r="E14" i="65"/>
  <c r="G14" i="65" s="1"/>
  <c r="G13" i="65"/>
  <c r="G12" i="65"/>
  <c r="G11" i="65"/>
  <c r="G10" i="65"/>
  <c r="G20" i="63"/>
  <c r="G21" i="63" s="1"/>
  <c r="G19" i="63"/>
  <c r="G18" i="63"/>
  <c r="G13" i="63"/>
  <c r="G12" i="63"/>
  <c r="E14" i="63"/>
  <c r="G10" i="63"/>
  <c r="G138" i="62"/>
  <c r="E138" i="62"/>
  <c r="G137" i="62"/>
  <c r="E137" i="62"/>
  <c r="G132" i="62"/>
  <c r="E132" i="62"/>
  <c r="G131" i="62"/>
  <c r="E131" i="62"/>
  <c r="G130" i="62"/>
  <c r="E130" i="62"/>
  <c r="G129" i="62"/>
  <c r="E129" i="62"/>
  <c r="G128" i="62"/>
  <c r="E128" i="62"/>
  <c r="G127" i="62"/>
  <c r="E127" i="62"/>
  <c r="G126" i="62"/>
  <c r="E126" i="62"/>
  <c r="G125" i="62"/>
  <c r="E125" i="62"/>
  <c r="G124" i="62"/>
  <c r="E124" i="62"/>
  <c r="G123" i="62"/>
  <c r="E123" i="62"/>
  <c r="G122" i="62"/>
  <c r="E122" i="62"/>
  <c r="G121" i="62"/>
  <c r="E121" i="62"/>
  <c r="G120" i="62"/>
  <c r="E120" i="62"/>
  <c r="G119" i="62"/>
  <c r="E119" i="62"/>
  <c r="G118" i="62"/>
  <c r="E118" i="62"/>
  <c r="G117" i="62"/>
  <c r="E117" i="62"/>
  <c r="G116" i="62"/>
  <c r="E116" i="62"/>
  <c r="G115" i="62"/>
  <c r="E115" i="62"/>
  <c r="G114" i="62"/>
  <c r="E114" i="62"/>
  <c r="G113" i="62"/>
  <c r="E113" i="62"/>
  <c r="G112" i="62"/>
  <c r="E112" i="62"/>
  <c r="G111" i="62"/>
  <c r="E111" i="62"/>
  <c r="G110" i="62"/>
  <c r="E110" i="62"/>
  <c r="G109" i="62"/>
  <c r="E109" i="62"/>
  <c r="G108" i="62"/>
  <c r="E108" i="62"/>
  <c r="G107" i="62"/>
  <c r="E107" i="62"/>
  <c r="G106" i="62"/>
  <c r="E106" i="62"/>
  <c r="G105" i="62"/>
  <c r="E105" i="62"/>
  <c r="G104" i="62"/>
  <c r="E104" i="62"/>
  <c r="G101" i="62"/>
  <c r="G100" i="62"/>
  <c r="G99" i="62"/>
  <c r="G98" i="62"/>
  <c r="G97" i="62"/>
  <c r="G96" i="62"/>
  <c r="G95" i="62"/>
  <c r="G94" i="62"/>
  <c r="G93" i="62"/>
  <c r="G92" i="62"/>
  <c r="G85" i="62"/>
  <c r="G84" i="62"/>
  <c r="G83" i="62"/>
  <c r="G82" i="62"/>
  <c r="G51" i="62"/>
  <c r="E51" i="62"/>
  <c r="G50" i="62"/>
  <c r="E50" i="62"/>
  <c r="G49" i="62"/>
  <c r="G53" i="62" s="1"/>
  <c r="E49" i="62"/>
  <c r="G48" i="62"/>
  <c r="E48" i="62"/>
  <c r="G47" i="62"/>
  <c r="G44" i="62"/>
  <c r="E44" i="62"/>
  <c r="G43" i="62"/>
  <c r="E43" i="62"/>
  <c r="G42" i="62"/>
  <c r="E42" i="62"/>
  <c r="G41" i="62"/>
  <c r="E41" i="62"/>
  <c r="G39" i="62"/>
  <c r="G45" i="62" s="1"/>
  <c r="E52" i="62" s="1"/>
  <c r="G52" i="62" s="1"/>
  <c r="E39" i="62"/>
  <c r="G37" i="62"/>
  <c r="G36" i="62"/>
  <c r="G35" i="62"/>
  <c r="F35" i="62"/>
  <c r="G34" i="62"/>
  <c r="E30" i="62"/>
  <c r="F26" i="62"/>
  <c r="G26" i="62" s="1"/>
  <c r="G24" i="62"/>
  <c r="G23" i="62"/>
  <c r="G22" i="62"/>
  <c r="E22" i="62"/>
  <c r="G21" i="62"/>
  <c r="G20" i="62"/>
  <c r="G19" i="62"/>
  <c r="G18" i="62"/>
  <c r="G17" i="62"/>
  <c r="G16" i="62"/>
  <c r="G15" i="62"/>
  <c r="G14" i="62"/>
  <c r="J31" i="61"/>
  <c r="J29" i="61"/>
  <c r="J28" i="61"/>
  <c r="J27" i="61"/>
  <c r="E26" i="61"/>
  <c r="J26" i="61" s="1"/>
  <c r="E25" i="61"/>
  <c r="J25" i="61" s="1"/>
  <c r="J17" i="61"/>
  <c r="J16" i="61"/>
  <c r="J18" i="61" s="1"/>
  <c r="F20" i="61" s="1"/>
  <c r="J20" i="61" s="1"/>
  <c r="J15" i="61"/>
  <c r="I29" i="60"/>
  <c r="I28" i="60"/>
  <c r="I27" i="60"/>
  <c r="J23" i="60"/>
  <c r="J22" i="60"/>
  <c r="I22" i="60"/>
  <c r="J21" i="60"/>
  <c r="I21" i="60"/>
  <c r="J20" i="60"/>
  <c r="I20" i="60"/>
  <c r="J19" i="60"/>
  <c r="I19" i="60"/>
  <c r="J18" i="60"/>
  <c r="I18" i="60"/>
  <c r="J17" i="60"/>
  <c r="I17" i="60"/>
  <c r="J16" i="60"/>
  <c r="I16" i="60"/>
  <c r="D15" i="60"/>
  <c r="J15" i="60" s="1"/>
  <c r="D23" i="60" s="1"/>
  <c r="A15" i="60"/>
  <c r="A16" i="60" s="1"/>
  <c r="A17" i="60" s="1"/>
  <c r="A18" i="60" s="1"/>
  <c r="A19" i="60" s="1"/>
  <c r="A20" i="60" s="1"/>
  <c r="A21" i="60" s="1"/>
  <c r="A22" i="60" s="1"/>
  <c r="A23" i="60" s="1"/>
  <c r="A24" i="60" s="1"/>
  <c r="A27" i="60" s="1"/>
  <c r="A28" i="60" s="1"/>
  <c r="A29" i="60" s="1"/>
  <c r="J12" i="60"/>
  <c r="I12" i="60"/>
  <c r="A12" i="60"/>
  <c r="J11" i="60"/>
  <c r="I11" i="60"/>
  <c r="B53" i="59"/>
  <c r="J39" i="59"/>
  <c r="J41" i="59" s="1"/>
  <c r="J42" i="59" s="1"/>
  <c r="F39" i="59"/>
  <c r="O37" i="59"/>
  <c r="J37" i="59"/>
  <c r="J35" i="59"/>
  <c r="J32" i="59"/>
  <c r="J28" i="59"/>
  <c r="J27" i="59"/>
  <c r="J24" i="59"/>
  <c r="J21" i="59"/>
  <c r="J16" i="59"/>
  <c r="L67" i="58"/>
  <c r="D67" i="58"/>
  <c r="L60" i="58"/>
  <c r="D60" i="58"/>
  <c r="D59" i="58"/>
  <c r="L59" i="58" s="1"/>
  <c r="L58" i="58"/>
  <c r="D58" i="58"/>
  <c r="L56" i="58"/>
  <c r="D56" i="58"/>
  <c r="L55" i="58"/>
  <c r="L54" i="58"/>
  <c r="D54" i="58"/>
  <c r="L53" i="58"/>
  <c r="L52" i="58"/>
  <c r="D52" i="58"/>
  <c r="L51" i="58"/>
  <c r="D51" i="58"/>
  <c r="L50" i="58"/>
  <c r="D50" i="58"/>
  <c r="L47" i="58"/>
  <c r="D57" i="58" s="1"/>
  <c r="L57" i="58" s="1"/>
  <c r="D47" i="58"/>
  <c r="L46" i="58"/>
  <c r="D46" i="58"/>
  <c r="L45" i="58"/>
  <c r="D45" i="58"/>
  <c r="L44" i="58"/>
  <c r="L48" i="58" s="1"/>
  <c r="D44" i="58"/>
  <c r="L43" i="58"/>
  <c r="L42" i="58"/>
  <c r="L41" i="58"/>
  <c r="L40" i="58"/>
  <c r="L39" i="58"/>
  <c r="L38" i="58"/>
  <c r="L37" i="58"/>
  <c r="L36" i="58"/>
  <c r="L35" i="58"/>
  <c r="L29" i="58"/>
  <c r="L28" i="58"/>
  <c r="L27" i="58"/>
  <c r="L26" i="58"/>
  <c r="L25" i="58"/>
  <c r="D25" i="58"/>
  <c r="L24" i="58"/>
  <c r="L23" i="58"/>
  <c r="L22" i="58"/>
  <c r="L21" i="58"/>
  <c r="L20" i="58"/>
  <c r="L19" i="58"/>
  <c r="L18" i="58"/>
  <c r="L17" i="58"/>
  <c r="L16" i="58"/>
  <c r="L15" i="58"/>
  <c r="L14" i="58"/>
  <c r="L30" i="58" s="1"/>
  <c r="A14" i="58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1" i="58" s="1"/>
  <c r="A32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4" i="58" s="1"/>
  <c r="A65" i="58" s="1"/>
  <c r="A66" i="58" s="1"/>
  <c r="L13" i="58"/>
  <c r="A13" i="58"/>
  <c r="L12" i="58"/>
  <c r="A12" i="58"/>
  <c r="L11" i="58"/>
  <c r="L55" i="57"/>
  <c r="D55" i="57"/>
  <c r="L48" i="57"/>
  <c r="D48" i="57"/>
  <c r="D47" i="57"/>
  <c r="L47" i="57" s="1"/>
  <c r="D46" i="57"/>
  <c r="L46" i="57" s="1"/>
  <c r="L45" i="57"/>
  <c r="D45" i="57"/>
  <c r="D44" i="57"/>
  <c r="L44" i="57" s="1"/>
  <c r="L43" i="57"/>
  <c r="D43" i="57"/>
  <c r="L42" i="57"/>
  <c r="D42" i="57"/>
  <c r="L41" i="57"/>
  <c r="D41" i="57"/>
  <c r="L39" i="57"/>
  <c r="L38" i="57"/>
  <c r="L37" i="57"/>
  <c r="L36" i="57"/>
  <c r="L35" i="57"/>
  <c r="L34" i="57"/>
  <c r="L33" i="57"/>
  <c r="L32" i="57"/>
  <c r="L31" i="57"/>
  <c r="L30" i="57"/>
  <c r="L29" i="57"/>
  <c r="L28" i="57"/>
  <c r="L27" i="57"/>
  <c r="L26" i="57"/>
  <c r="L20" i="57"/>
  <c r="L19" i="57"/>
  <c r="D19" i="57"/>
  <c r="L18" i="57"/>
  <c r="L17" i="57"/>
  <c r="L16" i="57"/>
  <c r="A16" i="57"/>
  <c r="A17" i="57" s="1"/>
  <c r="A18" i="57" s="1"/>
  <c r="A19" i="57" s="1"/>
  <c r="A20" i="57" s="1"/>
  <c r="A22" i="57" s="1"/>
  <c r="A23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41" i="57" s="1"/>
  <c r="A42" i="57" s="1"/>
  <c r="A43" i="57" s="1"/>
  <c r="A44" i="57" s="1"/>
  <c r="A45" i="57" s="1"/>
  <c r="A46" i="57" s="1"/>
  <c r="A47" i="57" s="1"/>
  <c r="A48" i="57" s="1"/>
  <c r="A49" i="57" s="1"/>
  <c r="A52" i="57" s="1"/>
  <c r="A53" i="57" s="1"/>
  <c r="A54" i="57" s="1"/>
  <c r="L15" i="57"/>
  <c r="A15" i="57"/>
  <c r="L14" i="57"/>
  <c r="A14" i="57"/>
  <c r="L13" i="57"/>
  <c r="A13" i="57"/>
  <c r="L12" i="57"/>
  <c r="L21" i="57" s="1"/>
  <c r="A12" i="57"/>
  <c r="L11" i="57"/>
  <c r="N28" i="56"/>
  <c r="N27" i="56"/>
  <c r="N26" i="56"/>
  <c r="D20" i="56"/>
  <c r="N20" i="56" s="1"/>
  <c r="O20" i="56" s="1"/>
  <c r="D21" i="56"/>
  <c r="N21" i="56" s="1"/>
  <c r="O21" i="56" s="1"/>
  <c r="D23" i="56"/>
  <c r="N23" i="56" s="1"/>
  <c r="O23" i="56" s="1"/>
  <c r="D22" i="56"/>
  <c r="N22" i="56" s="1"/>
  <c r="O22" i="56" s="1"/>
  <c r="N12" i="56"/>
  <c r="O12" i="56" s="1"/>
  <c r="N13" i="56"/>
  <c r="N15" i="56"/>
  <c r="O15" i="56" s="1"/>
  <c r="N14" i="56"/>
  <c r="O14" i="56" s="1"/>
  <c r="I15" i="60" l="1"/>
  <c r="J13" i="60"/>
  <c r="J30" i="61"/>
  <c r="J32" i="61" s="1"/>
  <c r="J33" i="61" s="1"/>
  <c r="J34" i="61" s="1"/>
  <c r="G14" i="63"/>
  <c r="E15" i="63" s="1"/>
  <c r="G15" i="63" s="1"/>
  <c r="G16" i="63" s="1"/>
  <c r="G22" i="63" s="1"/>
  <c r="G23" i="63" s="1"/>
  <c r="G24" i="63" s="1"/>
  <c r="O24" i="56"/>
  <c r="O13" i="56"/>
  <c r="O16" i="56" s="1"/>
  <c r="F17" i="56" s="1"/>
  <c r="O17" i="56" s="1"/>
  <c r="O18" i="56" s="1"/>
  <c r="F26" i="56" s="1"/>
  <c r="O26" i="56" s="1"/>
  <c r="F27" i="56" s="1"/>
  <c r="O27" i="56" s="1"/>
  <c r="E17" i="65"/>
  <c r="G17" i="65" s="1"/>
  <c r="G18" i="65" s="1"/>
  <c r="G19" i="65" s="1"/>
  <c r="G22" i="65" s="1"/>
  <c r="G23" i="65" s="1"/>
  <c r="D22" i="57"/>
  <c r="L22" i="57" s="1"/>
  <c r="L24" i="57" s="1"/>
  <c r="D23" i="57"/>
  <c r="L23" i="57" s="1"/>
  <c r="L62" i="58"/>
  <c r="D49" i="57"/>
  <c r="L49" i="57" s="1"/>
  <c r="G54" i="62"/>
  <c r="G55" i="62"/>
  <c r="D61" i="58"/>
  <c r="L61" i="58" s="1"/>
  <c r="D31" i="58"/>
  <c r="L31" i="58" s="1"/>
  <c r="D32" i="58" s="1"/>
  <c r="L32" i="58" s="1"/>
  <c r="F28" i="62"/>
  <c r="F27" i="62"/>
  <c r="G27" i="62" s="1"/>
  <c r="J30" i="59"/>
  <c r="J25" i="60"/>
  <c r="F27" i="60"/>
  <c r="F21" i="61"/>
  <c r="J21" i="61" s="1"/>
  <c r="J23" i="61"/>
  <c r="F22" i="61"/>
  <c r="J22" i="61" s="1"/>
  <c r="L50" i="57"/>
  <c r="J29" i="59"/>
  <c r="D24" i="60"/>
  <c r="J24" i="60" s="1"/>
  <c r="G29" i="63" l="1"/>
  <c r="G30" i="63" s="1"/>
  <c r="G20" i="13"/>
  <c r="G21" i="13"/>
  <c r="F28" i="56"/>
  <c r="O28" i="56" s="1"/>
  <c r="O29" i="56" s="1"/>
  <c r="O30" i="56" s="1"/>
  <c r="O31" i="56" s="1"/>
  <c r="E13" i="13" s="1"/>
  <c r="G24" i="65"/>
  <c r="G25" i="65" s="1"/>
  <c r="D52" i="57"/>
  <c r="L33" i="58"/>
  <c r="J27" i="60"/>
  <c r="F28" i="60" s="1"/>
  <c r="J28" i="60" s="1"/>
  <c r="F29" i="60"/>
  <c r="J29" i="60" s="1"/>
  <c r="G28" i="62"/>
  <c r="J47" i="59"/>
  <c r="J46" i="59"/>
  <c r="J45" i="59"/>
  <c r="J44" i="59"/>
  <c r="D48" i="59"/>
  <c r="J48" i="59" s="1"/>
  <c r="J36" i="61" l="1"/>
  <c r="J37" i="61" s="1"/>
  <c r="G19" i="13"/>
  <c r="J30" i="60"/>
  <c r="J31" i="60" s="1"/>
  <c r="D64" i="58"/>
  <c r="L52" i="57"/>
  <c r="D53" i="57"/>
  <c r="L53" i="57" s="1"/>
  <c r="J49" i="59"/>
  <c r="J50" i="59" s="1"/>
  <c r="J51" i="59" s="1"/>
  <c r="E16" i="13" s="1"/>
  <c r="G16" i="13" s="1"/>
  <c r="F29" i="62"/>
  <c r="G25" i="13"/>
  <c r="B15" i="50" s="1"/>
  <c r="D15" i="50" l="1"/>
  <c r="O32" i="56"/>
  <c r="G13" i="13"/>
  <c r="D54" i="57"/>
  <c r="L54" i="57" s="1"/>
  <c r="L56" i="57" s="1"/>
  <c r="L57" i="57" s="1"/>
  <c r="L58" i="57" s="1"/>
  <c r="E14" i="13" s="1"/>
  <c r="G14" i="13" s="1"/>
  <c r="G29" i="62"/>
  <c r="F30" i="62"/>
  <c r="G30" i="62" s="1"/>
  <c r="J52" i="59"/>
  <c r="J53" i="59" s="1"/>
  <c r="J54" i="59" s="1"/>
  <c r="L64" i="58"/>
  <c r="D66" i="58" s="1"/>
  <c r="L66" i="58" s="1"/>
  <c r="J33" i="60" l="1"/>
  <c r="J34" i="60" s="1"/>
  <c r="J35" i="60" s="1"/>
  <c r="G17" i="13"/>
  <c r="L59" i="57"/>
  <c r="L60" i="57" s="1"/>
  <c r="L61" i="57" s="1"/>
  <c r="G31" i="62"/>
  <c r="G56" i="62" s="1"/>
  <c r="G57" i="62" s="1"/>
  <c r="E18" i="13" s="1"/>
  <c r="G18" i="13" s="1"/>
  <c r="D65" i="58"/>
  <c r="L65" i="58" s="1"/>
  <c r="L68" i="58" s="1"/>
  <c r="L69" i="58" s="1"/>
  <c r="L70" i="58" s="1"/>
  <c r="E15" i="13" s="1"/>
  <c r="G15" i="13" s="1"/>
  <c r="G22" i="13" l="1"/>
  <c r="L71" i="58"/>
  <c r="L72" i="58" s="1"/>
  <c r="L73" i="58" s="1"/>
  <c r="G58" i="62"/>
  <c r="G59" i="62" s="1"/>
  <c r="G60" i="62" s="1"/>
  <c r="B14" i="50" l="1"/>
  <c r="B20" i="50" s="1"/>
  <c r="D20" i="50" s="1"/>
  <c r="D11" i="35"/>
  <c r="A3" i="47"/>
  <c r="F15" i="50" l="1"/>
  <c r="G15" i="50" s="1"/>
  <c r="C14" i="47" s="1"/>
  <c r="C4" i="51" l="1"/>
  <c r="D14" i="50" l="1"/>
  <c r="F14" i="50" l="1"/>
  <c r="G14" i="50" l="1"/>
  <c r="F20" i="50"/>
  <c r="G20" i="50" s="1"/>
  <c r="C13" i="47" l="1"/>
  <c r="D13" i="35"/>
  <c r="A3" i="48" l="1"/>
  <c r="G27" i="13" l="1"/>
  <c r="G30" i="13" s="1"/>
  <c r="L15" i="28"/>
  <c r="L14" i="28"/>
  <c r="L13" i="28"/>
  <c r="L12" i="28"/>
  <c r="B16" i="50" l="1"/>
  <c r="D16" i="50" s="1"/>
  <c r="L16" i="28"/>
  <c r="D18" i="28" s="1"/>
  <c r="L18" i="28" s="1"/>
  <c r="B21" i="50" l="1"/>
  <c r="B22" i="50" s="1"/>
  <c r="D21" i="50"/>
  <c r="D22" i="50" s="1"/>
  <c r="F16" i="50"/>
  <c r="G16" i="50" s="1"/>
  <c r="C15" i="47" s="1"/>
  <c r="D17" i="28"/>
  <c r="L17" i="28" s="1"/>
  <c r="D27" i="28" s="1"/>
  <c r="L27" i="28" s="1"/>
  <c r="D19" i="28"/>
  <c r="L19" i="28" s="1"/>
  <c r="F21" i="50" l="1"/>
  <c r="L21" i="28"/>
  <c r="D13" i="47"/>
  <c r="D24" i="28"/>
  <c r="D23" i="28"/>
  <c r="L23" i="28" s="1"/>
  <c r="G21" i="50" l="1"/>
  <c r="G22" i="50" s="1"/>
  <c r="F22" i="50"/>
  <c r="C16" i="47"/>
  <c r="L24" i="28"/>
  <c r="C20" i="47" l="1"/>
  <c r="C17" i="47"/>
  <c r="D14" i="47"/>
  <c r="D25" i="28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  <c r="D18" i="35" l="1"/>
  <c r="H19" i="35" l="1"/>
  <c r="H20" i="35" s="1"/>
  <c r="E13" i="47"/>
  <c r="G35" i="13" l="1"/>
  <c r="G36" i="13" s="1"/>
  <c r="E14" i="47" l="1"/>
  <c r="B23" i="50" l="1"/>
  <c r="B24" i="50" s="1"/>
  <c r="D20" i="47" l="1"/>
  <c r="E20" i="47" s="1"/>
  <c r="F23" i="50"/>
  <c r="F24" i="50" s="1"/>
  <c r="D23" i="50" l="1"/>
  <c r="D24" i="50" s="1"/>
  <c r="D15" i="47"/>
  <c r="D16" i="47" s="1"/>
  <c r="G23" i="50" l="1"/>
  <c r="G24" i="50" s="1"/>
  <c r="E15" i="47"/>
  <c r="E16" i="47" s="1"/>
  <c r="G6" i="51" s="1"/>
  <c r="D17" i="47"/>
  <c r="E17" i="47" s="1"/>
  <c r="B23" i="48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sharedStrings.xml><?xml version="1.0" encoding="utf-8"?>
<sst xmlns="http://schemas.openxmlformats.org/spreadsheetml/2006/main" count="2769" uniqueCount="1683">
  <si>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</si>
  <si>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</si>
  <si>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</si>
  <si>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</si>
  <si>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</si>
  <si>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</si>
  <si>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</si>
  <si>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</si>
  <si>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</si>
  <si>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</si>
  <si>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</si>
  <si>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</si>
  <si>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</si>
  <si>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</si>
  <si>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</si>
  <si>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</si>
  <si>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</si>
  <si>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</si>
  <si>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</si>
  <si>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</si>
  <si>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</si>
  <si>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</si>
  <si>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</si>
  <si>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</si>
  <si>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</si>
  <si>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</si>
  <si>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</si>
  <si>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</si>
  <si>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</si>
  <si>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</si>
  <si>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</si>
  <si>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</si>
  <si>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</si>
  <si>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</si>
  <si>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</si>
  <si>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</si>
  <si>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</si>
  <si>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</si>
  <si>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</si>
  <si>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</si>
  <si>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</si>
  <si>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</si>
  <si>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</si>
  <si>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</si>
  <si>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</si>
  <si>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</si>
  <si>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</si>
  <si>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</si>
  <si>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</si>
  <si>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</si>
  <si>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</si>
  <si>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</si>
  <si>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</si>
  <si>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</si>
  <si>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</si>
  <si>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</si>
  <si>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</si>
  <si>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</si>
  <si>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</si>
  <si>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</si>
  <si>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</si>
  <si>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</si>
  <si>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</si>
  <si>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</si>
  <si>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</si>
  <si>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</si>
  <si>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</si>
  <si>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</si>
  <si>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</si>
  <si>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</si>
  <si>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</si>
  <si>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</si>
  <si>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</si>
  <si>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</si>
  <si>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</si>
  <si>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</si>
  <si>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</si>
  <si>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</si>
  <si>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</si>
  <si>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</si>
  <si>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</si>
  <si>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</si>
  <si>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</si>
  <si>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</si>
  <si>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</si>
  <si>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</si>
  <si>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</si>
  <si>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</si>
  <si>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</si>
  <si>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</si>
  <si>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</si>
  <si>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</si>
  <si>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</si>
  <si>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</si>
  <si>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</si>
  <si>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</si>
  <si>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</si>
  <si>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</si>
  <si>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</si>
  <si>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</si>
  <si>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</si>
  <si>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</si>
  <si>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</si>
  <si>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</si>
  <si>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</si>
  <si>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</si>
  <si>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Разработка проектной документации стадии " Проектная документация"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</si>
  <si>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</si>
  <si>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</si>
  <si>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</si>
  <si>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</si>
  <si>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</si>
  <si>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</si>
  <si>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3.1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</si>
  <si>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</si>
  <si>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</si>
  <si>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</si>
  <si>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Описание метода расчета стоимости изыскательских работ</t>
  </si>
  <si>
    <t>Описание метода расчета стоимости проектных работ</t>
  </si>
  <si>
    <t>ВСЕГО: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</si>
  <si>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</si>
  <si>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</si>
  <si>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 xml:space="preserve">Экспертиза проектной документации  и результатов инженерных изысканий. </t>
  </si>
  <si>
    <t>на выполнение проектно-изыскательских работ по объекту</t>
  </si>
  <si>
    <t>НДС-20 %</t>
  </si>
  <si>
    <t>1.2</t>
  </si>
  <si>
    <t>Инженерно-геодезические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</si>
  <si>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</si>
  <si>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</si>
  <si>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</si>
  <si>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</si>
  <si>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</si>
  <si>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</si>
  <si>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</si>
  <si>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</si>
  <si>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Стоимость инж.изыск. в уровне цен 01.01.2001 г. без НДС</t>
  </si>
  <si>
    <t>Стоимость проектных работ в уровне цен 01.01.2001 г. без НДС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</si>
  <si>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</si>
  <si>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</si>
  <si>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</si>
  <si>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</si>
  <si>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</si>
  <si>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</si>
  <si>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</si>
  <si>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</si>
  <si>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</si>
  <si>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</si>
  <si>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</si>
  <si>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</si>
  <si>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</si>
  <si>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</si>
  <si>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</si>
  <si>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Начало работ</t>
  </si>
  <si>
    <t>Окончание работ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</si>
  <si>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</si>
  <si>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</si>
  <si>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</si>
  <si>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</si>
  <si>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</si>
  <si>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</si>
  <si>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</si>
  <si>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</si>
  <si>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</si>
  <si>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</si>
  <si>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</si>
  <si>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</si>
  <si>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</si>
  <si>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</si>
  <si>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том числе непредвиденные расходы</t>
  </si>
  <si>
    <t>В расчете учтен резерв средств на непредвиденные затраты в размере 2%</t>
  </si>
  <si>
    <t>Налог на добавленную стоимость - 20 %</t>
  </si>
  <si>
    <t>Продолжительность работ в соответствие с Графиком</t>
  </si>
  <si>
    <t xml:space="preserve"> Стоимость проектирования  объекта в прогнозных ценах периода проектирования (руб.)</t>
  </si>
  <si>
    <t>Кабардино-Балкарская Республика, всесезонный туристско-рекреационный комплекс «Эльбрус»</t>
  </si>
  <si>
    <t>Геофизические исследования</t>
  </si>
  <si>
    <t>1.5</t>
  </si>
  <si>
    <t>1.6</t>
  </si>
  <si>
    <t>Смета № 5-из</t>
  </si>
  <si>
    <t>Экологическая экспертиза</t>
  </si>
  <si>
    <t>- затраты на проектные работы стадии "Проектная документация"</t>
  </si>
  <si>
    <t>- затраты на инженерные изыскания:</t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</si>
  <si>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</si>
  <si>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</si>
  <si>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</si>
  <si>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</si>
  <si>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</si>
  <si>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</si>
  <si>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</si>
  <si>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</si>
  <si>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АО "КАВКАЗ.РФ"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</si>
  <si>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</si>
  <si>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</si>
  <si>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</si>
  <si>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</si>
  <si>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
руб.</t>
  </si>
  <si>
    <t>Раздел 1. Гостиница</t>
  </si>
  <si>
    <t xml:space="preserve">Молодежные гостиницы, дома-интернаты по числу мест:свыше 100 до 500, 120(место) </t>
  </si>
  <si>
    <t xml:space="preserve">СБЦП "Объекты жилищно-гражданского строительства (2010)" табл.2 п.2
(СБЦП03-2-2) </t>
  </si>
  <si>
    <t>(636178+3881*120)*1,04*1,1*1,21*0,4
(A+B*X)*К1*К2*К3*Ки1</t>
  </si>
  <si>
    <t>610 116,52</t>
  </si>
  <si>
    <t>Оценка воздействия объекта капитального строительства на окружающую среду (ОВОС);</t>
  </si>
  <si>
    <t>К1=1,04 ОП п.1.6;</t>
  </si>
  <si>
    <t>Проектирование объекта строительства в сложных (стесненных) условиях окружающей среды, к стоимости разработки проектной документации, до;</t>
  </si>
  <si>
    <t>К2=1,1 ТЧ п.2.3;</t>
  </si>
  <si>
    <t>Сейсмичность 9 баллов К=1,3 к 70% разделов: (ПЗУ- 4%;АР-14%;КР-15%; Инженерное оборудование- 37%) К=(0,7*1,3+0,3)=1,21;</t>
  </si>
  <si>
    <t>К3=1,21 МУ п. 3.7;</t>
  </si>
  <si>
    <t>Стадийность проектирования;</t>
  </si>
  <si>
    <t>Ки1=0,4 ;</t>
  </si>
  <si>
    <t>Итого "Коэфф. относительной стоимости"</t>
  </si>
  <si>
    <t>Котн=100%</t>
  </si>
  <si>
    <t xml:space="preserve">Готовое здание (помещение) приспосабливаемое для установки технологического оборудования связи и АСУ площадью от 100 до 9000 м2 (помещение серверной), 50(1 м2) </t>
  </si>
  <si>
    <t xml:space="preserve">СБЦП "Объекты связи (2010)" табл.22 п.1
(СБЦП02-22-1) </t>
  </si>
  <si>
    <t>(13270+7*(0.4*100+0.6*50))*1,207*1,04*0,32*0,45
(A+B*(0.4*X1+0.6*X))*К2*К1*К3*К4</t>
  </si>
  <si>
    <t>2 487,26</t>
  </si>
  <si>
    <t>Сейсмичность 9 баллов К=1,3 для 69% разделов проектирования: (АР-6%, КР-12%, Электроснабжение- 16%, Водоснабжение- 2%,Водоотведение - 2%, ОВИК- 10%, связь - 2%, газ- 1%, ТХ- 18%) К общ= (0,69*1,3+0,31)=1,207;</t>
  </si>
  <si>
    <t>К2=1,207 МУ п. 3.7;</t>
  </si>
  <si>
    <t>Выполнение работ по оценке воздействия объекта капитального строительства на окружающую среду (ОВОС) в составе проектной документации;</t>
  </si>
  <si>
    <t>К1=1,04 ОП п.1.11;</t>
  </si>
  <si>
    <t>K = 0,32 - объем работ меньше табличного значения К экс= Хзад: Х1/2 min =16/50=0,32;</t>
  </si>
  <si>
    <t>К3=0,32 Формула 8.5 Методики от 1 октября 2021 г.№ 707/пр_x000D_;</t>
  </si>
  <si>
    <t>К4=0,45 ;</t>
  </si>
  <si>
    <t xml:space="preserve">Лечебные, диагностические, лечебно-диагностические корпуса; поликлиники, грязелечебницы, амбулатории, медпункты, женские консультации, фельдшерско-акушерские пункты общей площадью: до 450 м2 (Помещение горного отряда МЧС), 250(м2) </t>
  </si>
  <si>
    <t xml:space="preserve">СБЦП "Объекты жилищно-гражданского строительства (2010)" табл.3 п.3
(СБЦП03-3-3) </t>
  </si>
  <si>
    <t>(89760+410*(0.4*450+0.6*250))*1,04*1,1*1,21*0,5*0,4
(A+B*(0.4*X1+0.6*X))*К5*К6*К7*К1*Ки1</t>
  </si>
  <si>
    <t>62 307,41</t>
  </si>
  <si>
    <t>К5=1,04 ОП п.1.6;</t>
  </si>
  <si>
    <t>К6=1,1 ТЧ п.2.3;</t>
  </si>
  <si>
    <t>К7=1,21 МУ п. 3.7;</t>
  </si>
  <si>
    <t>Проектирование встраиваемых помещений;</t>
  </si>
  <si>
    <t>К1=0,5 ТЧ п.2.4;</t>
  </si>
  <si>
    <t>Стадийность проектирования</t>
  </si>
  <si>
    <t>Итого по разделу 1 Гостиница</t>
  </si>
  <si>
    <t>Раздел 2. Наружные сети инженерного обеспечения</t>
  </si>
  <si>
    <t xml:space="preserve">Водозаборы из подземных источников (скважин) производительностью:до 70 м3/ч, 0,666667(1 м3/ч) </t>
  </si>
  <si>
    <t xml:space="preserve">СБЦП "Объекты водоснабжения и канализации (2015)" табл.2 п.1
(СБЦП17-2-1) </t>
  </si>
  <si>
    <t>((118660+1400*(0.4*70+0.6*0.5*70))*0,1)*1,25*1,05*1,141*0,6*1,04
((A+B*(0.4*X1+0.6*0.5*X1))*Кпониж)*К2*К3*К4*К1*К5</t>
  </si>
  <si>
    <t>17 499,05</t>
  </si>
  <si>
    <t>Понижающий коэффициент;</t>
  </si>
  <si>
    <t>Кпониж=0,1;</t>
  </si>
  <si>
    <t>При проведении государственной экологической экспертизы проектной документации, К= от 1,2 до 1,25;</t>
  </si>
  <si>
    <t>К2=1,25 ОП п.1.10;</t>
  </si>
  <si>
    <t>При проектировании лучевого водозабора, каптажа ключей, горизонтального водозабора и подруслового водозабора, К= от 1,02 до 1,05;</t>
  </si>
  <si>
    <t>К3=1,05 ТЧ п.2.2.1;</t>
  </si>
  <si>
    <t>Сейсмичность 9 баллов (ПЗУ- 2% ТХ- 25%; КР-18%; Водоснабж.-2%) к=(0,47 *1,3+0,53)=1,141;</t>
  </si>
  <si>
    <t>К4=1,141 СБЦП МУ(2009) п.3.7;</t>
  </si>
  <si>
    <t>Стадийность  проектирования;</t>
  </si>
  <si>
    <t>К1=0,6 ОП п.1.7;</t>
  </si>
  <si>
    <t>К5=1,04 ОП п.1.13;</t>
  </si>
  <si>
    <t xml:space="preserve">Резервуары для воды емкостью: до 1 тыс.м3 - 2 шт, 0,016(1 тыс.м3) </t>
  </si>
  <si>
    <t xml:space="preserve">СБЦП "Объекты водоснабжения и канализации (2015)" табл.5 п.10
(СБЦП17-5-10) </t>
  </si>
  <si>
    <t>((21960+79880*(0.4*1+0.6*0.5*1))*0,1)*0,6*1,04*1,072*1,141*1,2
((A+B*(0.4*X1+0.6*0.5*X1))*Кпониж)*К1*К2*К4*К5*К3</t>
  </si>
  <si>
    <t>7 132,63</t>
  </si>
  <si>
    <t>Стадия проектирования;</t>
  </si>
  <si>
    <t>К2=1,04 ОП п.1.13;</t>
  </si>
  <si>
    <t>При проектировании зданий и сооружений   с ограждающими и несущими конструкциями из монолитного железобетона к разделу КР=18%: К=18%*1,4+82%=107,2%;</t>
  </si>
  <si>
    <t>К4=1,072 ОП п.1.18;</t>
  </si>
  <si>
    <t>К5=1,141 СБЦП МУ(2009) п.3.7;</t>
  </si>
  <si>
    <t>Количество= 2 шт. С учетом п. 3.2. МУ цена привязки типовой или повторно применяемой проектной документации, без внесения изменений в надземную часть здания, определяется по ценам Справочников с применением коэффициентов от 0,2 до 0,35. К= 1+1*0,2=1,2;</t>
  </si>
  <si>
    <t>К3=1,2 ;</t>
  </si>
  <si>
    <t xml:space="preserve">Резервуары для воды емкостью: до 1 тыс.м3 - 2 шт, 0,06(1 тыс.м3) </t>
  </si>
  <si>
    <t>((21960+79880*(0.4*1+0.6*0.5*1))*0,12)*0,6*1,04*1,072*1,141*1,2
((A+B*(0.4*X1+0.6*0.5*X1))*Кпониж)*К1*К2*К4*К5*К3</t>
  </si>
  <si>
    <t>8 559,16</t>
  </si>
  <si>
    <t>Понижающий коэффициент (0,06/(0.5*1));</t>
  </si>
  <si>
    <t>Кпониж=0,12;</t>
  </si>
  <si>
    <t xml:space="preserve">СБЦП "Коммунальные инженерные сети и сооружения (2012)" табл.4 п.1
(СБЦП07-4-1) </t>
  </si>
  <si>
    <t>Сейсмичность 9 баллов К=1,3 для разделов проектирования (ТХ- 24,5%; КР-27,5%; Водоснабж.-2,5%) к=54,5%*1,3+45,5%=116,4%;</t>
  </si>
  <si>
    <t>К2=1,164 СБЦП МУ(2009) п.3.7;</t>
  </si>
  <si>
    <t>К1=0,5 ТЧ п.2.3.4;</t>
  </si>
  <si>
    <t>Выполнение работ по оценке воздействия объекта капитального строительства на окружающую среду (ОВОС) ;</t>
  </si>
  <si>
    <t>К3=1,04 ОП п.1.14;</t>
  </si>
  <si>
    <t>При проектировании городского водопровода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до;</t>
  </si>
  <si>
    <t>К4=1,1 ТЧ п.2.3.3;</t>
  </si>
  <si>
    <t xml:space="preserve">Сооружения биологической очистки городских сточных вод производительностью: от 0,01 до 0,1 тыс.м3/сут, 0,016(1 тыс.м3/сут) </t>
  </si>
  <si>
    <t xml:space="preserve">СБЦП "Объекты водоснабжения и канализации (2015)" табл.10 п.1
(СБЦП17-10-1) </t>
  </si>
  <si>
    <t>(1149590+1068640*0,016)*1,141*0,6*1,04
(A+B*X)*К5*К6*К7</t>
  </si>
  <si>
    <t>830 663,36</t>
  </si>
  <si>
    <t>Сейсмичность 9 баллов (ПЗУ- 2% ТХ- 25%; КР-18%; Водоотв.-2%) к=(0,47 *1,3+0,53)=1,141;</t>
  </si>
  <si>
    <t>К6=0,6 ОП п.1.7;</t>
  </si>
  <si>
    <t>К7=1,04 ОП п.1.13;</t>
  </si>
  <si>
    <t xml:space="preserve">ДЭС с дизельгенераторами единичной мощностью от 24 до 200 кВт, при мощности станции: свыше 24 до 400 кВт, 150(1 кВт) </t>
  </si>
  <si>
    <t xml:space="preserve">СБЦП "Коммунальные инженерные сети и сооружения (2012)" табл.16 п.2
(СБЦП07-16-2) </t>
  </si>
  <si>
    <t>(92150+940*150)*1,144*1,04*0,4
(A+B*X)*К1*К4*Ки1</t>
  </si>
  <si>
    <t>110 957,02</t>
  </si>
  <si>
    <t>Сейсмичность 9 баллов К=1,3 для разделов проектирования (ТХ- 30%; КР-11%; ЭС-7%) к=48%*1,3+52%=114,4%;</t>
  </si>
  <si>
    <t>К1=1,144 СБЦП МУ(2009) п.3.7;</t>
  </si>
  <si>
    <t>К4=1,04 ОП п.1.14;</t>
  </si>
  <si>
    <t xml:space="preserve">ДЭС с дизельгенераторами единичной мощностью от 24 до 200 кВт, при мощности станции: свыше 24 до 400 кВт (Солнечные модули), 50(1 кВт) </t>
  </si>
  <si>
    <t>(92150+940*50)*1,144*1,04*0,4
(A+B*X)*К1*К4*Ки1</t>
  </si>
  <si>
    <t>66 222,04</t>
  </si>
  <si>
    <t xml:space="preserve">СБЦП "Коммунальные инженерные сети и сооружения (2012)" табл.17 п.4
(СБЦП07-17-4) </t>
  </si>
  <si>
    <t>Сейсмичность 9 баллов К=1,3 для разделов проектирования (ТХ- 24,5%; КР-27,5%;ЭС-10%) к=62%*1,3+38%=118,6%;</t>
  </si>
  <si>
    <t>К1=1,186 СБЦП МУ(2009) п.3.7;</t>
  </si>
  <si>
    <t>К2=1,04 ОП п.1.14;</t>
  </si>
  <si>
    <t xml:space="preserve">СБЦП "Коммунальные инженерные сети и сооружения (2012)" табл.17 п.2
(СБЦП07-17-2) 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</si>
  <si>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 (ТП 2*100 кВА), 1(1 подстанция) </t>
  </si>
  <si>
    <t xml:space="preserve">СБЦП "Коммунальные инженерные сети и сооружения (2012)" табл.37 п.2
(СБЦП07-37-2) </t>
  </si>
  <si>
    <t>(20800*1)*1,144*0,5*0,7*1,04
(A*X)*К1*К2*К3*К4</t>
  </si>
  <si>
    <t>8 661,45</t>
  </si>
  <si>
    <t>К2=0,5 ;</t>
  </si>
  <si>
    <t>для комплектных подстанций с _x000D_;</t>
  </si>
  <si>
    <t>К3=0,7 ТЧ п.2.8.7.1;</t>
  </si>
  <si>
    <t>мощностью трансформаторов 160 кВА (2 х 160) и ниже;</t>
  </si>
  <si>
    <t xml:space="preserve">СБЦП "Коммунальные инженерные сети и сооружения (2012)" табл.2 п.3
(СБЦП07-2-3) </t>
  </si>
  <si>
    <t>Сейсмичность 9 баллов К=1,3 для разделов проектирования (ТХ- 24,5%; КР-27,5%; ЭС-10%) к=62%*1,3+38%=118,6%;</t>
  </si>
  <si>
    <t>Итого по разделу 2 Наружные сети инженерного обеспечения</t>
  </si>
  <si>
    <t>Раздел 3. Системы связи и безопасности</t>
  </si>
  <si>
    <t xml:space="preserve">Структурированная кабельная сеть с числом узлов:от 2 до 10 (Система вызова персонала СВП ), 2(1 узел) </t>
  </si>
  <si>
    <t xml:space="preserve">СБЦП "Объекты связи (2010)" табл.24 п.8
(СБЦП02-24-8) </t>
  </si>
  <si>
    <t>(2450+3680*2)*0,5*1,108*1,04
(A+B*X)*К1*К6*К2</t>
  </si>
  <si>
    <t>5 652,13</t>
  </si>
  <si>
    <t>К1=0,5 ;</t>
  </si>
  <si>
    <t>Сейсмичность 9 баллов К=1,3 для 36% разделов (связь- 2%; ТХ=18%, электрика -16%) К= (0,36*1,3+0,64)=1,108;</t>
  </si>
  <si>
    <t>К6=1,108 МУ п. 3.7;</t>
  </si>
  <si>
    <t>Выполнение работ по оценке воздействия объекта капитального строительства на окружающую среду (ОВОС) в составе проектной документации</t>
  </si>
  <si>
    <t>К2=1,04 ОП п.1.11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</si>
  <si>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контроля и управления доступом СКУД), 65(1 канал) </t>
  </si>
  <si>
    <t xml:space="preserve">СБЦП "Объекты связи (2010)" табл.2 п.2
(СБЦП02-2-2) </t>
  </si>
  <si>
    <t>(25980+4623*65)*0,42*1,04*1,108
(A+B*X)*К1*К3*К6</t>
  </si>
  <si>
    <t>158 005,54</t>
  </si>
  <si>
    <t>К1=0,42 ;</t>
  </si>
  <si>
    <t>К3=1,04 ОП п.1.11;</t>
  </si>
  <si>
    <t>Сейсмичность 9 баллов К=1,3 для 36% разделов (связь- 2%; ТХ=18%, электрика -16%) К= (0,36*1,3+0,64)=1,108</t>
  </si>
  <si>
    <t>К6=1,108 МУ п. 3.7</t>
  </si>
  <si>
    <t xml:space="preserve">Установка промышленного телевизионного оборудования в готовом здании с числом камер от 2 до 12 (Система охранного телевидения СОТ наружные установки), 16(1 камера) </t>
  </si>
  <si>
    <t xml:space="preserve">СБЦП "Объекты связи (2010)" табл.20 п.7
(СБЦП02-20-7) </t>
  </si>
  <si>
    <t>(36610+4570*(0.4*12+0.6*16))*1,1*0,5*1,04*1,108
(A+B*(0.4*X2+0.6*X))*К1*К2*К4*К6</t>
  </si>
  <si>
    <t>64 910,07</t>
  </si>
  <si>
    <t>Проектирование наружных установок промышленного телевизионного оборудования на территории объекта;</t>
  </si>
  <si>
    <t>К1=1,1 ТЧ п.2.45;</t>
  </si>
  <si>
    <t>К4=1,04 ОП п.1.11;</t>
  </si>
  <si>
    <t xml:space="preserve">Установка промышленного телевизионного оборудования в готовом здании с числом камер от 2 до 12 (Система охранного телевидения СОТ внутренние установки), 24(1 камера) </t>
  </si>
  <si>
    <t>(36610+4570*(0.4*12+0.6*24))*0,5*1,04*1,108
(A+B*(0.4*X2+0.6*X))*К2*К4*К6</t>
  </si>
  <si>
    <t>71 647,80</t>
  </si>
  <si>
    <t xml:space="preserve">Интегрирующий комплекс приема, обработки и хранения видеоинформации (Сервер видеонаблюдения), 1(1 комплекс) </t>
  </si>
  <si>
    <t xml:space="preserve">СБЦП "Объекты связи (2010)" табл.20 п.10
(СБЦП02-20-10) </t>
  </si>
  <si>
    <t>(85450*1)*0,5*1,04*1,108
(A*X)*К1*К2*К6</t>
  </si>
  <si>
    <t>49 232,87</t>
  </si>
  <si>
    <t>К2=1,04 ОП п.1.11;</t>
  </si>
  <si>
    <t xml:space="preserve">Автоматизированное рабочее место (АРМ) оператора на базе ПЭВМ, 2(1 АРМ) </t>
  </si>
  <si>
    <t xml:space="preserve">СБЦП "Объекты связи (2010)" табл.24 п.1
(СБЦП02-24-1) </t>
  </si>
  <si>
    <t>(2400*2)*0,5*1,04*1,108
(A*X)*К1*К2*К6</t>
  </si>
  <si>
    <t>2 765,57</t>
  </si>
  <si>
    <t xml:space="preserve">Установки охранной сигнализации, защищающие объект площадью: 1000-2000м2 (Система охранно-тревожной сигнализации СОТС), 1(объект) </t>
  </si>
  <si>
    <t xml:space="preserve">СБЦ "Системы противопожарной и охранной защиты (1999)" табл.5 п.6
(СБЦ1-5-6) </t>
  </si>
  <si>
    <t>(2074*1)*0,25*1,291*1,2*1,2
(A*X)*К2*К6*К1*К3</t>
  </si>
  <si>
    <t>К2=0,25 ТЧ п.2.7;</t>
  </si>
  <si>
    <t>Сейсмичность 9 баллов К=1,3 для 97% разделов (ТР- 30%; Автом-67% К= (0,97*1,3+0,03)=1,291;</t>
  </si>
  <si>
    <t>К6=1,291 МУ п. 3.7;</t>
  </si>
  <si>
    <t>При защите объекта двумя рубежами защиты;</t>
  </si>
  <si>
    <t>К1=1,2 Прим.1;</t>
  </si>
  <si>
    <t>Для зданий и сооружений со скрытой прокладкой инженерных коммуникаций;</t>
  </si>
  <si>
    <t>К3=1,2 ТЧ п.3.2;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</si>
  <si>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передачи данных СПД СС), 200(1 канал) </t>
  </si>
  <si>
    <t>(25980+14*(0.4*100+0.6*200))*0,42*1,04*1,108
(A+B*(0.4*X2+0.6*X))*К1*К3*К6</t>
  </si>
  <si>
    <t>13 657,76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</si>
  <si>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передачи данных СПД СБ), 14(1 канал) </t>
  </si>
  <si>
    <t>(25980+4623*14)*0,42*1,04*1,108
(A+B*X)*К1*К3*К6</t>
  </si>
  <si>
    <t>43 897,45</t>
  </si>
  <si>
    <t xml:space="preserve">Структурированная кабельная сеть с числом узлов:свыше 100 до 300 (СКС), 220(1 узел) </t>
  </si>
  <si>
    <t xml:space="preserve">СБЦП "Объекты связи (2010)" табл.24 п.12
(СБЦП02-24-12) </t>
  </si>
  <si>
    <t>(74200+240*220)*0,5*1,108*1,04
(A+B*X)*К1*К6*К2</t>
  </si>
  <si>
    <t>73 172,32</t>
  </si>
  <si>
    <t xml:space="preserve">Сеть комплексная средств связи и передачи информации в зданиях и сооружениях, емкостью в парах:свыше 100 до 1000 (СТС) (68 телефонов * 4 пары), 272(1 пара) </t>
  </si>
  <si>
    <t xml:space="preserve">СБЦП "Объекты связи (2010)" табл.9 п.14
(СБЦП02-9-14) </t>
  </si>
  <si>
    <t>(2070+14*272)*0,49*1,108*1,04
(A+B*X)*К5*К6*К7</t>
  </si>
  <si>
    <t>3 318,94</t>
  </si>
  <si>
    <t>К5=0,49 ;</t>
  </si>
  <si>
    <t>К7=1,04 ОП п.1.11</t>
  </si>
  <si>
    <t xml:space="preserve">Станция электрочасофикации с числом подключаемых вторичных электрочасов: до 50 (СЧ), 7(1 вторичные электрочасы) </t>
  </si>
  <si>
    <t xml:space="preserve">СБЦП "Объекты связи (2010)" табл.9 п.5
(СБЦП02-9-5) </t>
  </si>
  <si>
    <t>((364+3,5*(0.4*50+0.6*0.5*50))*0,28)*0,49*1,108*1,04
((A+B*(0.4*X1+0.6*0.5*X1))*Кпониж)*К1*К6*К4</t>
  </si>
  <si>
    <t>Понижающий коэффициент (7/(0.5*50));</t>
  </si>
  <si>
    <t>Кпониж=0,28;</t>
  </si>
  <si>
    <t>К1=0,49 ;</t>
  </si>
  <si>
    <t>К4=1,04 ОП п.1.11</t>
  </si>
  <si>
    <t xml:space="preserve">Установка оперативно-диспетчерской связи емкостью в номерах: до 50 (СДС), 1(1 номер) </t>
  </si>
  <si>
    <t xml:space="preserve">СБЦП "Объекты связи (2010)" табл.9 п.2
(СБЦП02-9-1) </t>
  </si>
  <si>
    <t>((1020+15*(0.4*50+0.6*0.5*50))*0,1)*0,48*1,108*1,04
((A+B*(0.4*X1+0.6*0.5*X1))*Кпониж)*К3*К6*К4</t>
  </si>
  <si>
    <t>К3=0,48 ;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</si>
  <si>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экстренной связи СЭС), 3(1 канал) </t>
  </si>
  <si>
    <t>(25980+4623*3)*0,42*1,04*1,108
(A+B*X)*К1*К3*К6</t>
  </si>
  <si>
    <t>19 285,90</t>
  </si>
  <si>
    <t xml:space="preserve">Структурированная кабельная сеть с числом узлов:свыше 50 до 100 (Телевизионная сеть СТС), 68(1 узел) </t>
  </si>
  <si>
    <t xml:space="preserve">СБЦП "Объекты связи (2010)" табл.24 п.11
(СБЦП02-24-11) </t>
  </si>
  <si>
    <t>(49200+490*68)*0,5*1,108*1,04
(A+B*X)*К1*К6*К2</t>
  </si>
  <si>
    <t>47 544,72</t>
  </si>
  <si>
    <t xml:space="preserve">Радиорелейная линия связи прямой видимости (РРЛ) с количеством стволов 1-4, протяженность трассы:от 40 до 300 км, 2(1 км) </t>
  </si>
  <si>
    <t xml:space="preserve">СБЦП "Объекты связи (2010)" табл.11 п.1
(СБЦП02-11-1) </t>
  </si>
  <si>
    <t>((119140+1840*(0.4*40+0.6*0.5*40))*0,1)*1,153*0,5*1,04
((A+B*(0.4*X1+0.6*0.5*X1))*Кпониж)*К7*К1*К2</t>
  </si>
  <si>
    <t>10 232,09</t>
  </si>
  <si>
    <t>Сейсмичность 9 баллов К=1,3 для разделов проектирования (ТХ- 22%; КР-27%; ИС-1%; связь-1%) к=51%*1,3+49%=115,3%;</t>
  </si>
  <si>
    <t>К7=1,153 СБЦП МУ(2009) п.3.7;</t>
  </si>
  <si>
    <t xml:space="preserve">Стальные опоры радиорелейной и сотовых линий связи высотой от 12 до 125 м, 5(1 м по высоте опоры) </t>
  </si>
  <si>
    <t xml:space="preserve">СБЦП "Объекты связи (2010)" табл.18 п.2
(СБЦП02-18-2) </t>
  </si>
  <si>
    <t>((32070+424*(0.4*12+0.6*0.5*12))*0,8333)*1,108*1,04*0,6
((A+B*(0.4*X1+0.6*0.5*X1))*Кпониж)*К6*К1*К2</t>
  </si>
  <si>
    <t>20 528,68</t>
  </si>
  <si>
    <t>Понижающий коэффициент (5/(0.5*12));</t>
  </si>
  <si>
    <t>Кпониж=0,8333;</t>
  </si>
  <si>
    <t xml:space="preserve">К2=0,6 </t>
  </si>
  <si>
    <t xml:space="preserve">СБЦП "Коммунальные инженерные сети и сооружения (2012)" табл.1 п.45
(СБЦП07-1-45) </t>
  </si>
  <si>
    <t>К1=1,04 ОП п.1.14;</t>
  </si>
  <si>
    <t>При проектировании кабелей уплотненных, междугородних, оптических, телемеханики, кабельного телевидения, до;</t>
  </si>
  <si>
    <t>К2=1,2 ТЧ п.2.1.2;</t>
  </si>
  <si>
    <t>К3=1,186 СБЦП МУ(2009) п.3.7;</t>
  </si>
  <si>
    <t xml:space="preserve">Радиофикация (учтено п.1), 0() </t>
  </si>
  <si>
    <t xml:space="preserve">Система речевого оповещения (учтено п.1), 0() </t>
  </si>
  <si>
    <t xml:space="preserve">Автоматические установки пожаротушения (АУПТ)(учтено п.1), 0() </t>
  </si>
  <si>
    <t xml:space="preserve">Система пожарной сигнализации (СПС)(учтено п.1), 0() </t>
  </si>
  <si>
    <t xml:space="preserve">Система оповещения и управления эвакуацией (СОУЭ)(учтено п.1), 0() </t>
  </si>
  <si>
    <t>Итого по разделу 3 Системы связи и безопасности</t>
  </si>
  <si>
    <t>Раздел 4. АСУ ТП</t>
  </si>
  <si>
    <t>Автоматизированная система управления и диспетчеризации (АСУД)</t>
  </si>
  <si>
    <t xml:space="preserve">Ценностный множитель для части документации на АСУТП: Sор, 15(ОР) </t>
  </si>
  <si>
    <t xml:space="preserve">СБЦП "АСУТП (2016)" ТЧ  п.2.11.2
(СБЦП22-п.2.11.2-1) </t>
  </si>
  <si>
    <t>(15730*15)*0,7*1,05*0,5
(A*X)*К11*К12*К1</t>
  </si>
  <si>
    <t>86 711,63</t>
  </si>
  <si>
    <t>Стадии проектирования: Общесистемные решения - ПД=70-80 %, РД 20-30 %;</t>
  </si>
  <si>
    <t>К11=0,7 Таб.6;</t>
  </si>
  <si>
    <t>АСУТП создается с использованием зарубежных технических средств - К6=от 1,05 до 1,25;</t>
  </si>
  <si>
    <t>К12=1,05 Таб.3 п.6;</t>
  </si>
  <si>
    <t>Ф2) - Характер протекания управляемого технологического процесса во времени п.1.1 (Непрерывный (с длительным поддержанием режимов, близких к установившимся, и практически безостановочной подачей сырья и реагентов)) Количество баллов = 1;</t>
  </si>
  <si>
    <t>К13= ;</t>
  </si>
  <si>
    <t>(Ф5) - Количество технологических операций, контролируемых или управляемых АСУТП п.2.2 (Количество операций)  (свыше 5 до 10) Количество баллов = 2;</t>
  </si>
  <si>
    <t>К14= ;</t>
  </si>
  <si>
    <t>(Ф6) - Степень развитости информационных функций АСУТП п.3.2 (II степень - централизованный  контроль и измерение параметров состояния ТОУ) Количество баллов = 3;</t>
  </si>
  <si>
    <t>К15= ;</t>
  </si>
  <si>
    <t>Ф7) - Степень развитости управляющих функций АСУТП п.4.3 (III степень - многосвязное  автоматическое регулирование или автоматическое программное логическое управление по циклу с разветвлениями  Количество баллов = 5;</t>
  </si>
  <si>
    <t>К16= ;</t>
  </si>
  <si>
    <t>(Ф8) - Режим выполнения управляющих функций АСУТП п.5.3 (Автоматизированный диалоговый режим) Количество баллов = 2;</t>
  </si>
  <si>
    <t>К17= ;</t>
  </si>
  <si>
    <t>(Ф9) - Количество переменных, измеряемых, контролируемых и регистрируемых АСУТП п.6.3 (Количество переменных) - свыше 50 до 100. Количество баллов = 2;</t>
  </si>
  <si>
    <t>К18= ;</t>
  </si>
  <si>
    <t>Итого: (1+2+3+5+2+2)=15 баллов;</t>
  </si>
  <si>
    <t>К19= ;</t>
  </si>
  <si>
    <t>АСУТП не является впервые разрабатываемой - К1: экспертно определяемая доля повторно используемых проектных решений в общем количестве проектных решений  по АСУТП свыше 50 до 65 %</t>
  </si>
  <si>
    <t>К1=0,5 Таб.4</t>
  </si>
  <si>
    <t xml:space="preserve">Ценностный множитель для части документации на АСУТП: Sоо, 11(ОО) </t>
  </si>
  <si>
    <t xml:space="preserve">СБЦП "АСУТП (2016)"  ТЧ п.2.11.2
(СБЦП22-п.2.11.2-2) </t>
  </si>
  <si>
    <t>(9560*11)*1,05*0,3*0,5
(A*X)*К9*К10*К19</t>
  </si>
  <si>
    <t>16 562,70</t>
  </si>
  <si>
    <t>К9=1,05 Таб.3 п.6;</t>
  </si>
  <si>
    <t>Стадии проектирования: Организационное обеспечение - ПД=30-40 %, РД 60-70 %;</t>
  </si>
  <si>
    <t>К10=0,3 Таб.6;</t>
  </si>
  <si>
    <t>К11= ;</t>
  </si>
  <si>
    <t>(Ф5) - Количество технологических операций, контролируемых или управляемых АСУТП п.2.2 (Количество операций) -(свыше 5 до 10) Количество баллов = 2;</t>
  </si>
  <si>
    <t>К12= ;</t>
  </si>
  <si>
    <t>(Ф6) - Степень развитости информационных функций АСУТП п.3.2 (II степень - централизованный контроль и измерение параметров состояния ТОУ) Количество баллов = 2;</t>
  </si>
  <si>
    <t>Ф7) - Степень развитости управляющих функций АСУТП п.4.3 (III степень - многосвязное автоматическое регулирование или автоматическое программное логическое управление по циклу с разветвлениями.  Количество баллов = 2;</t>
  </si>
  <si>
    <t>Итого: (1+2+2+2+2+2)=11 баллов;</t>
  </si>
  <si>
    <t>К19=0,5 Таб.4</t>
  </si>
  <si>
    <t xml:space="preserve">Ценностный множитель для части документации на АСУТП: Sио, 16(ИО) </t>
  </si>
  <si>
    <t xml:space="preserve">СБЦП "АСУТП (2016)" ТЧ п.2.11.2
(СБЦП22-п.2.11.2-3) </t>
  </si>
  <si>
    <t>(14110*16)*1,05*0,4*0,5
(A*X)*К12*К13*К19</t>
  </si>
  <si>
    <t>47 409,60</t>
  </si>
  <si>
    <t>Стадии проектирования: Информационное обеспечение - ПД=40-50 %, РД 50-60 %;</t>
  </si>
  <si>
    <t>К13=0,4 Таб.6;</t>
  </si>
  <si>
    <t>(Ф5) -Количество технологических операций, контролируемых или управляемых АСУТП п.2.2 (Количество операций)  свыше 5 до 10 Количество баллов = 2;</t>
  </si>
  <si>
    <t>(Ф6) - Степень развитости информационных функций АСУТП п.3.2 (II степень - централизованный контроль и измерение параметров состояния ТОУ) Количество баллов = 3;</t>
  </si>
  <si>
    <t>К1= ;</t>
  </si>
  <si>
    <t>К2= ;</t>
  </si>
  <si>
    <t>(Ф9) - Количество переменных, измеряемых, контролируемых и регистрируемых АСУТП п.6.3 (Количество переменных) - свыше 50 до 100. Количество баллов = 3;</t>
  </si>
  <si>
    <t>К3= ;</t>
  </si>
  <si>
    <t>Итого: (1+2+3+5+2+3)=16 баллов;</t>
  </si>
  <si>
    <t>К4= ;</t>
  </si>
  <si>
    <t xml:space="preserve">Ценностный множитель для части документации на АСУТП: Sто, 16(ТО) </t>
  </si>
  <si>
    <t xml:space="preserve">СБЦП "АСУТП (2016)" ТЧ п.2.11.2
(СБЦП22-п.2.11.2-4) </t>
  </si>
  <si>
    <t>(33770*16)*1,05*1,2*0,4*0,5
(A*X)*К9*К10*К11*К19</t>
  </si>
  <si>
    <t>136 160,64</t>
  </si>
  <si>
    <t>Сейсмичная местность - К10.4;</t>
  </si>
  <si>
    <t>К10=1,2 Таб.3 п.10.4;</t>
  </si>
  <si>
    <t>Стадии проектирования: Техническое обеспечение - ПД=40-50 %, РД 50-60 %;</t>
  </si>
  <si>
    <t>К11=0,4 Таб.6;</t>
  </si>
  <si>
    <t>(Ф5) - Количество технологических операций, контролируемых или управляемых АСУТП п.2.2 (Количество операций) - свыше 5 до 10 Количество баллов = 2;</t>
  </si>
  <si>
    <t>(Ф6) - Степень развитости информационных функций АСУТП п.3.2 (II степень -централизованный контроль и измерение параметров состояния ТОУ) Количество баллов = 3;</t>
  </si>
  <si>
    <t>Автоматизированная система управления комплексом (АСУК)</t>
  </si>
  <si>
    <t xml:space="preserve">Ценностный множитель для части документации на АСУТП: Sор, 10(ОР) </t>
  </si>
  <si>
    <t>(15730*10)*0,7*1,05*0,5
(A*X)*К11*К12*К20</t>
  </si>
  <si>
    <t>57 807,75</t>
  </si>
  <si>
    <t>Ф2) - Характер протекания управляемого технологического процесса во времени п.1.6 (Дискретный (прерывистый,с малой,несущественной для управления,длительностью непрерывных технологических операций ) Количество баллов = 2;</t>
  </si>
  <si>
    <t>(Ф5) - Количество технологических операций, контролируемых или управляемых АСУТП п.2.1 (Количество операций) (до 5) Количество баллов = 1;</t>
  </si>
  <si>
    <t>Ф7) - Степень развитости управляющих функций АСУТП п.4.1 (I степень - одноконтурное автоматическое регулирование или автоматическое однотактное логическое управление (переключения, блокировки и т.п) Количество баллов = 1;</t>
  </si>
  <si>
    <t>(Ф8) - Режим выполнения управляющих функций АСУТП п.5.1 (Автоматизированный "ручной" режим) Количество баллов = 1;</t>
  </si>
  <si>
    <t>Итого: (2+1+3+1+1+2)=10 баллов;</t>
  </si>
  <si>
    <t>К20=0,5 Таб.4</t>
  </si>
  <si>
    <t xml:space="preserve">Ценностный множитель для части документации на АСУТП: Sоо, 9(ОО) </t>
  </si>
  <si>
    <t>(9560*9)*1,05*0,3*0,5
(A*X)*К9*К10*К18</t>
  </si>
  <si>
    <t>13 551,30</t>
  </si>
  <si>
    <t>(Ф5) - Количество технологических операций, контролируемых или управляемых АСУТП п.2.1 (Количество операций) - 5 (до 5) Количество баллов = 1;</t>
  </si>
  <si>
    <t>(Ф6) - Степень развитости информационных функций АСУТП п.3.2 (II степень - централизованный  контроль и измерение параметров состояния ТОУ) Количество баллов = 2;</t>
  </si>
  <si>
    <t>Итого: (2+1+2+1+1+2)=9 баллов;</t>
  </si>
  <si>
    <t>К18=0,5 Таб.4</t>
  </si>
  <si>
    <t xml:space="preserve">Ценностный множитель для части документации на АСУТП: Sио, 11(ИО) </t>
  </si>
  <si>
    <t>(14110*11)*1,05*0,4*0,5
(A*X)*К12*К13*К21</t>
  </si>
  <si>
    <t>32 594,10</t>
  </si>
  <si>
    <t>(Ф5) -Количество технологических операций, контролируемых или управляемых АСУТП п.2.1 (Количество операций) - 5 (до 5)  Количество баллов = 1;</t>
  </si>
  <si>
    <t>Итого: (2+1+3+1+1+3)=11 баллов;</t>
  </si>
  <si>
    <t>К20= ;</t>
  </si>
  <si>
    <t>К21=0,5 Таб.4</t>
  </si>
  <si>
    <t xml:space="preserve">Ценностный множитель для части документации на АСУТП: Sто, 11(ТО) </t>
  </si>
  <si>
    <t>(33770*11)*1,05*1,2*0,4*0,5
(A*X)*К9*К10*К11*К19</t>
  </si>
  <si>
    <t>93 610,44</t>
  </si>
  <si>
    <t>Итого по разделу 4 АСУ ТП</t>
  </si>
  <si>
    <t>Раздел 5. Вертолетная площадка</t>
  </si>
  <si>
    <t xml:space="preserve">Посадочная площадка для вертолётов II группы, 1(объект) </t>
  </si>
  <si>
    <t xml:space="preserve">СБЦП "Объекты гражданской авиации (2015)" табл.2 п.14
(СБЦП12-2-14) </t>
  </si>
  <si>
    <t>(825000*1)*1,221*1,04*1,2*0,4
(A*X)*К4*К1*К2*Ки1</t>
  </si>
  <si>
    <t>502 856,64</t>
  </si>
  <si>
    <t>Сейсмичность 9 баллов К=1,3 для разделов проектирования (СПЗУ-19% ; КР-24,6%; ИО-30%) к=73,6%*1,3+26,4%=122,1%;</t>
  </si>
  <si>
    <t>К4=1,221 СБЦП МУ(2009) п.3.7;</t>
  </si>
  <si>
    <t>При выполнении работ по оценке воздействия объекта капитального строительства на окружающую среду (ОВОС);</t>
  </si>
  <si>
    <t>К1=1,04 ОП п.1.10;</t>
  </si>
  <si>
    <t>При проектировании искусственных покрытий из армобетона, сборного железобетона и многослойного покрытия (до);</t>
  </si>
  <si>
    <t>К2=1,2 ТЧ п.2.2;</t>
  </si>
  <si>
    <t>Итого по разделу 5 Вертолетная площадка</t>
  </si>
  <si>
    <t xml:space="preserve">   Итого</t>
  </si>
  <si>
    <t xml:space="preserve">   ВСЕГО по смете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</si>
  <si>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</si>
  <si>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</si>
  <si>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</si>
  <si>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</si>
  <si>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Раздел 1. Обмерные работы</t>
  </si>
  <si>
    <t>Итого по разделу 1 Обмерные работы</t>
  </si>
  <si>
    <t>Раздел 2. Обследование</t>
  </si>
  <si>
    <t>Итого по разделу 2 Обследование</t>
  </si>
  <si>
    <t>Раздел 3. Определение прочности бетона</t>
  </si>
  <si>
    <t>Итого по разделу 3 Определение прочности бетона</t>
  </si>
  <si>
    <t>Раздел 4. Отбор проб и испытания строительных материалов</t>
  </si>
  <si>
    <t>Итого по разделу 4 Отбор проб и испытания строительных материалов</t>
  </si>
  <si>
    <t xml:space="preserve">   Итого Поз. 1-7</t>
  </si>
  <si>
    <t>Альпинистский комплекс «Приют-11», ВТРК «Эльбрус»</t>
  </si>
  <si>
    <t>Обследование строительных конструкций</t>
  </si>
  <si>
    <t>2.ОБСЛЕДОВАНИЕ СТРОИТЕЛЬНЫХ КОНСТРУКЦИЙ</t>
  </si>
  <si>
    <t>Смета № 1-об</t>
  </si>
  <si>
    <t>3. ПРОЕКТНЫЕ РАБОТЫ СТАДИИ ПД</t>
  </si>
  <si>
    <t>3.2</t>
  </si>
  <si>
    <t>3.3</t>
  </si>
  <si>
    <t>Разработка СТУ</t>
  </si>
  <si>
    <t>Перечень мероприятий, обеспечивающих соблюдение требований по охране труда при эксплуатации объектов капитального строительства, а также обоснование проектных решений и мероприятий, обеспечивающих соблюдение санитарно-гигиенических условий.</t>
  </si>
  <si>
    <t>КА на основе 3-х КП</t>
  </si>
  <si>
    <t>4.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</si>
  <si>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>4.1</t>
  </si>
  <si>
    <t>4.2</t>
  </si>
  <si>
    <t>4.3</t>
  </si>
  <si>
    <t>ИТОГО по разделу 4:</t>
  </si>
  <si>
    <t>Государственная историко-культурная экспертиза</t>
  </si>
  <si>
    <t>Сумма Спд и Сиж (млн.рублей,</t>
  </si>
  <si>
    <t>Процент от суммы Спд и Сиж</t>
  </si>
  <si>
    <t>в ценах 2001 года)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</si>
  <si>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</si>
  <si>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</si>
  <si>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</si>
  <si>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</si>
  <si>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</si>
  <si>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</si>
  <si>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</si>
  <si>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</si>
  <si>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</si>
  <si>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</si>
  <si>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</si>
  <si>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</si>
  <si>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</si>
  <si>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</si>
  <si>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</si>
  <si>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</si>
  <si>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</si>
  <si>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</si>
  <si>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</si>
  <si>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</si>
  <si>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</si>
  <si>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</si>
  <si>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</si>
  <si>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</si>
  <si>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</si>
  <si>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</si>
  <si>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</si>
  <si>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</si>
  <si>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</si>
  <si>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>Индекс пересчета в текущие цены 2022 г</t>
  </si>
  <si>
    <t>Затраты на историко-культурную экспертизу</t>
  </si>
  <si>
    <t>Затраты на экологическую экспертизу</t>
  </si>
  <si>
    <t>Резерв средств на непредвиденные работы и затраты для проектных работ и обследования</t>
  </si>
  <si>
    <t>Резерв средств на непредвиденные работы и затраты для инженерных изысканий</t>
  </si>
  <si>
    <t>-затраты на обследование строительных конструкций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</si>
  <si>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 согласно Письма Минэкономразвития России от 5 октября 2021 г. N 33918-ПК/Д03и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</si>
  <si>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Непредвиденные для изысканий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
от 31.03.2004 № НЗ-2078/10</t>
  </si>
  <si>
    <t xml:space="preserve">Городской водопровод, сооружаемый открытым способом диаметром до 315 мм, протяженностью:от 100 до 1000 м (500 м - 50 м до первого колодца согласно п. 122 Методики 707/пр =450 м), 450(м) </t>
  </si>
  <si>
    <t>(12000+136*450)*1,164*0,5*1,04*1,1
(A+B*X)*К2*К1*К3*К4</t>
  </si>
  <si>
    <t>48 737,15</t>
  </si>
  <si>
    <t xml:space="preserve">Кабельные линии напряжением до 35 кВ с интервалами протяженности:свыше 1000 до 5000 м (КЛ 10 кВ: 2 линии по 1400 м= 2800 м) (2800 м - 2*50 м до ТП согласно п. 122 Методики 707/пр =2700 м), 2700(м) </t>
  </si>
  <si>
    <t>(12265+37*2700)*1,186*1,04*0,4
(A+B*X)*К1*К2*Ки1</t>
  </si>
  <si>
    <t>55 339,52</t>
  </si>
  <si>
    <t xml:space="preserve">Кабельные линии напряжением до 35 кВ с интервалами протяженности:свыше 100 до 500 м (КЛ 0,4 кВ) (200 м - 50 м до ТП согласно п. 122 Методики 707/пр =150 м), 150(м) </t>
  </si>
  <si>
    <t>(7763+42*150)*1,186*1,04*0,4
(A+B*X)*К1*К2*Ки1</t>
  </si>
  <si>
    <t>6 938,35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</si>
  <si>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 (500 м - 50 м до ТП согласно п. 122 Методики 707/пр =450 м), 450(п.м) </t>
  </si>
  <si>
    <t>(25970+63*450)*1,186*1,04*0,4
(A+B*X)*К1*К4*Ки1</t>
  </si>
  <si>
    <t>26 800,18</t>
  </si>
  <si>
    <t xml:space="preserve">Прокладка бронированного кабеля связи в земле, протяженностью:свыше 1000 до 6000 м (ВОЛС) (2000 м - 50 м до ближайшего колодца согласно п. 122 Методики 707/пр =1950 м), 1950(м) </t>
  </si>
  <si>
    <t>(48000+35*1950)*1,04*1,2*1,186*0,4
(A+B*X)*К1*К2*К3*Ки1</t>
  </si>
  <si>
    <t>68 825,95</t>
  </si>
  <si>
    <t>ВСЕГО по смете</t>
  </si>
  <si>
    <t>Смета №1-из</t>
  </si>
  <si>
    <t>на инженерно-геодезические изыскания</t>
  </si>
  <si>
    <t>«Альпинистский комплекс «Приют-11», ВТРК «Эльбрус»</t>
  </si>
  <si>
    <r>
      <t>Наименование  организации подрядчика:</t>
    </r>
    <r>
      <rPr>
        <b/>
        <i/>
        <sz val="11"/>
        <rFont val="Times New Roman"/>
        <family val="1"/>
        <charset val="204"/>
      </rPr>
      <t xml:space="preserve"> </t>
    </r>
  </si>
  <si>
    <t xml:space="preserve">Наименование организации заказчика: </t>
  </si>
  <si>
    <t xml:space="preserve">Акционерное общество «КАВКАЗ.РФ»  </t>
  </si>
  <si>
    <t>Стадия проектирования:</t>
  </si>
  <si>
    <t>(Смета составлена по Справочнику  базовых цен на инженерно-геодезические изыскания, Москва, 2004г.)</t>
  </si>
  <si>
    <t>Расчет стоимости</t>
  </si>
  <si>
    <t>пункт</t>
  </si>
  <si>
    <t>х</t>
  </si>
  <si>
    <t>га</t>
  </si>
  <si>
    <t>Коэфф</t>
  </si>
  <si>
    <t>ИТОГО  полевых работ:</t>
  </si>
  <si>
    <t>2. Камеральные работы</t>
  </si>
  <si>
    <t>Создание плановой опорной геодезической сети 2 разряда с применением спутниковых геодезических систем, категория сложности закладки центров и реперов – III</t>
  </si>
  <si>
    <t>СБЦ - 2004 Табл. 8 п.3 
К1-п.2 прим.к таблице (спутниковые системы); К2- п.15д ОУ (компьют.технол.)</t>
  </si>
  <si>
    <t>Создание высотной опорной сети IV класса, без закладки центров, категория сложности - III</t>
  </si>
  <si>
    <t>СБЦ - 2004 Табл. 8 п.4 
К1- п.15д ОУ (компьют.технол.)</t>
  </si>
  <si>
    <t>ИТОГО камеральных работ:</t>
  </si>
  <si>
    <t>3. Прочие расходы</t>
  </si>
  <si>
    <t>% от обьема</t>
  </si>
  <si>
    <t>Расходы по организации и ликвидации работ</t>
  </si>
  <si>
    <t xml:space="preserve">  СБЦ-2004, О.У., п. 13
</t>
  </si>
  <si>
    <t>ИТОГО по позиции 3:</t>
  </si>
  <si>
    <t xml:space="preserve"> Смета №2-из</t>
  </si>
  <si>
    <t>на  инженерно-геологические изыскания (в целях технического обследования)</t>
  </si>
  <si>
    <t>Наименование изыскательской организации: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</si>
  <si>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</si>
  <si>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Инженерно-геологическая рекогносцировка при плохой проходимости (III кат. сложности)</t>
  </si>
  <si>
    <t>1 км маршрута</t>
  </si>
  <si>
    <t>СБЦ-99, т.9, п.3</t>
  </si>
  <si>
    <t>Проходка горных выработок (траншей) глубиной до 6 м в грунтах IV категории</t>
  </si>
  <si>
    <t>1 м3</t>
  </si>
  <si>
    <t>СБЦ-99, т.26, п.3</t>
  </si>
  <si>
    <t>Проходка горных выработок (траншей) глубиной до 6 м в грунтах VIII категории</t>
  </si>
  <si>
    <t>Колонковое бурение скважины диаметром  до 160  мм глубиной   до 15 м [IX категория грунтов по буримости]</t>
  </si>
  <si>
    <t xml:space="preserve">1 м </t>
  </si>
  <si>
    <t>СБЦ-99, т.17 п.1</t>
  </si>
  <si>
    <t>Предварительная разбивка местоположения геологических выработок при расстоянии между точками  до 50 м, III категории сложности геодезических измерений</t>
  </si>
  <si>
    <t>1 выработка (точка)</t>
  </si>
  <si>
    <t>СБЦ-99, т.93, п.1                   K1 - прим. 1</t>
  </si>
  <si>
    <t>Плановая и высотная привязка местоположения геологических выработок при   расстоянии между геологическими выработками или точками  до 50 м, III категория сложности геодезических измерений</t>
  </si>
  <si>
    <t>СБЦ-99, т.93, п.1</t>
  </si>
  <si>
    <t xml:space="preserve">Определение объемного веса в естественном залегании и коэффициента разрыхления несвязного грунта </t>
  </si>
  <si>
    <t>1 опыт</t>
  </si>
  <si>
    <t>СБЦ-99, т.59 п.8</t>
  </si>
  <si>
    <t xml:space="preserve">Отбор валовых проб из массива: 
в открытых горных выработках 
</t>
  </si>
  <si>
    <t>1 т</t>
  </si>
  <si>
    <t>СБЦ-99, т.59 п.1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</si>
  <si>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</si>
  <si>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СБЦ-99, т.59 п.5</t>
  </si>
  <si>
    <t>Отбор монолитов из скважин (скальные грунты)  с глубины до 10 м</t>
  </si>
  <si>
    <t>1 монолит</t>
  </si>
  <si>
    <t>СБЦ-99, т.57 п.1; К1- прим.</t>
  </si>
  <si>
    <t>Итого :</t>
  </si>
  <si>
    <t>Выполнение изысканий в горных и высокогорных районах c абсолютными высотами св. 3000 м</t>
  </si>
  <si>
    <t>О.У., п.8а, табл. 1, п. 4</t>
  </si>
  <si>
    <t>Выполнение изысканий в неблагоприятный период продолжительностью: 8-9,5 мес.</t>
  </si>
  <si>
    <t>О.У., п.8а, табл. 2, п. 4</t>
  </si>
  <si>
    <t>2. Лабораторные работы</t>
  </si>
  <si>
    <t>Сокращенный комплекс определений физических свойств скальных грунтов</t>
  </si>
  <si>
    <t>1 образец</t>
  </si>
  <si>
    <t>СБЦ-99, т.68 п.1</t>
  </si>
  <si>
    <t>Предел прочности при сжатии в естественном или воздушно-сухом, или водонасыщенном состоянии</t>
  </si>
  <si>
    <t>СБЦ-99, т.67 п.9</t>
  </si>
  <si>
    <t>Определения физико-механических свойств песчаных грунтов. Влажность</t>
  </si>
  <si>
    <t>СБЦ-99, т.64 п.1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</si>
  <si>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</si>
  <si>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</si>
  <si>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Суммарная влажность грунтов в мерзлом состоянии</t>
  </si>
  <si>
    <t>СБЦ-99, т.64 п.2</t>
  </si>
  <si>
    <t>Определения физико-механических свойств песчаных грунтов. Гранулометрический анализ ситовым методом с разделением на фракции от 10 до 0,1 мм без кипячения и промывки (навеска свыше 1 кг)</t>
  </si>
  <si>
    <t>СБЦ-99, т.64 п.11</t>
  </si>
  <si>
    <t>Коэффициент теплопроводности для мерзлых и талых грунтов. Применительно. 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</si>
  <si>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>СБЦ-99, т.65 п.4</t>
  </si>
  <si>
    <t>Объемная теплопроводность для мерзлых и талых грунтов. Применительно.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</si>
  <si>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 xml:space="preserve">Истираемость щебня (гравия) в полочном барабане         </t>
  </si>
  <si>
    <t>1 проба</t>
  </si>
  <si>
    <t>СБЦ-99, т.76 п.30</t>
  </si>
  <si>
    <t>Подготовка  проб щебня к испытаниям в полочном барабане</t>
  </si>
  <si>
    <t>СБЦ-99, т.76 п.43</t>
  </si>
  <si>
    <t>Приготовление водной вытяжки</t>
  </si>
  <si>
    <t>СБЦ-99, т.70 п.83</t>
  </si>
  <si>
    <t>Анализ водной вытяжки из грунта с определением по разности суммы натрия и калия</t>
  </si>
  <si>
    <t>СБЦ-99, т.71 п.1</t>
  </si>
  <si>
    <t>Коррозионная активность грунтов по отношению к стали</t>
  </si>
  <si>
    <t>СБЦ-99, т.75 п.4</t>
  </si>
  <si>
    <t>ИТОГО лабораторных работ:</t>
  </si>
  <si>
    <t>3. Камеральные работы</t>
  </si>
  <si>
    <t>Камеральная обработка материалов буровых и горнопроходческих работ III кат. сложности без гидрогеологических наблюдений</t>
  </si>
  <si>
    <t>1 м выработки</t>
  </si>
  <si>
    <t>СБЦ-99, т.82 п.1</t>
  </si>
  <si>
    <t>Камеральная обработка материалов траншей III кат. сложности без гидрогеологических наблюдений</t>
  </si>
  <si>
    <t xml:space="preserve">СБЦ-99, т.82, п.1, прим.1                          </t>
  </si>
  <si>
    <t>Камеральная обработка комплексных исследований и отдельных определений физико-механических свойств скальных и полускальных пород</t>
  </si>
  <si>
    <t xml:space="preserve">% от стоимости лаборатор. работ </t>
  </si>
  <si>
    <t>СБЦ-99, т.86, п.3</t>
  </si>
  <si>
    <t>Камеральная обработка определения коррозийной активности грунтов и грунтовых вод</t>
  </si>
  <si>
    <t>СБЦ-99, т.86, п.8</t>
  </si>
  <si>
    <t>Камеральная обработка комплексных исследований и отдельных определений песчаных грунтов</t>
  </si>
  <si>
    <t>СБЦ-99, т.86, п.2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</si>
  <si>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</si>
  <si>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</si>
  <si>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>Составление программы работ, глубина изучения до 5 м, площадь изучения - до 1 км2, III категория сложности ИГУ</t>
  </si>
  <si>
    <t xml:space="preserve">1 программа </t>
  </si>
  <si>
    <t>СБЦ-99, т.81, п. 1, К1-прим.</t>
  </si>
  <si>
    <t>Составление технического отчета III категория сложности ИГУ и стоимости камеральных работ до 5 тыс.руб.</t>
  </si>
  <si>
    <t>1 отчет</t>
  </si>
  <si>
    <t>СБЦ-99, т.87, п. 1 К1-МП стр.76 -компьютерные технологии</t>
  </si>
  <si>
    <t>4. Прочие расходы</t>
  </si>
  <si>
    <t>Расходы по внутреннему транспорту при расстоянии от базы изыскательской организации до участка изысканий св. 10 до 15 км и стоимости полевых работ св. 10 до 20 тыс.руб.</t>
  </si>
  <si>
    <t>СБЦ-99, т.4 п.3</t>
  </si>
  <si>
    <t>Расходы по внешнему транспорту:
расстояние проезда и перевозки в одном направлении, км: св. 1000 до 2000 км;
при выполнении экспедиционных работ 2 месяца</t>
  </si>
  <si>
    <t>СБЦ-99, т.5 п.5</t>
  </si>
  <si>
    <t>Расходы на организацию и ликвидацию полевых работ при выполнении работ в малонаселённых районах (высокогорных)</t>
  </si>
  <si>
    <t xml:space="preserve">СБЦ-99, О.У.п.13, прим. 1 к=2,5 </t>
  </si>
  <si>
    <t>Устройство грунтовой дороги с планировкой полотна и засыпкой углублений</t>
  </si>
  <si>
    <t>100 м дороги</t>
  </si>
  <si>
    <t>СБЦ-99, табл. 103, п 2</t>
  </si>
  <si>
    <t>ИТОГО прочие расходы</t>
  </si>
  <si>
    <t>ИТОГО в ценах 1991 года:</t>
  </si>
  <si>
    <t>НДС 20%</t>
  </si>
  <si>
    <t>ВСЕГО по смете с учетом непредвиденных расходов 10 %</t>
  </si>
  <si>
    <t xml:space="preserve"> Смета №3-из</t>
  </si>
  <si>
    <t>на  инженерно-геологические изыскания (для нового строительства)</t>
  </si>
  <si>
    <t xml:space="preserve">Наблюдения при передвижении по маршруту при составлении инженерно-геологической карты в масштабе 1:2 000 - 1:1000 при плохой проходимости </t>
  </si>
  <si>
    <t>СБЦ-99, т.10, п.4</t>
  </si>
  <si>
    <t>Описание точек наблюдений при составлении инженерно-геологических карт (III кат. сложности)</t>
  </si>
  <si>
    <t>1 точка</t>
  </si>
  <si>
    <t>СБЦ-99, т.11, п.1</t>
  </si>
  <si>
    <t>Проходка шурфов в грунтах VII категории сечением 2,5м2 глубиной св.2,5 до 5,0м</t>
  </si>
  <si>
    <t>1 м</t>
  </si>
  <si>
    <t>СБЦ-99, т.27, §2</t>
  </si>
  <si>
    <t>Колонковое бурение скважины диаметром  до 160  мм глубиной   до 15 м [VIII категория породы] на склонах от 10 до 30 градусов</t>
  </si>
  <si>
    <t>СБЦ-99, т.17 п.1; К1- п.7 ч.II</t>
  </si>
  <si>
    <t>Колонковое бурение скважины диаметром  до 160  мм глубиной   до 15 м [IX категория породы] на склонах от 10 до 30 градусов</t>
  </si>
  <si>
    <t>Колонковое бурение скважины диаметром  до 160  мм глубиной   св. 15 до 25 м [VIII категория породы] на склонах от 10 до 30 градусов</t>
  </si>
  <si>
    <t>СБЦ-99, т.17 п.2; К1- п.7 ч.II</t>
  </si>
  <si>
    <t>Колонковое бурение скважины диаметром  до 160  мм глубиной   св. 15 до 25 м [IX категория породы] на склонах от 10 до 30 градусов</t>
  </si>
  <si>
    <t>Предварительная разбивка местоположения геологических выработок при расстоянии между точками  св. 200 до 350 м, III категории сложности геодезических измерений</t>
  </si>
  <si>
    <t>СБЦ-99, т.93, п.4                  K1 - прим. 1</t>
  </si>
  <si>
    <t>Плановая и высотная привязка местоположения геологических выработок при   расстоянии между геологическими выработками или точками  св. 200 до 350 м, III категория сложности геодезических измерений</t>
  </si>
  <si>
    <t>СБЦ-99, т.93, п.4</t>
  </si>
  <si>
    <t>Отбор монолитов из скважин (скальные грунты)  с глубины св. 10 до 20 м</t>
  </si>
  <si>
    <t>СБЦ-99, т.57 п.2; К1- прим.</t>
  </si>
  <si>
    <t>Наблюдения в скважинах за температурой пород с частотой: 1 раз в месяц. Условия проходимости: плохие</t>
  </si>
  <si>
    <t>1 точка/месяц</t>
  </si>
  <si>
    <t>СБЦ-99, т.40 п.3</t>
  </si>
  <si>
    <t>Испытания грунтов на срез в горных выработках при удельном давлении от 0,1 до 0,5 МПа консолидированный срез</t>
  </si>
  <si>
    <t>1 испытание</t>
  </si>
  <si>
    <t>СБЦ-99, т.55 п.2</t>
  </si>
  <si>
    <t xml:space="preserve">СБЦ-99, т.10, п.4                            </t>
  </si>
  <si>
    <t>Описание точек наблюдений при составлении инженерно-геологических карт III категории сложности</t>
  </si>
  <si>
    <t>Сбор, изучение и систематизация материалов изысканий прошлых лет по горным выработкам
III категория сложности ИГУ</t>
  </si>
  <si>
    <t>СБЦ-99, т.78, п.1</t>
  </si>
  <si>
    <t>Сбор, изучение и систематизация материалов изысканий прошлых лет по цифровым показателям
III категория сложности ИГУ</t>
  </si>
  <si>
    <t>10 цифр.знач</t>
  </si>
  <si>
    <t>СБЦ-99, т.78, п.2</t>
  </si>
  <si>
    <t>Составление программы работ, глубина изучения св. 5 до 10 м, площадь изучения - до 1 км2, III категория сложности ИГУ</t>
  </si>
  <si>
    <t>СБЦ-99, т.81, п. 2, К1-прим.</t>
  </si>
  <si>
    <t>Составление технического отчета III категория сложности ИГУ и стоимости камеральных работ св. 5 до 20 тыс.руб.</t>
  </si>
  <si>
    <t>СБЦ-99, т.87, п. 2 К1-МП стр.76 -компьютерные технологии</t>
  </si>
  <si>
    <t>Расходы по внутреннему транспорту при расстоянии от базы изыскательской организации до участка изысканий св. 10 до 15 км и стоимости полевых работ св. 50 тыс.руб.</t>
  </si>
  <si>
    <t>Смета №4-из</t>
  </si>
  <si>
    <t>на изыскательские работы</t>
  </si>
  <si>
    <t>Наименование объекта изысканий:</t>
  </si>
  <si>
    <t>Наименование организации заказчика</t>
  </si>
  <si>
    <t xml:space="preserve"> АО "КАВКАЗ.РФ"</t>
  </si>
  <si>
    <t>Сметный расчет составлен по следующим документам: Сборник цен на изыскательские работы для капитального строительства. 1981г. (Глава 16, Глава 20)</t>
  </si>
  <si>
    <t>Ед.
Изм</t>
  </si>
  <si>
    <t>Кол-
во.</t>
  </si>
  <si>
    <t>Стоимость, руб.</t>
  </si>
  <si>
    <t>цена за ед.</t>
  </si>
  <si>
    <t>к1</t>
  </si>
  <si>
    <t>к2</t>
  </si>
  <si>
    <t>к3</t>
  </si>
  <si>
    <t>1</t>
  </si>
  <si>
    <t>Полевые работы</t>
  </si>
  <si>
    <t>Сейсморазведка МПВ при возбуждении колебаний ударами кувалды, наблюдения с двумя сейсмограммами, категория сложности V, шаг до 2 м, число пикетов взрыва 7</t>
  </si>
  <si>
    <t>1 ф.н.</t>
  </si>
  <si>
    <t>СЦИР-82, г. Часть IV. Глава 16. Таблица 258. Сейсморазведка МПВ на дневной поверхности, §90</t>
  </si>
  <si>
    <t>Коэффициенты</t>
  </si>
  <si>
    <t xml:space="preserve">Наблюдения с двумя компонентами вектора смещений (регистрация поочередная)
</t>
  </si>
  <si>
    <t>К1=1,1 Часть IV, Глава 16 таблица 257 §14</t>
  </si>
  <si>
    <t>При переноске оборудования с профиля на профиль, от скважины или горной выработки к скважине или горной выработке на расстояние свыше 200 м к=1,2</t>
  </si>
  <si>
    <t xml:space="preserve">K2 = 1.2
Часть IV, Глава 16, Общие Положения, п.6 </t>
  </si>
  <si>
    <t>Поправочный коэффициент к ценам на изыскательские работы для строительства</t>
  </si>
  <si>
    <t>K3 = 1.21
Письмо Госстроя СССР от 25 декабря 1990 года № 21-Д</t>
  </si>
  <si>
    <t>Вертикальное электрическое зондирование с поверхности земли. Симметричная установка АВ, длина установки св. 50 до 100 м, категория сложности V, при переноске с профиля на профиль на расстояние до 200 м, работа в мерзлой породе на местности V категории сложности</t>
  </si>
  <si>
    <t>СЦИР-82, г. Часть IV. Глава 16. таблица 267 Вертикальное электрическое зондирование с поверхности земли, §2</t>
  </si>
  <si>
    <t>При переноске оборудования с профиля на профиль, от скважины или горной выработки к скважине или горной выработке на расстояние до 200 м</t>
  </si>
  <si>
    <t xml:space="preserve">K1 = 1.1
Часть IV, Глава 16, Общие Положения, п.6 </t>
  </si>
  <si>
    <t>K2 = 1.21
Письмо Госстроя СССР от 25 декабря 1990 года № 21-Д</t>
  </si>
  <si>
    <t>Запись микроколебаний. Промежуточная магнитная запись микросейсм при воспроизведении с разверсткой, см/с св. 2, число регистрируемых компонент 3</t>
  </si>
  <si>
    <t>СЦИР-82, г. Часть IV. Глава 16. Таблица 290. Запись микроколебаний (микросейсм) сейсмологическими станциями, §4</t>
  </si>
  <si>
    <t>При переноске оборудования с профиля на профиль, от скважины или горной выработки к скважине или горной выработке на расстояние св. 200 м</t>
  </si>
  <si>
    <t xml:space="preserve">K1 = 1.2
Часть IV, Глава 16, Общие Положения, п.6 </t>
  </si>
  <si>
    <t/>
  </si>
  <si>
    <t xml:space="preserve">K2 = 1.21
Письмо Госстроя СССР от 25 декабря 1990 года № 21-Д </t>
  </si>
  <si>
    <t>Итого Полевые работы:</t>
  </si>
  <si>
    <t>Выполнение работ высокогорном районе, св. 3000 м</t>
  </si>
  <si>
    <t>СБЦ 1982  Таб. 1, §4</t>
  </si>
  <si>
    <t>Надбавки за выполнение полевых работ и выполняемых в условиях полевого лагеря камеральных работ в неблагоприятный период года. Продолжительность неблагоприятного периода года 8-9.5 мес</t>
  </si>
  <si>
    <t>СБЦ 1982  Таб. 2, §4</t>
  </si>
  <si>
    <t>1.7</t>
  </si>
  <si>
    <t>Всего Полевые работы:</t>
  </si>
  <si>
    <t>2</t>
  </si>
  <si>
    <t>Камеральные работы</t>
  </si>
  <si>
    <t>2.1</t>
  </si>
  <si>
    <t>Камеральная обработка сейсморазведки МПВ при двух типах волн при выполнении спецрасчетов и расчетов на ЭВМ</t>
  </si>
  <si>
    <t>СЦИР-82, г. Часть IV. Глава 16. Таблица 291. Обработка материалов сейсморазведки и сейсмоакустики, §2</t>
  </si>
  <si>
    <t>При выполнении расчетов на ЭВМ</t>
  </si>
  <si>
    <t>К1=1,15
СЦИР-82, г. Часть IV. Глава 16. примечания к таблице 291, п.2</t>
  </si>
  <si>
    <t>2.2</t>
  </si>
  <si>
    <t>Расчет спектральных характеристик грунтовых толщ. Обработка материалов сейсмологических наблюдений за колебаниями грунтов при землетрясениях, взрывах и микроколебаниях, машинная обработка при выполнении расчетов ЭВМ</t>
  </si>
  <si>
    <t>1 запись</t>
  </si>
  <si>
    <t>СЦИР-82, г. Часть IV. Глава 16. таблица 293 Обработка материалов по определению коррозионной активности грунтов и интенсивности блуждающих токов, сейсмическому микрорайонированию, §8</t>
  </si>
  <si>
    <t xml:space="preserve">K1 = 1.21
Письмо Госстроя СССР от 25 декабря 1990 года № 21-Д </t>
  </si>
  <si>
    <t>2.3</t>
  </si>
  <si>
    <t>Составление программы при стоимости изысканий, тыс. руб.: до  5</t>
  </si>
  <si>
    <t>1 программа</t>
  </si>
  <si>
    <t>СЦИР-82, г. Часть IV. Глава 16. таблица 294 §1</t>
  </si>
  <si>
    <t>стоимость изысканий</t>
  </si>
  <si>
    <t>2.4</t>
  </si>
  <si>
    <t>Составление технического отчета по сейсморазведке, электроразведке… и сейсмическому микрорайонированию по комплексу методов, примененных на одном объекте</t>
  </si>
  <si>
    <t xml:space="preserve">1 отчет </t>
  </si>
  <si>
    <t>СЦИР-82, г. Часть IV. Глава 16. таблица 294 §10</t>
  </si>
  <si>
    <t>2.5</t>
  </si>
  <si>
    <t>Итого Камеральные работы:</t>
  </si>
  <si>
    <t>2.6</t>
  </si>
  <si>
    <t>Всего Камеральные работы:</t>
  </si>
  <si>
    <t>3</t>
  </si>
  <si>
    <t>Прочие расходы</t>
  </si>
  <si>
    <t>Расходы по внутреннему транспорту при расстоянии от базы св.10 до 15 км.  При стоимости полевых работ до 5 тыс. руб.</t>
  </si>
  <si>
    <t>СБЦИР-82. Таб 4 §3</t>
  </si>
  <si>
    <t>Расходы по внешнему транспорту. Расстояние проезда и перевозки св. 1000 до 2000 км. Продолжительность экспедиции до 1 мес</t>
  </si>
  <si>
    <t xml:space="preserve">СБЦИР-82.Таб 5, §5
</t>
  </si>
  <si>
    <t>Расходы по организации изысканий при стоимости геофизических изысканий: до 100 тыс. руб.</t>
  </si>
  <si>
    <t>СБЦИР-82. Таб 6, §3</t>
  </si>
  <si>
    <t>3.4</t>
  </si>
  <si>
    <t>Расходы по ликвидации изысканий при стоимости геофизических изысканий: до 100 тыс. руб.</t>
  </si>
  <si>
    <t>3.5</t>
  </si>
  <si>
    <t>Затраты по метрологическому обеспечению единства и точности средств измерений и дополнительным амортизационным отчислениям по производственному оборудованию и транспорту</t>
  </si>
  <si>
    <t>СБЦИР-82 п.14 (дополнение)</t>
  </si>
  <si>
    <t>3.6</t>
  </si>
  <si>
    <t>Всего Прочие расходы:</t>
  </si>
  <si>
    <t>4</t>
  </si>
  <si>
    <t>Итого по смете:</t>
  </si>
  <si>
    <t>5</t>
  </si>
  <si>
    <t>6</t>
  </si>
  <si>
    <t>НДС</t>
  </si>
  <si>
    <t>7</t>
  </si>
  <si>
    <t>8</t>
  </si>
  <si>
    <t xml:space="preserve">ВСЕГО по смете с учетом непредвиденных расходов 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</si>
  <si>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</si>
  <si>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</si>
  <si>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</si>
  <si>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 xml:space="preserve">Стоимость работ в руб. </t>
  </si>
  <si>
    <t>коэф</t>
  </si>
  <si>
    <t>кол-во</t>
  </si>
  <si>
    <t>Рекогносцировочное обследование бассейна реки, категория сложности III</t>
  </si>
  <si>
    <t>Табл.43 п.2</t>
  </si>
  <si>
    <t>Фотоработы</t>
  </si>
  <si>
    <t>1 снимок</t>
  </si>
  <si>
    <t>Табл.48 п.15</t>
  </si>
  <si>
    <t>ИТОГО по разделу 1 на высоте св. 3000 м в неблагоприятный период продолжительностью 8-9,5 мес.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</si>
  <si>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</si>
  <si>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</si>
  <si>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</si>
  <si>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изученности бассейна реки при числе пунктов наблюдений до 50</t>
  </si>
  <si>
    <t>1 схема</t>
  </si>
  <si>
    <t>Табл.51 п.3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</si>
  <si>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</si>
  <si>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</si>
  <si>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</si>
  <si>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Розы сильных ветров (15 м/с и более)</t>
  </si>
  <si>
    <t>1 расчет</t>
  </si>
  <si>
    <t>Табл. 68 п.11</t>
  </si>
  <si>
    <t>Расчет глубины промерзания грунта</t>
  </si>
  <si>
    <t>Табл. 68 п.15</t>
  </si>
  <si>
    <t>Определение комплексных характеристик климата</t>
  </si>
  <si>
    <t>Табл. 68 п.23</t>
  </si>
  <si>
    <t>Составление климатической характеристики района изысканий при числе метеостанций: 3, число годостанций до 50.</t>
  </si>
  <si>
    <t>1 записка</t>
  </si>
  <si>
    <t>Табл. 69 п.2</t>
  </si>
  <si>
    <t xml:space="preserve">Составление программы производства гидрометеорологических работ </t>
  </si>
  <si>
    <t>Табл. 53 п.1</t>
  </si>
  <si>
    <t xml:space="preserve"> Составление  технического отчета                             (недостаточно  изученная) при весьма сложных физико-географических условиях района (участка) изысканий</t>
  </si>
  <si>
    <t xml:space="preserve">Табл. 62 п.3, прим.6       </t>
  </si>
  <si>
    <t>ИТОГО по позиции 2:</t>
  </si>
  <si>
    <t>Расходы по внутреннему транспорту  при расстоянии от базы св. 10 до 15 км при сметной стоимости полевых изыскательских работ до 5 тыс.руб.</t>
  </si>
  <si>
    <t>% от объема</t>
  </si>
  <si>
    <t xml:space="preserve"> Табл. 4, п.3</t>
  </si>
  <si>
    <t>Расходы по внешнему транспорту при расстоянии проезда 
и перевозки в одном направлении: свыше 100 до 300 км</t>
  </si>
  <si>
    <t>Табл. 5, п. 2</t>
  </si>
  <si>
    <t>Расходы по организации и ликвидации</t>
  </si>
  <si>
    <t xml:space="preserve">  ОУп.13, прим.1</t>
  </si>
  <si>
    <t>ИТОГО в ценах 1991 года</t>
  </si>
  <si>
    <t>Непредвиденные расходы</t>
  </si>
  <si>
    <t>ВСЕГО по смете с НДС:</t>
  </si>
  <si>
    <t>Оценка селевой и лавинной опасности</t>
  </si>
  <si>
    <t>Наименование организации – заказчика: АО "КАВКАЗ.РФ"</t>
  </si>
  <si>
    <t xml:space="preserve">Наименование проектной организации:    </t>
  </si>
  <si>
    <t>Наименование работ</t>
  </si>
  <si>
    <t>Ссылка на нормативы</t>
  </si>
  <si>
    <t>Ед. изм.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</si>
  <si>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</si>
  <si>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</si>
  <si>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</si>
  <si>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</si>
  <si>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</si>
  <si>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</si>
  <si>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</si>
  <si>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</si>
  <si>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</si>
  <si>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</si>
  <si>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</si>
  <si>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 xml:space="preserve">Итого полевые работы свыше 3000 м над уровнем моря в неблагоприятный период продолжительностью 8-9,5 мес.                                                                                                                         </t>
  </si>
  <si>
    <t>II. ПРОЧИЕ РАБОТЫ</t>
  </si>
  <si>
    <t>Расходы по внутреннему транспорту при расстоянии от базы изыскательской организации, экспедиции, партии или отряда до участка изысканий: св. 10 до 15 км при сметной стоимости полевых изыскательских работ до 5 тыс. руб.</t>
  </si>
  <si>
    <t>Таблица 4  п.3</t>
  </si>
  <si>
    <t xml:space="preserve">Организация и ликвидация работ </t>
  </si>
  <si>
    <t xml:space="preserve"> п.13 "Общих указаний" Примечание 1.(6%)</t>
  </si>
  <si>
    <t>Таблица 5 п.2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</si>
  <si>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</si>
  <si>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</si>
  <si>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</si>
  <si>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</si>
  <si>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</si>
  <si>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</si>
  <si>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</si>
  <si>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</si>
  <si>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</si>
  <si>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</si>
  <si>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</si>
  <si>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производства работ при стоимости камеральных работ до 2 тыс. руб.</t>
  </si>
  <si>
    <t>табл.53 §2</t>
  </si>
  <si>
    <t>Составление технического отчета при стоимости камеральных работ св. 500 до 1000 руб.</t>
  </si>
  <si>
    <t>табл. 62 §4, прим.6</t>
  </si>
  <si>
    <t>отчет</t>
  </si>
  <si>
    <t>Итого камеральные работы</t>
  </si>
  <si>
    <t>Итого  по смете в базовых ценах</t>
  </si>
  <si>
    <t>на выполнение инженерно-экологических изысканий</t>
  </si>
  <si>
    <t>Наименование объекта:</t>
  </si>
  <si>
    <t>участок  в границах инженерных изысканий  площадью -  13 га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</si>
  <si>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</si>
  <si>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</si>
  <si>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</si>
  <si>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</si>
  <si>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</si>
  <si>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</si>
  <si>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Цена</t>
  </si>
  <si>
    <t>Стоимость, руб</t>
  </si>
  <si>
    <t>1.  Полевые работы</t>
  </si>
  <si>
    <t>Инженерно-экологическое рекогносцировочное обследование III категории сложности плохой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</si>
  <si>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</si>
  <si>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3 
прим.1  (к-1.25)                  </t>
    </r>
  </si>
  <si>
    <t>Описание точек наблюдений при составлении инженерно-экологических карт: III категория сложности</t>
  </si>
  <si>
    <t>точка</t>
  </si>
  <si>
    <t>Табл.11, § 2</t>
  </si>
  <si>
    <t>Отбор точечных проб для анализа на загрязненность по химическим показателям: почво-грунтов (методами конверта, по диагонали и т.п.)</t>
  </si>
  <si>
    <t>проба</t>
  </si>
  <si>
    <t>Табл.60, § 7</t>
  </si>
  <si>
    <t>Отбор точечных проб для анализа на загрязненность по химическим показателям: снега</t>
  </si>
  <si>
    <t>Табл.60, § 4</t>
  </si>
  <si>
    <t>в ВОР: снега (льда)</t>
  </si>
  <si>
    <t xml:space="preserve">Отбор точечных проб для анализа на загрязненность по химическим показателям: донных отложений из поверхностного слоя, без использования плавсредств </t>
  </si>
  <si>
    <t>Табл.60, § 5
К1=0,5 (прим. п.3)</t>
  </si>
  <si>
    <t xml:space="preserve">Отбор точечных проб для анализа на загрязненность по химическим показателям: воды с поверхности, без использования плавсредств </t>
  </si>
  <si>
    <t>Табл.60, § 1
К1=0,5 (прим. п.3)</t>
  </si>
  <si>
    <t xml:space="preserve">Отбор проб для бактериологического анализа: воды, без использования плавсредств </t>
  </si>
  <si>
    <t>Табл.60, § 9
К1=0,5 (прим. п.3)</t>
  </si>
  <si>
    <t>1.8</t>
  </si>
  <si>
    <t>Отбор почвы для определения  эффективной удельной активности природных радионуклидов (ЕРН)</t>
  </si>
  <si>
    <t>Табл.60, § 10</t>
  </si>
  <si>
    <t>1.9</t>
  </si>
  <si>
    <t>Измерение потока радона на участке</t>
  </si>
  <si>
    <t>20 точек</t>
  </si>
  <si>
    <t>Табл.91 § 1</t>
  </si>
  <si>
    <t>1.10</t>
  </si>
  <si>
    <t>Радиационное обследование участка площадью, га: св. 1,0</t>
  </si>
  <si>
    <t>0,1 га</t>
  </si>
  <si>
    <t>Табл.92 § 3</t>
  </si>
  <si>
    <t>ИТОГО полевых работ</t>
  </si>
  <si>
    <t>1.11</t>
  </si>
  <si>
    <t>Надбавка за выполнение изысканий в горном и высокогорном районах с отметками св. 3000 м</t>
  </si>
  <si>
    <t>Коэффициент</t>
  </si>
  <si>
    <t>Табл.1, § 4 (к-1.25)</t>
  </si>
  <si>
    <t>1.12</t>
  </si>
  <si>
    <t>Надбавка за выполнение изысканий в неблагоприятный период года продолжительностью 8-9,5 мес.</t>
  </si>
  <si>
    <t>Табл.2 § 4</t>
  </si>
  <si>
    <t>1.13</t>
  </si>
  <si>
    <t>Расходы по внутреннему транспорту  св 10 км до 15 км при сметной стоимости полевых изыскательских работ св. 10 до 20 тыс. руб.</t>
  </si>
  <si>
    <t>%</t>
  </si>
  <si>
    <t xml:space="preserve"> Табл. 4, § 3</t>
  </si>
  <si>
    <t>1.14</t>
  </si>
  <si>
    <t>Расходы по внешнему транспорту при расстоянии от 100 до 300 км и продолжительности полевых работ до 1 месяца</t>
  </si>
  <si>
    <t xml:space="preserve"> Табл. 5, § 2</t>
  </si>
  <si>
    <t>1.15</t>
  </si>
  <si>
    <t>Расходы на организацию и ликвидацию работ</t>
  </si>
  <si>
    <t>О.У. П 13 с учетом К=2,5 (высокогорный район)</t>
  </si>
  <si>
    <t>ИТОГО прочих расходов</t>
  </si>
  <si>
    <t>Определение химического состава почв</t>
  </si>
  <si>
    <t>Пробоподготовка для выполнения физико-химических исследований солей тяжелых металлов</t>
  </si>
  <si>
    <t>образец</t>
  </si>
  <si>
    <t xml:space="preserve"> Табл.70, § 85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</si>
  <si>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элементов</t>
  </si>
  <si>
    <t>1 метал образец</t>
  </si>
  <si>
    <t>Табл.70, § 57</t>
  </si>
  <si>
    <t>Определение полициклических ароматических углеводородов хроматографическим методом (Определение 3,4-бенз(а)пирена)</t>
  </si>
  <si>
    <t>Табл.70, § 66</t>
  </si>
  <si>
    <t>Определение нефтяных углеводородов хроматографическим методом</t>
  </si>
  <si>
    <t>Табл.70, § 63</t>
  </si>
  <si>
    <t>Комплексные исследования химического состава воды</t>
  </si>
  <si>
    <t>Анализ воды поверхностных источников хозяйсвенно-питьевого водоснабжения</t>
  </si>
  <si>
    <t>Табл.73 § 5</t>
  </si>
  <si>
    <t>Единичные определения химического состава воды</t>
  </si>
  <si>
    <t>Концентрация водородных ионов - рН</t>
  </si>
  <si>
    <t>Табл.72 § 24</t>
  </si>
  <si>
    <t>2.7</t>
  </si>
  <si>
    <t>Ртуть: колориметрический метод</t>
  </si>
  <si>
    <t>Табл.72, § 48</t>
  </si>
  <si>
    <t>2.8</t>
  </si>
  <si>
    <t>Свинец: колориметрический метод</t>
  </si>
  <si>
    <t>Табл.72, § 49</t>
  </si>
  <si>
    <t>2.9</t>
  </si>
  <si>
    <t>Сульфаты: весовой метод</t>
  </si>
  <si>
    <t>Табл.72 § 55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</si>
  <si>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</si>
  <si>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</si>
  <si>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</si>
  <si>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</si>
  <si>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нет в ВОР Бат</t>
  </si>
  <si>
    <t>Обработка результатов инженерно-экологического рекогносцировочного обследования III категории сложности плохой проходимости</t>
  </si>
  <si>
    <t>Табл.9, § 3</t>
  </si>
  <si>
    <t>Обработка описания точек наблюдения для составления комплекса инженерно-экологических карт: III категория сложности</t>
  </si>
  <si>
    <t>Табл.11, § 2.</t>
  </si>
  <si>
    <t>Обработка результатов измерения потока радона</t>
  </si>
  <si>
    <t xml:space="preserve"> Табл.91 § 1</t>
  </si>
  <si>
    <t>Обработка результатов радиационного обследования участка площадью, га: св. 1,0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</si>
  <si>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</si>
  <si>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</si>
  <si>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</si>
  <si>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3.7</t>
  </si>
  <si>
    <t>Составление отчета при стоимости камеральных работ до 5 тыс. руб.</t>
  </si>
  <si>
    <t xml:space="preserve"> Табл.87, § 1</t>
  </si>
  <si>
    <t>ИТОГО КАМЕРАЛЬНЫХ РАБОТ</t>
  </si>
  <si>
    <t>ИТОГО ПО СМЕТЕ</t>
  </si>
  <si>
    <t>К=</t>
  </si>
  <si>
    <t>ИТОГО с учетом непредвиденных расходов</t>
  </si>
  <si>
    <t xml:space="preserve">Итого по смете с учетом НДС:   </t>
  </si>
  <si>
    <t xml:space="preserve">  </t>
  </si>
  <si>
    <t xml:space="preserve">   </t>
  </si>
  <si>
    <t>Дополнительные работы с оплатой услуг сторонних организаций, необходимых для производства изысканий</t>
  </si>
  <si>
    <t>Определение эффективной удельной активности природных радионуклидов (ЕРН)</t>
  </si>
  <si>
    <t>Санитарно-гигиенические исследования природной воды</t>
  </si>
  <si>
    <t>Климатическая характеристика участка изысканий и сведения о фоновых концентрациях загрязняющих веществ в атмосферном воздухе. Справка Росгидромета.</t>
  </si>
  <si>
    <t>справка</t>
  </si>
  <si>
    <t>Рекогносцировочное почвенное обследование при проходимости: плохой, III категории сложности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</si>
  <si>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>.6</t>
    </r>
  </si>
  <si>
    <t xml:space="preserve">Наблюдения при передвижении по маршруту при составлении карты:почвенной, инженерно-экологической в масштабе:1:2000-1:1000. с определением мощности эквивалентной дозы гамма-излучения </t>
  </si>
  <si>
    <t>1 км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</si>
  <si>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.4 
прим.1  (к-1.3)                  </t>
    </r>
  </si>
  <si>
    <t>Отбор точечных проб для анализа на загрязненность по химическим показателям: почво-грунтов (методами конверта, по диагонали и т.п.) - для исследования на наличие антропогенных источников бенз(а)пирена (пожар)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</si>
  <si>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</si>
  <si>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>Исследование отходов строительного материала при демонтаже (сносе строения)</t>
  </si>
  <si>
    <t>???</t>
  </si>
  <si>
    <t>Определение удельной эффектной активности радионуклидов для каждого типа строительного отхода.</t>
  </si>
  <si>
    <t>Определение класса опасности согласно приказу МПР № 536 образующихся отходов при сносе строения для каждого типа строительного отхода.</t>
  </si>
  <si>
    <t>Оценка территории по признакам шумового и вибрационного воздействия</t>
  </si>
  <si>
    <t>нет в СБЦ</t>
  </si>
  <si>
    <t>Замер уровня пригородного шума  (На территориях, расположенных в областях, с уровнями звука свыше 60 дБА необходимо применение мероприятий по шумозащите).  – 1 точка. (дневной и ночной при установившихся погодных условиях).</t>
  </si>
  <si>
    <t>Водородный показатель pH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</si>
  <si>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</si>
  <si>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</si>
  <si>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</si>
  <si>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</si>
  <si>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</si>
  <si>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</si>
  <si>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</si>
  <si>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>Карбонаты в почвах ацидиметрическим методом</t>
  </si>
  <si>
    <t xml:space="preserve"> Табл.70, § 51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</si>
  <si>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</si>
  <si>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</si>
  <si>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</si>
  <si>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</si>
  <si>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</si>
  <si>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</si>
  <si>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</si>
  <si>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</si>
  <si>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2.10</t>
  </si>
  <si>
    <t>Гранулометрический анализ фракций почв меньше 0,1 мм методом ареометра (пипетки)</t>
  </si>
  <si>
    <t xml:space="preserve"> Табл.64, § 12</t>
  </si>
  <si>
    <t>2.15</t>
  </si>
  <si>
    <t>Прозрачность</t>
  </si>
  <si>
    <t>Табл.72 § 83</t>
  </si>
  <si>
    <t>2.16</t>
  </si>
  <si>
    <t>Запах в момент отбора</t>
  </si>
  <si>
    <t>Табл.72 § 80</t>
  </si>
  <si>
    <t>2.17</t>
  </si>
  <si>
    <t>Цветность</t>
  </si>
  <si>
    <t>Табл.72 § 84</t>
  </si>
  <si>
    <t>2.18</t>
  </si>
  <si>
    <t xml:space="preserve">Взвешенные вещества (мутность) </t>
  </si>
  <si>
    <t>Табл.72 § 90</t>
  </si>
  <si>
    <t>2.19</t>
  </si>
  <si>
    <t>% насыщения растворенного кислорода</t>
  </si>
  <si>
    <t>Табл.72 § 88</t>
  </si>
  <si>
    <t>2.20</t>
  </si>
  <si>
    <t>Сухой остаток: выпариванием с содой</t>
  </si>
  <si>
    <t>Табл.72 § 57</t>
  </si>
  <si>
    <t>2.21</t>
  </si>
  <si>
    <t>Поверхностно-активные вещества (ПАВ) анионо-активные</t>
  </si>
  <si>
    <t>Табл.72 § 85</t>
  </si>
  <si>
    <t>2.22</t>
  </si>
  <si>
    <t>Химическое потребление кислорода: окисление бихроматное с катализатором</t>
  </si>
  <si>
    <t>Табл.72 § 79</t>
  </si>
  <si>
    <t>2.23</t>
  </si>
  <si>
    <t>Кислород растворенный: метод Виккера</t>
  </si>
  <si>
    <t>Табл.72 § 21</t>
  </si>
  <si>
    <t>2.24</t>
  </si>
  <si>
    <t>Железо общее: колориметрический метод</t>
  </si>
  <si>
    <t>Табл.72 § 8</t>
  </si>
  <si>
    <t>2.25</t>
  </si>
  <si>
    <t>Хлориды: объемный метод</t>
  </si>
  <si>
    <t>Табл.72 § 72</t>
  </si>
  <si>
    <t>2.27</t>
  </si>
  <si>
    <t>Нитриты: колориметрический метод</t>
  </si>
  <si>
    <t>Табл.72 § 42</t>
  </si>
  <si>
    <t>2.28</t>
  </si>
  <si>
    <t>Нитраты: колориметрический метод</t>
  </si>
  <si>
    <t>Табл.72 § 41</t>
  </si>
  <si>
    <t>2.29</t>
  </si>
  <si>
    <t>Аммоний-ион: колориметрический метод</t>
  </si>
  <si>
    <t>Табл.72 § 2</t>
  </si>
  <si>
    <t>2.30</t>
  </si>
  <si>
    <t>Нефтепродукты: метод тонкослойной хроматографии с УФ спектральным окончанием</t>
  </si>
  <si>
    <t>Табл.72 § 38</t>
  </si>
  <si>
    <t>2.31</t>
  </si>
  <si>
    <t>Фенолы: фотометрический метод с пирамидоном</t>
  </si>
  <si>
    <t>Табл.72, § 66</t>
  </si>
  <si>
    <t>2.32</t>
  </si>
  <si>
    <t>Кадмий: колориметрический метод</t>
  </si>
  <si>
    <t>Табл.72, § 15</t>
  </si>
  <si>
    <t>2.33</t>
  </si>
  <si>
    <t>Никель: колориметрический метод</t>
  </si>
  <si>
    <t>Табл.72, § 39</t>
  </si>
  <si>
    <t>2.34</t>
  </si>
  <si>
    <t>Цинк: колориметрический метод</t>
  </si>
  <si>
    <t>Табл.72, § 75</t>
  </si>
  <si>
    <t>2.35</t>
  </si>
  <si>
    <t>Марганец: колориметрический метод с концентрированием</t>
  </si>
  <si>
    <t>Табл.72, § 30</t>
  </si>
  <si>
    <t>2.36</t>
  </si>
  <si>
    <t>Хром III и IV валентный: колориметрический метод</t>
  </si>
  <si>
    <t>Табл.72, § 74</t>
  </si>
  <si>
    <t>2.37</t>
  </si>
  <si>
    <t>Кальций: оксалатный метод с весовым или объемным окончанием</t>
  </si>
  <si>
    <t>Табл.72, § 16</t>
  </si>
  <si>
    <t>2.38</t>
  </si>
  <si>
    <t>Фосфаты минеральной формы: фотометрический метод</t>
  </si>
  <si>
    <t>Табл.72, § 68</t>
  </si>
  <si>
    <t>2.39</t>
  </si>
  <si>
    <t>Карбонат-ион: объемный метод</t>
  </si>
  <si>
    <t>Табл.72, § 18</t>
  </si>
  <si>
    <t>2.40</t>
  </si>
  <si>
    <t>Алюминий: колориметрический метод</t>
  </si>
  <si>
    <t>Табл.72, § 1</t>
  </si>
  <si>
    <t>2.41</t>
  </si>
  <si>
    <t>Кобальт: колориметрический метод с предварительным концентрированием</t>
  </si>
  <si>
    <t>Табл.72, § 23</t>
  </si>
  <si>
    <t>2.42</t>
  </si>
  <si>
    <t>Молибден: колориметрический метод</t>
  </si>
  <si>
    <t>Табл.72, § 34</t>
  </si>
  <si>
    <t>2.44</t>
  </si>
  <si>
    <t>Медь: колориметрический метод</t>
  </si>
  <si>
    <t>Табл.72, § 33</t>
  </si>
  <si>
    <t>2.46</t>
  </si>
  <si>
    <t>Мышьяк: колориметрический метод</t>
  </si>
  <si>
    <t>Табл.72, § 35</t>
  </si>
  <si>
    <t>Обработка результатов почвенного обследования III категории сложности плохой проходимости</t>
  </si>
  <si>
    <t>Табл.9, § 6</t>
  </si>
  <si>
    <t>объект</t>
  </si>
  <si>
    <t>Обоснование сметной стоимости</t>
  </si>
  <si>
    <t>Сумма</t>
  </si>
  <si>
    <t>1.Археологические исследования.</t>
  </si>
  <si>
    <t>СЦНПР-91, раздел 11 Гл 1, т.11-4 п.2</t>
  </si>
  <si>
    <t>Предварительное ознакомление с литературой,
графическими материалами, материалами предыдущих экспедиций</t>
  </si>
  <si>
    <t>Объект</t>
  </si>
  <si>
    <t>Обследование територии для выявления памятников археологии. Площадь обследования  13 га</t>
  </si>
  <si>
    <t>1 км²</t>
  </si>
  <si>
    <t xml:space="preserve">СЦНПР-91, Раздел 8. т.8-5. п. 4 </t>
  </si>
  <si>
    <t xml:space="preserve"> Фотосъёмка (цветное фото) </t>
  </si>
  <si>
    <t>Негатив, слайд</t>
  </si>
  <si>
    <t xml:space="preserve">СЦНПР-91, Общая часть п. 30, а </t>
  </si>
  <si>
    <t>Работы в высокогорных районах</t>
  </si>
  <si>
    <t>СЦНПР-91, Общая часть п. 30, в</t>
  </si>
  <si>
    <t>Работы в неблагоприятный период года продолжительностью свыше 6 мес.</t>
  </si>
  <si>
    <t>Итого по разделу 1</t>
  </si>
  <si>
    <t>2. Отчёт об археологических исследованиях</t>
  </si>
  <si>
    <t xml:space="preserve">СЦНПР-91 гл.3 т.6-3 а. </t>
  </si>
  <si>
    <t xml:space="preserve">Написание текста отчета </t>
  </si>
  <si>
    <t>Печ. Лист</t>
  </si>
  <si>
    <t xml:space="preserve">СЦНПР-91 гл.5 т.11-11 3- а. </t>
  </si>
  <si>
    <t>Схематический ситуационный план обследованной территории на геоподоснове.</t>
  </si>
  <si>
    <t>Формата А3</t>
  </si>
  <si>
    <t>Альбом до 5 экз.</t>
  </si>
  <si>
    <t>Итого по разделу 2</t>
  </si>
  <si>
    <t>Итого по смете</t>
  </si>
  <si>
    <t>Письмо МК РФ от 20 декабря 2011 года N 107-01-39/10-КЧ</t>
  </si>
  <si>
    <t>Письмо МК РФ от 13.10.98 г. № 01-211/16-14</t>
  </si>
  <si>
    <t>Главный инженер проекта</t>
  </si>
  <si>
    <t>ИТОГО</t>
  </si>
  <si>
    <t>Смета № 8-ВОП</t>
  </si>
  <si>
    <t xml:space="preserve">на проведение работ по разведке территории на наличие взрывоопасных предметов
</t>
  </si>
  <si>
    <t>Исполнитель:</t>
  </si>
  <si>
    <t>Наименование организации заказчика:  АО "КАВКАЗ.РФ"</t>
  </si>
  <si>
    <t xml:space="preserve"> Методика определения стоимости работ по очистке местности от взрывоопасных предметов в сфере градостроительной деятельности</t>
  </si>
  <si>
    <t xml:space="preserve">1. Полевая разведка </t>
  </si>
  <si>
    <t>Табл.1 § 2 участок S -3 га.</t>
  </si>
  <si>
    <t xml:space="preserve">Камеральные работы </t>
  </si>
  <si>
    <t>1 га.</t>
  </si>
  <si>
    <t>Табл.2 § 1  Глубина разведки до 0.4 м.</t>
  </si>
  <si>
    <t xml:space="preserve">СЦНПР-91, раздел 11, т.11-4 </t>
  </si>
  <si>
    <t>Задание на выполнение работ, составление сметы-калькуляции, схемы маршрута поездок, график проведения работ</t>
  </si>
  <si>
    <t xml:space="preserve">Задание
Смета
Схема маршрута
График
</t>
  </si>
  <si>
    <t xml:space="preserve">Итого </t>
  </si>
  <si>
    <t>Табл.4 § 3</t>
  </si>
  <si>
    <t>Расходы по внутреннему транспорту, расстояние от базы отряда до места производства работ: свыше 10 до 15 км при сметной стоимости полевых изыскательских работ до 75 тыс. руб.</t>
  </si>
  <si>
    <t>Табл.5 § 2</t>
  </si>
  <si>
    <t>Расходы по внешнему транспорту, расстояние проезда и перевозки в одном направлении: 100-300 км, продолжительность работ до 1 мес.</t>
  </si>
  <si>
    <t xml:space="preserve">Табл.6 § 1 </t>
  </si>
  <si>
    <t>Расходы на содержание базы отряда</t>
  </si>
  <si>
    <t xml:space="preserve"> месяц</t>
  </si>
  <si>
    <t xml:space="preserve">ОУ п. 3.7 </t>
  </si>
  <si>
    <t>Расходы по организации и ликвидации работ на объекте</t>
  </si>
  <si>
    <t xml:space="preserve">Итого по полевые и камеральные </t>
  </si>
  <si>
    <t>2. Прочии расходы</t>
  </si>
  <si>
    <t>ОУ п. 3.12.1</t>
  </si>
  <si>
    <t>Резерв средств на непредвиденные работы и затраты</t>
  </si>
  <si>
    <t>Итого в ценах 2001 г.</t>
  </si>
  <si>
    <t>коэф.</t>
  </si>
  <si>
    <t>Создание инженерно-топографических планов (под площадной объект) М 1:500, высота сечения рельефа 0,5 м, незастроенная территория,( III категория сложности)</t>
  </si>
  <si>
    <t>Итого выполнение изысканий в условиях высокогорья на высоте св. 3000 м над уровнем моря</t>
  </si>
  <si>
    <t>СБЦ - 2004  Табл 1 п. 4</t>
  </si>
  <si>
    <t>СБЦ - 2004 Табл. 8 п.3 
К1-п.2 прим.к таблице (спутниковые системы)</t>
  </si>
  <si>
    <t>Создание инженерно-топографических планов М 1:1000, высота сечения рельефа 1,0 м, категория сложности - III</t>
  </si>
  <si>
    <t>СБЦ - 2004 Табл. 8 п.4</t>
  </si>
  <si>
    <t>Создание инженерно-топографических планов (под линейные сооружения)  М 1:1000, высота сечения рельефа 1,0 м, категория сложности - III</t>
  </si>
  <si>
    <t>Создание инженерно-топографических планов (под площадной объект)  М 1:500, высота сечения рельефа 0,5 м, незастроенная территория,( III категория сложности)</t>
  </si>
  <si>
    <t>СБЦ - 2004 Табл. 9 п.15</t>
  </si>
  <si>
    <t>СБЦ - 2004 Табл. 9 п.6</t>
  </si>
  <si>
    <t>СБЦ - 2004 Табл. 9 п.15; К1- п.15д ОУ (компьют.технол.)</t>
  </si>
  <si>
    <t>СБЦ - 2004 Табл. 9 п.6; К1- п.15д ОУ(компьют.технол.)</t>
  </si>
  <si>
    <t xml:space="preserve"> СБЦ-2004,Табл. 4, п. 2</t>
  </si>
  <si>
    <t>Внутренний транспорт при расстоянии до площадки  св. 5 до 10 км при сметной стоимости полевых изыскательских работ до 75 тыс. руб.</t>
  </si>
  <si>
    <t>СБЦ-2004,Табл. 5, п.2</t>
  </si>
  <si>
    <t xml:space="preserve"> Расходы по внешнему транспорту при расстоянии проезда и перевозки в одном направлении  св. 100 до 300 км  и продолжительности работ до 1 месяца)</t>
  </si>
  <si>
    <t>Инженерно-геологические изыскания (для технического обследования)</t>
  </si>
  <si>
    <t>Инженерно-геологические изыскания (для строительства)</t>
  </si>
  <si>
    <t>Смета № 6-из</t>
  </si>
  <si>
    <t xml:space="preserve"> Смета №5-из</t>
  </si>
  <si>
    <t>СМЕТА № 6-из</t>
  </si>
  <si>
    <t>СМЕТА №7-из</t>
  </si>
  <si>
    <t>Смета № 7-из</t>
  </si>
  <si>
    <t>на археологические иследования</t>
  </si>
  <si>
    <t>Археологические иследования</t>
  </si>
  <si>
    <t>Смета № 8 - АРХ</t>
  </si>
  <si>
    <t>Смета № 8-арх</t>
  </si>
  <si>
    <t>Разведка территории на наличие взрывоопасных предметов</t>
  </si>
  <si>
    <t>Смета № 9-ВОП</t>
  </si>
  <si>
    <t>Заместитель директора Департамента развития инфраструктуры
АО "КАВКАЗ.РФ"</t>
  </si>
  <si>
    <t>Составил: ________________</t>
  </si>
  <si>
    <t>Непредвиденные расходы 10%</t>
  </si>
  <si>
    <t>Всего с учетом непредвиденных расходов</t>
  </si>
  <si>
    <t>С непредвиденными 10%</t>
  </si>
  <si>
    <t>С НДС 20%</t>
  </si>
  <si>
    <t>ВСЕГО с учетом непредвиденных 10%</t>
  </si>
  <si>
    <t>ИТОГО с учетом непредвиденных затрат 10%</t>
  </si>
  <si>
    <t xml:space="preserve">  СБЦ-2004, О.У., п. 18</t>
  </si>
  <si>
    <t>ИТОГО изыскательские работы в ценах 2001 года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</si>
  <si>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</t>
  </si>
  <si>
    <t>инженерно-геологические изыскания (для технического обследования);</t>
  </si>
  <si>
    <t>инженерно-геодезические изыскания;</t>
  </si>
  <si>
    <t>инженерно-геологические изыскания (для строительства);</t>
  </si>
  <si>
    <t>геофизические исследования;</t>
  </si>
  <si>
    <t>оценка селевой и лавинной опасности;</t>
  </si>
  <si>
    <t>инженерно-экологические изыскания;</t>
  </si>
  <si>
    <t>инженерно-гидрометеорологические изыскания;</t>
  </si>
  <si>
    <t>Объект исследования</t>
  </si>
  <si>
    <t>СЦНПР-91, раздел 6 Гл 5, т.6-1 п.3, с учетом примечания к табл.6-1</t>
  </si>
  <si>
    <t>СЦНПР-91, раздел 11 Гл 5, т.11-11 п.1</t>
  </si>
  <si>
    <t>Альбом фотоиллюстраций с подбором наклейкой, компоновкой и составлением кратких аннотаций, включающих в себя до 20 фотографий (20+20 фото)</t>
  </si>
  <si>
    <t>СЦНПР-91, Раздел 1. Гл. 3 т.1-22. п. 5, с учетом примечания п.1</t>
  </si>
  <si>
    <t>Предварительные работы III категории сложности: 
- Ознакомление с заданием Заказчика, с предоставленной им документацией 13 %,
- Ознакомление с данными геологических и геофизических материалов - 21 %,
- Обследование территории памятника, сбор подъемного материала, изучение микрорельефа - 28 %,
- Опрос местного населения (старожилов), краеведов, представителей органов охраны памятников -24 %,
- Определение основных положений по ведению археологических исследований с согласованием, получением Открытого листа на право ведения археологических исследований - 14 %.
 Площадь обследования  13 га</t>
  </si>
  <si>
    <t>3. Прочии расходы</t>
  </si>
  <si>
    <t>Историко-культурная экспертиза участка под размещение проектируемого объекта</t>
  </si>
  <si>
    <t>Постановление правительства РФ от 15.07.2009г № 569
МИНИСТЕРСТВО КУЛЬТУРЫ РОССИЙСКОЙ ФЕДЕРАЦИИ
ПИСЬМО
от 18 июля 2017 г.  №210-01.1-39-ВА
Разъяснение о стоимости государственной историко-культурной экспертизы</t>
  </si>
  <si>
    <t>Итого с НДС</t>
  </si>
  <si>
    <t>6 048,00</t>
  </si>
  <si>
    <t>7 470,00</t>
  </si>
  <si>
    <t>2 520,00</t>
  </si>
  <si>
    <t>8 514,00</t>
  </si>
  <si>
    <t>3 546,00</t>
  </si>
  <si>
    <t>29 695,65</t>
  </si>
  <si>
    <t xml:space="preserve">Помещение охраны  (учтено п.1), 0() </t>
  </si>
  <si>
    <t xml:space="preserve">
() </t>
  </si>
  <si>
    <t xml:space="preserve">
</t>
  </si>
  <si>
    <t xml:space="preserve">Ки1=0,4 </t>
  </si>
  <si>
    <t xml:space="preserve">Прачечная (учтено п.1), 0() </t>
  </si>
  <si>
    <t xml:space="preserve">Благоустройство (учтено п.1), 0() </t>
  </si>
  <si>
    <t>3 313 813,94</t>
  </si>
  <si>
    <t>5 830 673,66</t>
  </si>
  <si>
    <t>3 241 678,57</t>
  </si>
  <si>
    <t>2 378 444,07</t>
  </si>
  <si>
    <t>2 469 026,10</t>
  </si>
  <si>
    <t xml:space="preserve">   Итого Поз. 24 Индекс изменения сметной стоимости проектных работ на II квартал 2022 года к уровню цен по состоянию на 01.01.1995 по Письму Минстроя России от 29.04.2022 N19281-ИФ/09 37,5900</t>
  </si>
  <si>
    <t>36 233,38</t>
  </si>
  <si>
    <t>Стоимость инж.изыск.в ценах 2 кв.2022</t>
  </si>
  <si>
    <t>Коэф.2 кв.2022</t>
  </si>
  <si>
    <t>Стоимость проектных работ в ценах 2 кв.2022</t>
  </si>
  <si>
    <t>Альпинистский комплекс «Приют-11», ВТРК «Эльбрус». Обследование технического состояния строительных конструкций., Обследовательские работы стадии "Проектная документация"</t>
  </si>
  <si>
    <t>Итого по расчету: 145 805,64 руб.</t>
  </si>
  <si>
    <t xml:space="preserve">Выполнение обмерных работ 2 категории сложности для  многоэтажных зданий: категория сложности здания I, высота здания до 12 м, 32,998(100 м3 строительного объема здания) </t>
  </si>
  <si>
    <t xml:space="preserve">СБЦП "Обмерные работы и обследования зданий и сооружений (2016)" табл.2 п.1-9
(СБЦП25-1-2-2-1-9) </t>
  </si>
  <si>
    <t>(500,8*32,998)*1,3*0,0284
(B*X)*К5*Котн</t>
  </si>
  <si>
    <t>Строительный объем зданий и сооружений до 5000 м3;</t>
  </si>
  <si>
    <t>К5=1,3 Гл.2.1 п.2.1.8, Таб.11;</t>
  </si>
  <si>
    <t>Котн=2,84%</t>
  </si>
  <si>
    <t>2 995,69</t>
  </si>
  <si>
    <t xml:space="preserve">Выполнение инженерных обследований строительных конструкций многоэтажных зданий, 2 категория сложности работ: категория сложности здания I, высота здания до 12 м, 32,998(100 м3 строительного объема здания) </t>
  </si>
  <si>
    <t xml:space="preserve">СБЦП "Обмерные работы и обследования зданий и сооружений (2016)" табл.4 п.1-9
(СБЦП25-1-4-2-1-9) </t>
  </si>
  <si>
    <t>(479,6*32,998)*1,25*1,3*0,0384
(B*X)*К4*К5*Котн</t>
  </si>
  <si>
    <t>Сейсмичность 9 баллов;</t>
  </si>
  <si>
    <t>К4=1,25 Гл.2.1 п.2.1.7, Таб.10;</t>
  </si>
  <si>
    <t>Котн=3,84%</t>
  </si>
  <si>
    <t>4 848,77</t>
  </si>
  <si>
    <t xml:space="preserve">Определение прочности бетона в бетонных и железобетонных конструкциях механическими приборами, замеры диаметров отпечатков, камеральная обработка и составление Заключения. При количестве мест определения от 51 до 150 при высоте: до 3 м, 90(одно место испытаний) </t>
  </si>
  <si>
    <t xml:space="preserve">СБЦП "Обмерные работы и обследования зданий и сооружений (2016)" табл.13 п.2.1
(СБЦП25-13-2.1) </t>
  </si>
  <si>
    <t>67,2*90
B*X</t>
  </si>
  <si>
    <t>29 695,68</t>
  </si>
  <si>
    <t xml:space="preserve">Физико-механические испытания бетона: выпиливание куба с размерами 20x20x20 см или 15x15x15 см правильной формы с осмотром и описанием вида заполнителя, 45(1 кубик) </t>
  </si>
  <si>
    <t xml:space="preserve">СБЦП "Обмерные работы и обследования зданий и сооружений (2016)" табл.14 п.1.3
(СБЦП25-14-1.3) </t>
  </si>
  <si>
    <t>166*45
B*X</t>
  </si>
  <si>
    <t xml:space="preserve">Физико-механические испытания бетона: испытание образца и обработка, 45(1 образец) </t>
  </si>
  <si>
    <t xml:space="preserve">СБЦП "Обмерные работы и обследования зданий и сооружений (2016)" табл.14 п.1.2
(СБЦП25-14-1.2) </t>
  </si>
  <si>
    <t>56*45
B*X</t>
  </si>
  <si>
    <t xml:space="preserve">Определение защитного слоя бетона и диаметра арматуры неразрушающим магнитным методом по ГОСТ 22904-93, 90(1 место) </t>
  </si>
  <si>
    <t xml:space="preserve">СБЦП "Обмерные работы и обследования зданий и сооружений (2016)" табл.14 п.6
(СБЦП25-14-6) </t>
  </si>
  <si>
    <t>94,6*90
B*X</t>
  </si>
  <si>
    <t xml:space="preserve">Вырубка штрабы (вскрытие арматуры) для определения параметров армирования, 45(1 место) </t>
  </si>
  <si>
    <t xml:space="preserve">СБЦП "Обмерные работы и обследования зданий и сооружений (2016)" табл.14 п.7
(СБЦП25-14-7) </t>
  </si>
  <si>
    <t>78,8*45
B*X</t>
  </si>
  <si>
    <t>108 265,50</t>
  </si>
  <si>
    <t xml:space="preserve">   Всего c учетом "Индекс изменения сметной стоимости проектных работ на II квартал 2022 года к уровню цен по состоянию на 01.01.2001 по Письму Минстроя России от 29.04.2022 N19281-ИФ/09 4,9100"</t>
  </si>
  <si>
    <t>145 805,64</t>
  </si>
  <si>
    <t>ИТОГО  в текущих ценах II квартала 2022 г. (письмо Минстроя России от 29.04.2022 N 19281-ИФ/09)</t>
  </si>
  <si>
    <t xml:space="preserve">Смета на проектные работы в соответствии с калькуляцией затрат (форма 3п)
</t>
  </si>
  <si>
    <t>Наименование стройки</t>
  </si>
  <si>
    <t>«Всесезонный туристско-рекреационный комплекс «Эльбрус», 
Кабардино-Балкарская Республика. Пассажирская подвесная канатная дорога EL3»</t>
  </si>
  <si>
    <t>Заказчик</t>
  </si>
  <si>
    <t>АО "КАВКАЗ. РФ"</t>
  </si>
  <si>
    <t>Проектная организация</t>
  </si>
  <si>
    <t xml:space="preserve">Составлена в уровне цен </t>
  </si>
  <si>
    <t>2022 г.</t>
  </si>
  <si>
    <t>Расчет выполнен согласно Методики определения стоимости работ по подготовке проектной документации, утвержденной приказом Минстрой РФ от 01.10.2021 № 707/пр (п. 145)</t>
  </si>
  <si>
    <t>Расчет коэффициента, учитывающего степень участия исполнителей_x0002_проектировщиков различной квалификации в выполнении проектных работ (Ккв-уч)</t>
  </si>
  <si>
    <t>№ п\п</t>
  </si>
  <si>
    <t>Наименование должностей исполнителей</t>
  </si>
  <si>
    <r>
      <t xml:space="preserve">Фактическое 
время участия исполнителя в работе, </t>
    </r>
    <r>
      <rPr>
        <b/>
        <sz val="12"/>
        <color theme="1"/>
        <rFont val="Times New Roman"/>
        <family val="1"/>
        <charset val="204"/>
      </rPr>
      <t>Тфi</t>
    </r>
    <r>
      <rPr>
        <sz val="12"/>
        <color theme="1"/>
        <rFont val="Times New Roman"/>
        <family val="1"/>
        <charset val="204"/>
      </rPr>
      <t xml:space="preserve">
(дни)
</t>
    </r>
  </si>
  <si>
    <r>
      <t xml:space="preserve">Плановая продолжительность 
выполнения проектных работ, предусмотренных 
калькуляцией, </t>
    </r>
    <r>
      <rPr>
        <b/>
        <sz val="12"/>
        <color theme="1"/>
        <rFont val="Times New Roman"/>
        <family val="1"/>
        <charset val="204"/>
      </rPr>
      <t>Тп</t>
    </r>
    <r>
      <rPr>
        <sz val="12"/>
        <color theme="1"/>
        <rFont val="Times New Roman"/>
        <family val="1"/>
        <charset val="204"/>
      </rPr>
      <t xml:space="preserve"> 
(дни)</t>
    </r>
  </si>
  <si>
    <r>
      <t xml:space="preserve">Численность исполнителей 
одной квалификации 
</t>
    </r>
    <r>
      <rPr>
        <b/>
        <sz val="12"/>
        <color theme="1"/>
        <rFont val="Times New Roman"/>
        <family val="1"/>
        <charset val="204"/>
      </rPr>
      <t xml:space="preserve">Чi </t>
    </r>
    <r>
      <rPr>
        <sz val="12"/>
        <color theme="1"/>
        <rFont val="Times New Roman"/>
        <family val="1"/>
        <charset val="204"/>
      </rPr>
      <t xml:space="preserve">(чел)
</t>
    </r>
  </si>
  <si>
    <r>
      <t xml:space="preserve">Индекс 
уровня квалификации 
специалистов 
исполнителей 
работы </t>
    </r>
    <r>
      <rPr>
        <b/>
        <sz val="12"/>
        <color theme="1"/>
        <rFont val="Times New Roman"/>
        <family val="1"/>
        <charset val="204"/>
      </rPr>
      <t>Иi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</si>
  <si>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Коэффициент квалификации (участия) 
специалистов одной 
квалификации, ∑ 
(гр.3 / итог гр.4 × 
гр.5 × гр.6) /∑ гр. 5
</t>
  </si>
  <si>
    <t>*</t>
  </si>
  <si>
    <t>Главный специалист</t>
  </si>
  <si>
    <r>
      <t xml:space="preserve">Тфi </t>
    </r>
    <r>
      <rPr>
        <sz val="12"/>
        <color theme="1"/>
        <rFont val="Times New Roman"/>
        <family val="1"/>
        <charset val="204"/>
      </rPr>
      <t>рассчитано в соответствии с графиком посещения объекта</t>
    </r>
  </si>
  <si>
    <t>Примечание: * – графы для расчета коэффициента в таблице не заполняются</t>
  </si>
  <si>
    <t>Проверка</t>
  </si>
  <si>
    <t>Расчет стоимости проектных работ в соответствии с калькуляцией затрат на проектирование</t>
  </si>
  <si>
    <t xml:space="preserve">Среднемесячная зарплата исполнителей, руб.
</t>
  </si>
  <si>
    <t xml:space="preserve">Кол-во 
рабочих 
дней в 
месяце, 
дни
</t>
  </si>
  <si>
    <t xml:space="preserve">Среднедневная 
зарплата 
исполнителей 
[гр1/гр2] 
руб.
</t>
  </si>
  <si>
    <t>Удельный вес 
зарплаты в 
себестоимости 
работ -
Кз, %</t>
  </si>
  <si>
    <t xml:space="preserve">Рентабельность
, %
</t>
  </si>
  <si>
    <r>
      <t xml:space="preserve">Среднедневная 
единичная 
выработка </t>
    </r>
    <r>
      <rPr>
        <b/>
        <sz val="12"/>
        <color theme="1"/>
        <rFont val="Times New Roman"/>
        <family val="1"/>
        <charset val="204"/>
      </rPr>
      <t>Вср</t>
    </r>
    <r>
      <rPr>
        <sz val="12"/>
        <color theme="1"/>
        <rFont val="Times New Roman"/>
        <family val="1"/>
        <charset val="204"/>
      </rPr>
      <t>, 
руб. 
(гр. 3 × (1 
+ гр. 5)) / 
гр. 4</t>
    </r>
  </si>
  <si>
    <r>
      <t xml:space="preserve">Продолжительность разработки </t>
    </r>
    <r>
      <rPr>
        <b/>
        <sz val="12"/>
        <color theme="1"/>
        <rFont val="Times New Roman"/>
        <family val="1"/>
        <charset val="204"/>
      </rPr>
      <t>Тп</t>
    </r>
    <r>
      <rPr>
        <sz val="12"/>
        <color theme="1"/>
        <rFont val="Times New Roman"/>
        <family val="1"/>
        <charset val="204"/>
      </rPr>
      <t xml:space="preserve">
(дни)
</t>
    </r>
  </si>
  <si>
    <r>
      <t xml:space="preserve">Численность 
исполнителей 
</t>
    </r>
    <r>
      <rPr>
        <b/>
        <sz val="12"/>
        <color theme="1"/>
        <rFont val="Times New Roman"/>
        <family val="1"/>
        <charset val="204"/>
      </rPr>
      <t>Чобщ</t>
    </r>
    <r>
      <rPr>
        <sz val="12"/>
        <color theme="1"/>
        <rFont val="Times New Roman"/>
        <family val="1"/>
        <charset val="204"/>
      </rPr>
      <t xml:space="preserve"> (чел.)
</t>
    </r>
  </si>
  <si>
    <r>
      <t xml:space="preserve">Коэффициент 
квалификации 
(участия) 
</t>
    </r>
    <r>
      <rPr>
        <b/>
        <sz val="12"/>
        <color theme="1"/>
        <rFont val="Times New Roman"/>
        <family val="1"/>
        <charset val="204"/>
      </rPr>
      <t>Ккв-уч</t>
    </r>
  </si>
  <si>
    <r>
      <t xml:space="preserve">Стоимость 
работ, 
руб.
</t>
    </r>
    <r>
      <rPr>
        <b/>
        <sz val="12"/>
        <color theme="1"/>
        <rFont val="Times New Roman"/>
        <family val="1"/>
        <charset val="204"/>
      </rPr>
      <t>Спр</t>
    </r>
    <r>
      <rPr>
        <sz val="12"/>
        <color theme="1"/>
        <rFont val="Times New Roman"/>
        <family val="1"/>
        <charset val="204"/>
      </rPr>
      <t xml:space="preserve"> = (гр. 
6 × гр. 7 
× гр. 8 × 
гр. 9)</t>
    </r>
  </si>
  <si>
    <t>Вср=</t>
  </si>
  <si>
    <t>(ЗПср х (1+Р))/К3</t>
  </si>
  <si>
    <t>ЗПср- среднедневная заработная плата, тыс. руб. Принимается по данным Росстата о среднемесячной номинальной начисленной заработной плате работающих в экономике, по видам экономической деятельности в Российской Федерации для деятельности в области архитектуры (код 71.11 согласно ОК 029-2014 (КДЕС ред. 2) «Общероссийский классификатор видов экономической деятельности» (далее –Общероссийский классификатор) за год, предшествующий году определения сметной стоимости объекта проектирования (среднее значение за период январь-декабрь), исходя из усредненного на основании производственного календаря количества рабочих дней в месяце для года, предшествующего году определения сметной стоимости проектных работ. Для работ по проектированию объектов, являющихся особо опасными, технически сложными, уникальными объектами согласно статье 48.1 Градостроительного кодекса Российской Федерации, а также для работ по подготовке проектной документации, содержащей материалы в форме информационной модели, среднемесячная заработная плата принимается для деятельности в области инженерно-технического проектирования (код 71.12 согласно ОК 029-2014 (КДЕС ред. 2) Общероссийского классификатора);</t>
  </si>
  <si>
    <t>Р- коэффициентуровня рентабельности (сметной прибыли), принимается Р = 0,1 (10%) согласно таблице 1.2, приведенной в приложении № 2 к Методике</t>
  </si>
  <si>
    <t>К3- коэффициент, учитывающий долю оплаты труда производственного персонала в себестоимости проектных работ: К3 принимается в размере 0,4(40,06%) согласно таблице 1.1, приведенной в приложении № 2 к Методике;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</si>
  <si>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предпринимательства,  по видам экономической деятельности (в соответствии с ОКВЭД2) в Российской Федерации за 2017-2021гг.</t>
  </si>
  <si>
    <t>(рублей)</t>
  </si>
  <si>
    <t>Коды ОКВЭД2</t>
  </si>
  <si>
    <t>Всего</t>
  </si>
  <si>
    <t xml:space="preserve">  сельское, лесное хозяйство, охота, рыболовство и рыбоводство</t>
  </si>
  <si>
    <t>A</t>
  </si>
  <si>
    <t xml:space="preserve">           в том числе:</t>
  </si>
  <si>
    <t xml:space="preserve">    растениеводство и животноводство, охота и предоставление соответствующих услуг в этих областях </t>
  </si>
  <si>
    <t>01</t>
  </si>
  <si>
    <t xml:space="preserve">    лесоводство и лесозаготовки</t>
  </si>
  <si>
    <t>02</t>
  </si>
  <si>
    <t xml:space="preserve">    рыболовство и рыбоводство</t>
  </si>
  <si>
    <t>03</t>
  </si>
  <si>
    <t xml:space="preserve">  добыча полезных ископаемых</t>
  </si>
  <si>
    <t>B</t>
  </si>
  <si>
    <t xml:space="preserve">        из нее:</t>
  </si>
  <si>
    <t xml:space="preserve">     добыча угля</t>
  </si>
  <si>
    <t>05</t>
  </si>
  <si>
    <t xml:space="preserve">     добыча нефти и природного газа</t>
  </si>
  <si>
    <t>06</t>
  </si>
  <si>
    <t xml:space="preserve">     добыча металлических руд</t>
  </si>
  <si>
    <t>07</t>
  </si>
  <si>
    <t xml:space="preserve">     добыча прочих полезных ископаемых</t>
  </si>
  <si>
    <t>08</t>
  </si>
  <si>
    <t xml:space="preserve">     предоставление услуг в области добычи полезных ископаемых</t>
  </si>
  <si>
    <t>09</t>
  </si>
  <si>
    <t xml:space="preserve">  обрабатывающие производства</t>
  </si>
  <si>
    <t>C</t>
  </si>
  <si>
    <t xml:space="preserve">      из них:</t>
  </si>
  <si>
    <t xml:space="preserve">    производство пищевых продуктов</t>
  </si>
  <si>
    <t>10</t>
  </si>
  <si>
    <t xml:space="preserve">    производство напитков</t>
  </si>
  <si>
    <t>11</t>
  </si>
  <si>
    <t xml:space="preserve">    производство табачных изделий</t>
  </si>
  <si>
    <t>12</t>
  </si>
  <si>
    <t xml:space="preserve">    производство текстильных изделий</t>
  </si>
  <si>
    <t>13</t>
  </si>
  <si>
    <t xml:space="preserve">    производство одежды</t>
  </si>
  <si>
    <t>14</t>
  </si>
  <si>
    <t xml:space="preserve">    производство кожи и изделий из кожи</t>
  </si>
  <si>
    <t>15</t>
  </si>
  <si>
    <t xml:space="preserve">    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</si>
  <si>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</si>
  <si>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 xml:space="preserve">    производство бумаги и бумажных изделий</t>
  </si>
  <si>
    <t>17</t>
  </si>
  <si>
    <t xml:space="preserve">    деятельность полиграфическая и копирование носителей информации</t>
  </si>
  <si>
    <t>18</t>
  </si>
  <si>
    <t xml:space="preserve">    производство кокса и нефтепродуктов</t>
  </si>
  <si>
    <t>19</t>
  </si>
  <si>
    <t xml:space="preserve">    производство химических веществ и химических продуктов</t>
  </si>
  <si>
    <t>20</t>
  </si>
  <si>
    <t xml:space="preserve">    производство лекарственных средств и материалов, применяемых в медицинских целях</t>
  </si>
  <si>
    <t>21</t>
  </si>
  <si>
    <t xml:space="preserve">    производство резиновых и пластмассовых изделий</t>
  </si>
  <si>
    <t>22</t>
  </si>
  <si>
    <t xml:space="preserve">    производство прочей неметаллической минеральной продукции</t>
  </si>
  <si>
    <t>23</t>
  </si>
  <si>
    <t xml:space="preserve">    производство металлургическое</t>
  </si>
  <si>
    <t>24</t>
  </si>
  <si>
    <t xml:space="preserve">    производство готовых металлических изделий, кроме машин о оборудования</t>
  </si>
  <si>
    <t>25</t>
  </si>
  <si>
    <t xml:space="preserve">    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</si>
  <si>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</si>
  <si>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</si>
  <si>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</si>
  <si>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 xml:space="preserve">    производство машин и оборудования, не включенных в другие группировки</t>
  </si>
  <si>
    <t>28</t>
  </si>
  <si>
    <t xml:space="preserve">    производство автотранспортных средств, прицепов и полуприцепов </t>
  </si>
  <si>
    <t>29</t>
  </si>
  <si>
    <t xml:space="preserve">    производство прочих транспортных средств и оборудования</t>
  </si>
  <si>
    <t>30</t>
  </si>
  <si>
    <t xml:space="preserve">    производство мебели</t>
  </si>
  <si>
    <t>31</t>
  </si>
  <si>
    <t xml:space="preserve">    производство прочих готовых изделий</t>
  </si>
  <si>
    <t>32</t>
  </si>
  <si>
    <t xml:space="preserve">    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</si>
  <si>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</si>
  <si>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</si>
  <si>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D</t>
  </si>
  <si>
    <t xml:space="preserve">             в том числе:</t>
  </si>
  <si>
    <t xml:space="preserve">     производство, передача и распределение электроэнергии</t>
  </si>
  <si>
    <t>35.1</t>
  </si>
  <si>
    <t xml:space="preserve">     производство и распределение газообразного топлива</t>
  </si>
  <si>
    <t>35.2</t>
  </si>
  <si>
    <t xml:space="preserve">     производство, передача и распределение пара и горячей воды</t>
  </si>
  <si>
    <t>35.3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</si>
  <si>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</si>
  <si>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</si>
  <si>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 xml:space="preserve">      в том числе:</t>
  </si>
  <si>
    <t xml:space="preserve">   забор, очистка и распределение воды</t>
  </si>
  <si>
    <t>36</t>
  </si>
  <si>
    <t xml:space="preserve">   сбор и обработка сточных вод</t>
  </si>
  <si>
    <t>37</t>
  </si>
  <si>
    <t xml:space="preserve">   сбор, обработка и утилизация отходов; обработка вторичного сырья</t>
  </si>
  <si>
    <t>38</t>
  </si>
  <si>
    <t xml:space="preserve">   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</si>
  <si>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</si>
  <si>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</si>
  <si>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</si>
  <si>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 xml:space="preserve">         в том числе:</t>
  </si>
  <si>
    <t xml:space="preserve">  строительство зданий</t>
  </si>
  <si>
    <t>41</t>
  </si>
  <si>
    <t xml:space="preserve">  строительство инженерных сооружений</t>
  </si>
  <si>
    <t>42</t>
  </si>
  <si>
    <t xml:space="preserve">  работы строительные специализированные</t>
  </si>
  <si>
    <t>43</t>
  </si>
  <si>
    <t>торговля оптовая и розничная; ремонт автотранспортных средств и мотоциклов</t>
  </si>
  <si>
    <t>G</t>
  </si>
  <si>
    <t xml:space="preserve">        в том числе:</t>
  </si>
  <si>
    <t xml:space="preserve">   торговля оптовая и розничная автотранспортными средствами и мотоциклами и их ремонт</t>
  </si>
  <si>
    <t>45</t>
  </si>
  <si>
    <t xml:space="preserve">   торговля оптовая, кроме оптовой торговли автотранспортными средствами и мотоциклами</t>
  </si>
  <si>
    <t>46</t>
  </si>
  <si>
    <t xml:space="preserve">   торговля розничная, кроме торговли автотранспортными средствами и мотоциклами</t>
  </si>
  <si>
    <t>47</t>
  </si>
  <si>
    <t>транспортировка и хранение</t>
  </si>
  <si>
    <t>H</t>
  </si>
  <si>
    <t xml:space="preserve">   деятельность сухопутного и трубопроводного транспорта</t>
  </si>
  <si>
    <t>49</t>
  </si>
  <si>
    <t xml:space="preserve">   деятельность водного транспорта</t>
  </si>
  <si>
    <t>50</t>
  </si>
  <si>
    <t xml:space="preserve">   деятельность воздушного и космического транспорта</t>
  </si>
  <si>
    <t>51</t>
  </si>
  <si>
    <t xml:space="preserve">   складское хозяйство и вспомогательная транспортная деятельность</t>
  </si>
  <si>
    <t>52</t>
  </si>
  <si>
    <t xml:space="preserve">   деятельность почтовой связи и курьерская деятельность</t>
  </si>
  <si>
    <t>53</t>
  </si>
  <si>
    <t>деятельность гостиниц и предприятий общественного питания</t>
  </si>
  <si>
    <t>I</t>
  </si>
  <si>
    <t xml:space="preserve">   деятельность по предоставлению мест для временного проживания</t>
  </si>
  <si>
    <t>55</t>
  </si>
  <si>
    <t xml:space="preserve">   деятельность по предоставлению продуктов питания и напитков</t>
  </si>
  <si>
    <t>56</t>
  </si>
  <si>
    <t>деятельность в области информации и связи</t>
  </si>
  <si>
    <t>J</t>
  </si>
  <si>
    <t xml:space="preserve">    деятельность издательская</t>
  </si>
  <si>
    <t>58</t>
  </si>
  <si>
    <t xml:space="preserve">    производство кинофильмов, видеофильмов и телевизионных программ, издание звукозаписей и нот</t>
  </si>
  <si>
    <t>59</t>
  </si>
  <si>
    <t xml:space="preserve">    деятельность в области телевизионного и радиовещания</t>
  </si>
  <si>
    <t>60</t>
  </si>
  <si>
    <t xml:space="preserve">    деятельность в сфере телекоммуникаций</t>
  </si>
  <si>
    <t>61</t>
  </si>
  <si>
    <t xml:space="preserve">    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</si>
  <si>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</si>
  <si>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 xml:space="preserve">   деятельность в области информационных технологий</t>
  </si>
  <si>
    <t>63</t>
  </si>
  <si>
    <t>деятельность финансовая и страховая</t>
  </si>
  <si>
    <t>K</t>
  </si>
  <si>
    <t xml:space="preserve">       в том числе:</t>
  </si>
  <si>
    <t xml:space="preserve">    деятельность по предоставлению финансовых услуг, кроме услуг по страхованию и пенсионному обеспечению</t>
  </si>
  <si>
    <t>64</t>
  </si>
  <si>
    <t xml:space="preserve">    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</si>
  <si>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</si>
  <si>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 xml:space="preserve">    деятельность вспомогательная в сфере финансовых услуг и страхования</t>
  </si>
  <si>
    <t>66</t>
  </si>
  <si>
    <t>деятельность по операциям с недвижимым имуществом</t>
  </si>
  <si>
    <t>L</t>
  </si>
  <si>
    <t xml:space="preserve">    покупка и продажа собственного недвижимого имущества</t>
  </si>
  <si>
    <t>68.1</t>
  </si>
  <si>
    <t xml:space="preserve">    аренда и управление собственным или арендованным недвижимым имуществом</t>
  </si>
  <si>
    <t>68.2</t>
  </si>
  <si>
    <t xml:space="preserve">    операции с недвижимым имуществом за вознаграждение или на договорной основе</t>
  </si>
  <si>
    <t>68.3</t>
  </si>
  <si>
    <t>деятельность профессиональная,научная и техническая</t>
  </si>
  <si>
    <t>M</t>
  </si>
  <si>
    <t xml:space="preserve">    деятельность в области  права и бухгалтерского учета</t>
  </si>
  <si>
    <t>69</t>
  </si>
  <si>
    <t xml:space="preserve">    деятельность головных офисов; консультирование по вопросам управления</t>
  </si>
  <si>
    <t>70</t>
  </si>
  <si>
    <t xml:space="preserve">    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</si>
  <si>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</si>
  <si>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 xml:space="preserve">  научные исследования и разработки</t>
  </si>
  <si>
    <t>72</t>
  </si>
  <si>
    <t xml:space="preserve">   деятельность рекламная и исследование конъюнктуры рынка</t>
  </si>
  <si>
    <t>73</t>
  </si>
  <si>
    <t xml:space="preserve">   деятельность профессиональная научная и техническая прочая</t>
  </si>
  <si>
    <t>74</t>
  </si>
  <si>
    <t xml:space="preserve">    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</si>
  <si>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</si>
  <si>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</si>
  <si>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</si>
  <si>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</si>
  <si>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</si>
  <si>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 xml:space="preserve">            в том числе:</t>
  </si>
  <si>
    <t xml:space="preserve">    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</si>
  <si>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</si>
  <si>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 xml:space="preserve">    предоставление государственных услуг обществу</t>
  </si>
  <si>
    <t>84.2</t>
  </si>
  <si>
    <t xml:space="preserve">    деятельность в области обязательного социального обеспечения</t>
  </si>
  <si>
    <t>84.3</t>
  </si>
  <si>
    <t>образование</t>
  </si>
  <si>
    <t>P</t>
  </si>
  <si>
    <t xml:space="preserve">          в том числе:</t>
  </si>
  <si>
    <t xml:space="preserve">    образование общее</t>
  </si>
  <si>
    <t>85.1</t>
  </si>
  <si>
    <t xml:space="preserve">    образование профессиональное</t>
  </si>
  <si>
    <t>85.2</t>
  </si>
  <si>
    <t xml:space="preserve">    обучение профессиональное</t>
  </si>
  <si>
    <t>85.3</t>
  </si>
  <si>
    <t xml:space="preserve">    образование дополнительное</t>
  </si>
  <si>
    <t>85.4</t>
  </si>
  <si>
    <t>деятельность в области здравоохранения и социальных услуг</t>
  </si>
  <si>
    <t>Q</t>
  </si>
  <si>
    <t xml:space="preserve">    деятельность в области здравоохранения</t>
  </si>
  <si>
    <t>86</t>
  </si>
  <si>
    <t xml:space="preserve">    деятельность по уходу с обеспечением проживания</t>
  </si>
  <si>
    <t>87</t>
  </si>
  <si>
    <t xml:space="preserve">    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</si>
  <si>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</si>
  <si>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</si>
  <si>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 xml:space="preserve">    деятельность творческая, деятельность в области искусства и организации развлечений</t>
  </si>
  <si>
    <t>90</t>
  </si>
  <si>
    <t xml:space="preserve">     деятельность библиотек, архивов, музеев и прочих объектов культуры</t>
  </si>
  <si>
    <t>91</t>
  </si>
  <si>
    <t xml:space="preserve">     деятельность по организации и проведению азартных игр и заключению пари, по организации и проведению лотерей</t>
  </si>
  <si>
    <t>92</t>
  </si>
  <si>
    <t xml:space="preserve">     деятельность в области спорта, отдыха и развлечений</t>
  </si>
  <si>
    <t>93</t>
  </si>
  <si>
    <t>предоставление прочих видов услуг</t>
  </si>
  <si>
    <t>S</t>
  </si>
  <si>
    <t>При необходимости</t>
  </si>
  <si>
    <t xml:space="preserve">Альпинистский комплекс «Приют-11», ВТРК «Эльбрус», Проектные работы стадии "Проектная документация" </t>
  </si>
  <si>
    <t>Итого по расчету: 17 437 588,01 руб.</t>
  </si>
  <si>
    <t>Раздел 6. Метеостанция</t>
  </si>
  <si>
    <t xml:space="preserve">Аэродромные метеорологические системы и площадки: Оборудованная метеоплощадка аэродромов классов «Д» и «Е» ( Метеостанция), 1(объект) </t>
  </si>
  <si>
    <t xml:space="preserve">СБЦП "Объекты гражданской авиации (2015)" табл.3 п.31
(СБЦП12-3-31) </t>
  </si>
  <si>
    <t>(80590*1)*1,04*1,239*0,4
(A*X)*К1*К4*Ки1</t>
  </si>
  <si>
    <t>41 538,02</t>
  </si>
  <si>
    <t>Сейсмичность 9 баллов К=1,3 для 79,7% разделов проектирования ( КР- 29,9%, Электр-20,9%, ТХ- 28,9%) К= (0,797*1,3+0,203)=1,239;</t>
  </si>
  <si>
    <t>К4=1,239 СБЦП МУ(2009) п.3.7;</t>
  </si>
  <si>
    <t>Итого по разделу 6 Метеостанция</t>
  </si>
  <si>
    <t>203 951,68</t>
  </si>
  <si>
    <t xml:space="preserve">   Итого Поз. 1-3, 7-23, 25-35, 41-50 Индекс изменения сметной стоимости проектных работ на II квартал 2022 года к уровню цен по состоянию на 01.01.2001 по Письму Минстроя России от 29.04.2022 N19281-ИФ/09 4,9100</t>
  </si>
  <si>
    <t>17 401 354,63</t>
  </si>
  <si>
    <t>17 437 588,01</t>
  </si>
  <si>
    <t>более 6 до 8 млн</t>
  </si>
  <si>
    <t>без учета Археологии и ВОП</t>
  </si>
  <si>
    <t>Продолжительность выполнения работ, мес.</t>
  </si>
  <si>
    <t>Доля сметной стоимости, подлежащая выполнению подрядчиком в 2022 году</t>
  </si>
  <si>
    <t>Доля сметной стоимости, подлежащая выполнению подрядчиком в 2023 году</t>
  </si>
  <si>
    <t>^(1/12)</t>
  </si>
  <si>
    <t>Индекс Минэкономразвития РФ на 2022 г. (Письмо Минэкономразвития России от 05.10.2021 № 33918-ПК/Д03и)</t>
  </si>
  <si>
    <t>ежемесячный прогнозный индекс на 2022 год</t>
  </si>
  <si>
    <t>Индекс Минэкономразвития РФ на 2023 г. (Письмо Минэкономразвития России от 05.10.2021 № 33918-ПК/Д03и)</t>
  </si>
  <si>
    <t>ежемесячный прогнозный индекс на 2023 год</t>
  </si>
  <si>
    <t>К на 2022 =</t>
  </si>
  <si>
    <t>К на 2023 =</t>
  </si>
  <si>
    <t>Индекс прогнозной инфляции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</si>
  <si>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планирования); требованием Положения о закупке, утвержденного  Приказом акционерного общества "КАВКАЗ.РФ" от 02.03.2022  № Пр-22-048.</t>
  </si>
  <si>
    <t>Метод расчета - проектно-сметный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</si>
  <si>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</si>
  <si>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Индекс пересчета в текущие цены на II квартал 2022 г. принят согласно Письму Минстроя России от 29.04.2022 N19281-ИФ/09</t>
  </si>
  <si>
    <t>Для опредления цены проектных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</si>
  <si>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Наименование организации исполнителя</t>
  </si>
  <si>
    <t>Коммерческое предложение</t>
  </si>
  <si>
    <t>Сумма, руб. без НДС</t>
  </si>
  <si>
    <t>Сумма, руб. с НДС</t>
  </si>
  <si>
    <t>ООО "НКД"</t>
  </si>
  <si>
    <t>Оптимальное предложение</t>
  </si>
  <si>
    <t>КП № 3016 от 04.05.2022</t>
  </si>
  <si>
    <t>ООО "Бристоль-проект"</t>
  </si>
  <si>
    <t>КП № ПРО/272 от 04.05.2022</t>
  </si>
  <si>
    <t>НДС не облагается</t>
  </si>
  <si>
    <t>Разработка специальтых технических условий (СТУ)</t>
  </si>
  <si>
    <t>КП № 3015 от 04.05.2022</t>
  </si>
  <si>
    <t>КП № ПРО/271 от 04.05.2022</t>
  </si>
  <si>
    <t>Цена работ определена  методом сопоставимых рыночных цен</t>
  </si>
  <si>
    <t>- разработку специальных технических условий</t>
  </si>
  <si>
    <t>- Перечень мероприятий, обеспечивающих соблюдение требований по охране труда при эксплуатации объектов капитального строительства, а также обоснование проектных решений и мероприятий, обеспечивающих соблюдение санитарно-гигиенических условий;</t>
  </si>
  <si>
    <t>- оценку воздействия на окружающую среду;</t>
  </si>
  <si>
    <t>месяцев</t>
  </si>
  <si>
    <t>окончание первого года</t>
  </si>
  <si>
    <t>начало второго года</t>
  </si>
  <si>
    <t xml:space="preserve">* Применены индексы на II квартал 2022 года по письму Минстроя РФ от 29.04.2022 N19281-ИФ/09 </t>
  </si>
  <si>
    <t>Стоимость работ в ценах на дату формирования начальной (максимальной) цены контракта</t>
  </si>
  <si>
    <t>Дата формирования НМЦК*</t>
  </si>
  <si>
    <t>ООО "НИИ ЮГПРОЕКТ"</t>
  </si>
  <si>
    <t>КП исх. №43/22 от 05.05.2022</t>
  </si>
  <si>
    <t>КП исх. №44/22 от 05.05.2022</t>
  </si>
  <si>
    <t>Стоимость работ в ценах  сметной документации
II квартала 2022 г.</t>
  </si>
  <si>
    <t>(Сорок два миллиона двести тридцать четыре тысячи сто девять рублей 40 копеек)</t>
  </si>
  <si>
    <t>месяцев (в том числе с учетом получения положительного заключения государственной экспертизы).</t>
  </si>
  <si>
    <t>3. Продолжительность проектирования:</t>
  </si>
  <si>
    <t>- авансирование в размере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</si>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</sst>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#,##0.00000"/>
    <numFmt numFmtId="178" formatCode="_-* #,##0.00\ _₽_-;\-* #,##0.00\ _₽_-;_-* &quot;-&quot;??\ _₽_-;_-@_-"/>
    <numFmt numFmtId="179" formatCode="_-* #,##0_р_._-;\-* #,##0_р_._-;_-* &quot;-&quot;??_р_._-;_-@_-"/>
    <numFmt numFmtId="180" formatCode="_-* #,##0.0_р_._-;\-* #,##0.0_р_._-;_-* &quot;-&quot;??_р_._-;_-@_-"/>
    <numFmt numFmtId="181" formatCode="#,##0.00_р_."/>
    <numFmt numFmtId="182" formatCode="0.0000000"/>
    <numFmt numFmtId="183" formatCode="#,##0.0000000"/>
  </numFmts>
  <fonts count="1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sz val="10"/>
      <name val="Tahoma"/>
      <family val="2"/>
      <charset val="204"/>
    </font>
    <font>
      <u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color indexed="8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1954">
    <xf numFmtId="0" fontId="0" fillId="0" borderId="0"/>
    <xf numFmtId="0" fontId="25" fillId="0" borderId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3" borderId="0">
      <alignment horizontal="left" vertical="center"/>
    </xf>
    <xf numFmtId="0" fontId="28" fillId="3" borderId="0">
      <alignment horizontal="center" vertical="center"/>
    </xf>
    <xf numFmtId="0" fontId="28" fillId="3" borderId="0">
      <alignment horizontal="left" vertical="center"/>
    </xf>
    <xf numFmtId="0" fontId="28" fillId="3" borderId="0">
      <alignment horizontal="left" vertical="center"/>
    </xf>
    <xf numFmtId="0" fontId="28" fillId="3" borderId="0">
      <alignment horizontal="left" vertical="center"/>
    </xf>
    <xf numFmtId="0" fontId="28" fillId="3" borderId="0">
      <alignment horizontal="right" vertical="center"/>
    </xf>
    <xf numFmtId="0" fontId="28" fillId="3" borderId="0">
      <alignment horizontal="center" vertical="center"/>
    </xf>
    <xf numFmtId="165" fontId="25" fillId="0" borderId="0" applyFont="0" applyFill="0" applyBorder="0" applyAlignment="0" applyProtection="0"/>
    <xf numFmtId="0" fontId="25" fillId="0" borderId="0"/>
    <xf numFmtId="0" fontId="25" fillId="0" borderId="0"/>
    <xf numFmtId="165" fontId="31" fillId="0" borderId="0" applyFont="0" applyFill="0" applyBorder="0" applyAlignment="0" applyProtection="0"/>
    <xf numFmtId="0" fontId="28" fillId="3" borderId="0">
      <alignment horizontal="left" vertical="center"/>
    </xf>
    <xf numFmtId="0" fontId="28" fillId="3" borderId="0">
      <alignment horizontal="left" vertical="center"/>
    </xf>
    <xf numFmtId="0" fontId="28" fillId="3" borderId="0">
      <alignment horizontal="left" vertical="center"/>
    </xf>
    <xf numFmtId="0" fontId="28" fillId="3" borderId="0">
      <alignment horizontal="left" vertical="center"/>
    </xf>
    <xf numFmtId="0" fontId="32" fillId="4" borderId="0">
      <alignment horizontal="right" vertical="center"/>
    </xf>
    <xf numFmtId="0" fontId="28" fillId="3" borderId="0">
      <alignment horizontal="right" vertical="center"/>
    </xf>
    <xf numFmtId="0" fontId="28" fillId="3" borderId="0">
      <alignment horizontal="right" vertical="center"/>
    </xf>
    <xf numFmtId="0" fontId="28" fillId="3" borderId="0">
      <alignment horizontal="right" vertical="center"/>
    </xf>
    <xf numFmtId="0" fontId="28" fillId="5" borderId="0">
      <alignment horizontal="center" vertical="center"/>
    </xf>
    <xf numFmtId="0" fontId="32" fillId="4" borderId="0">
      <alignment horizontal="left" vertical="center"/>
    </xf>
    <xf numFmtId="0" fontId="32" fillId="0" borderId="0">
      <alignment horizontal="left" vertical="top"/>
    </xf>
    <xf numFmtId="0" fontId="28" fillId="5" borderId="0">
      <alignment horizontal="center" vertical="center"/>
    </xf>
    <xf numFmtId="0" fontId="32" fillId="4" borderId="0">
      <alignment horizontal="center" vertical="center"/>
    </xf>
    <xf numFmtId="0" fontId="32" fillId="0" borderId="0">
      <alignment horizontal="center" vertical="center"/>
    </xf>
    <xf numFmtId="0" fontId="33" fillId="4" borderId="0">
      <alignment horizontal="left" vertical="center"/>
    </xf>
    <xf numFmtId="0" fontId="32" fillId="0" borderId="0">
      <alignment horizontal="center" vertical="center"/>
    </xf>
    <xf numFmtId="0" fontId="32" fillId="4" borderId="0">
      <alignment horizontal="center" vertical="center"/>
    </xf>
    <xf numFmtId="0" fontId="32" fillId="4" borderId="0">
      <alignment horizontal="left" vertical="center"/>
    </xf>
    <xf numFmtId="0" fontId="32" fillId="4" borderId="0">
      <alignment horizontal="right" vertical="center"/>
    </xf>
    <xf numFmtId="0" fontId="32" fillId="4" borderId="0">
      <alignment horizontal="center" vertical="center"/>
    </xf>
    <xf numFmtId="0" fontId="32" fillId="4" borderId="0">
      <alignment horizontal="left" vertical="top"/>
    </xf>
    <xf numFmtId="0" fontId="32" fillId="4" borderId="0">
      <alignment horizontal="right" vertical="center"/>
    </xf>
    <xf numFmtId="0" fontId="32" fillId="4" borderId="0">
      <alignment horizontal="right" vertical="top"/>
    </xf>
    <xf numFmtId="0" fontId="32" fillId="4" borderId="0">
      <alignment horizontal="center" vertical="center"/>
    </xf>
    <xf numFmtId="0" fontId="28" fillId="3" borderId="0">
      <alignment horizontal="center" vertical="center"/>
    </xf>
    <xf numFmtId="0" fontId="28" fillId="3" borderId="0">
      <alignment horizontal="center" vertical="center"/>
    </xf>
    <xf numFmtId="0" fontId="28" fillId="3" borderId="0">
      <alignment horizontal="center" vertical="center"/>
    </xf>
    <xf numFmtId="0" fontId="34" fillId="4" borderId="0">
      <alignment horizontal="left" vertical="top"/>
    </xf>
    <xf numFmtId="0" fontId="32" fillId="4" borderId="0">
      <alignment horizontal="left" vertical="center"/>
    </xf>
    <xf numFmtId="0" fontId="34" fillId="4" borderId="0">
      <alignment horizontal="left" vertical="top"/>
    </xf>
    <xf numFmtId="0" fontId="34" fillId="4" borderId="0">
      <alignment horizontal="center" vertical="center"/>
    </xf>
    <xf numFmtId="0" fontId="35" fillId="4" borderId="0">
      <alignment horizontal="center" vertical="center"/>
    </xf>
    <xf numFmtId="0" fontId="35" fillId="0" borderId="0">
      <alignment horizontal="center" vertical="center"/>
    </xf>
    <xf numFmtId="0" fontId="32" fillId="4" borderId="0">
      <alignment horizontal="center" vertical="center"/>
    </xf>
    <xf numFmtId="0" fontId="32" fillId="0" borderId="0">
      <alignment horizontal="center" vertical="top"/>
    </xf>
    <xf numFmtId="0" fontId="32" fillId="4" borderId="0">
      <alignment horizontal="center" vertical="center"/>
    </xf>
    <xf numFmtId="0" fontId="36" fillId="0" borderId="0">
      <alignment horizontal="left" vertical="top"/>
    </xf>
    <xf numFmtId="0" fontId="32" fillId="4" borderId="0">
      <alignment horizontal="center" vertical="center"/>
    </xf>
    <xf numFmtId="0" fontId="32" fillId="0" borderId="0">
      <alignment horizontal="left" vertical="top"/>
    </xf>
    <xf numFmtId="0" fontId="32" fillId="4" borderId="0">
      <alignment horizontal="left" vertical="center"/>
    </xf>
    <xf numFmtId="0" fontId="36" fillId="0" borderId="0">
      <alignment horizontal="left" vertical="center"/>
    </xf>
    <xf numFmtId="0" fontId="28" fillId="5" borderId="0">
      <alignment horizontal="left" vertical="center"/>
    </xf>
    <xf numFmtId="0" fontId="32" fillId="4" borderId="0">
      <alignment horizontal="left" vertical="center"/>
    </xf>
    <xf numFmtId="0" fontId="36" fillId="0" borderId="0">
      <alignment horizontal="left" vertical="top"/>
    </xf>
    <xf numFmtId="0" fontId="28" fillId="5" borderId="0">
      <alignment horizontal="left" vertical="center"/>
    </xf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6" fillId="0" borderId="0"/>
    <xf numFmtId="0" fontId="28" fillId="3" borderId="0">
      <alignment horizontal="left" vertical="center"/>
    </xf>
    <xf numFmtId="0" fontId="28" fillId="3" borderId="0">
      <alignment horizontal="left" vertical="center"/>
    </xf>
    <xf numFmtId="0" fontId="28" fillId="3" borderId="0">
      <alignment horizontal="left" vertical="center"/>
    </xf>
    <xf numFmtId="0" fontId="28" fillId="3" borderId="0">
      <alignment horizontal="left" vertical="center"/>
    </xf>
    <xf numFmtId="0" fontId="28" fillId="3" borderId="0">
      <alignment horizontal="right" vertical="center"/>
    </xf>
    <xf numFmtId="0" fontId="28" fillId="3" borderId="0">
      <alignment horizontal="right" vertical="center"/>
    </xf>
    <xf numFmtId="0" fontId="28" fillId="3" borderId="0">
      <alignment horizontal="right" vertical="center"/>
    </xf>
    <xf numFmtId="0" fontId="28" fillId="5" borderId="0">
      <alignment horizontal="center" vertical="center"/>
    </xf>
    <xf numFmtId="0" fontId="28" fillId="3" borderId="0">
      <alignment horizontal="center" vertical="center"/>
    </xf>
    <xf numFmtId="0" fontId="28" fillId="3" borderId="0">
      <alignment horizontal="center" vertical="center"/>
    </xf>
    <xf numFmtId="0" fontId="28" fillId="5" borderId="0">
      <alignment horizontal="left" vertical="center"/>
    </xf>
    <xf numFmtId="0" fontId="31" fillId="0" borderId="0"/>
    <xf numFmtId="0" fontId="30" fillId="0" borderId="0"/>
    <xf numFmtId="9" fontId="31" fillId="0" borderId="0" applyFont="0" applyFill="0" applyBorder="0" applyAlignment="0" applyProtection="0"/>
    <xf numFmtId="0" fontId="24" fillId="0" borderId="0"/>
    <xf numFmtId="0" fontId="38" fillId="0" borderId="0">
      <alignment horizontal="right" vertical="center"/>
    </xf>
    <xf numFmtId="0" fontId="39" fillId="0" borderId="0">
      <alignment horizontal="left" vertical="center"/>
    </xf>
    <xf numFmtId="0" fontId="40" fillId="0" borderId="0">
      <alignment horizontal="left" vertical="center"/>
    </xf>
    <xf numFmtId="0" fontId="40" fillId="0" borderId="0">
      <alignment horizontal="left" vertical="top"/>
    </xf>
    <xf numFmtId="0" fontId="41" fillId="0" borderId="0">
      <alignment horizontal="center" vertical="center"/>
    </xf>
    <xf numFmtId="0" fontId="40" fillId="0" borderId="0">
      <alignment horizontal="center" vertical="top"/>
    </xf>
    <xf numFmtId="0" fontId="38" fillId="0" borderId="0">
      <alignment horizontal="left" vertical="top"/>
    </xf>
    <xf numFmtId="0" fontId="38" fillId="0" borderId="0">
      <alignment horizontal="left" vertical="center"/>
    </xf>
    <xf numFmtId="0" fontId="40" fillId="0" borderId="4">
      <alignment horizontal="center" vertical="center"/>
    </xf>
    <xf numFmtId="0" fontId="38" fillId="0" borderId="4">
      <alignment horizontal="center" vertical="center"/>
    </xf>
    <xf numFmtId="0" fontId="40" fillId="0" borderId="4">
      <alignment horizontal="left" vertical="center"/>
    </xf>
    <xf numFmtId="0" fontId="40" fillId="0" borderId="4">
      <alignment horizontal="right" vertical="center"/>
    </xf>
    <xf numFmtId="0" fontId="40" fillId="0" borderId="4">
      <alignment horizontal="left" vertical="top"/>
    </xf>
    <xf numFmtId="164" fontId="25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3" fillId="0" borderId="0"/>
    <xf numFmtId="0" fontId="40" fillId="0" borderId="0">
      <alignment horizontal="left" vertical="top"/>
    </xf>
    <xf numFmtId="0" fontId="40" fillId="0" borderId="4">
      <alignment horizontal="right" vertical="top"/>
    </xf>
    <xf numFmtId="0" fontId="40" fillId="0" borderId="4">
      <alignment horizontal="left" vertical="top"/>
    </xf>
    <xf numFmtId="0" fontId="40" fillId="0" borderId="10">
      <alignment horizontal="left" vertical="top"/>
    </xf>
    <xf numFmtId="0" fontId="40" fillId="0" borderId="2">
      <alignment horizontal="left" vertical="top"/>
    </xf>
    <xf numFmtId="0" fontId="38" fillId="0" borderId="0">
      <alignment horizontal="left" vertical="top"/>
    </xf>
    <xf numFmtId="0" fontId="40" fillId="0" borderId="0">
      <alignment horizontal="center" vertical="top"/>
    </xf>
    <xf numFmtId="0" fontId="41" fillId="0" borderId="0">
      <alignment horizontal="center" vertical="center"/>
    </xf>
    <xf numFmtId="0" fontId="22" fillId="0" borderId="0"/>
    <xf numFmtId="0" fontId="25" fillId="0" borderId="0"/>
    <xf numFmtId="0" fontId="32" fillId="4" borderId="0">
      <alignment horizontal="left" vertical="center"/>
    </xf>
    <xf numFmtId="0" fontId="31" fillId="3" borderId="0">
      <alignment horizontal="center" vertical="center"/>
    </xf>
    <xf numFmtId="0" fontId="37" fillId="0" borderId="0"/>
    <xf numFmtId="0" fontId="37" fillId="0" borderId="0"/>
    <xf numFmtId="0" fontId="32" fillId="4" borderId="0">
      <alignment horizontal="left" vertical="center"/>
    </xf>
    <xf numFmtId="0" fontId="22" fillId="0" borderId="0"/>
    <xf numFmtId="0" fontId="26" fillId="0" borderId="0"/>
    <xf numFmtId="0" fontId="52" fillId="0" borderId="0"/>
    <xf numFmtId="164" fontId="2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19" fillId="0" borderId="0"/>
    <xf numFmtId="0" fontId="38" fillId="0" borderId="0">
      <alignment horizontal="right" vertical="center"/>
    </xf>
    <xf numFmtId="0" fontId="38" fillId="0" borderId="0">
      <alignment horizontal="right" vertical="center"/>
    </xf>
    <xf numFmtId="0" fontId="18" fillId="0" borderId="0"/>
    <xf numFmtId="0" fontId="17" fillId="0" borderId="0"/>
    <xf numFmtId="0" fontId="16" fillId="0" borderId="0"/>
    <xf numFmtId="0" fontId="41" fillId="0" borderId="0">
      <alignment horizontal="center" vertical="center"/>
    </xf>
    <xf numFmtId="0" fontId="40" fillId="0" borderId="0">
      <alignment horizontal="center" vertical="top"/>
    </xf>
    <xf numFmtId="0" fontId="38" fillId="0" borderId="0">
      <alignment horizontal="left" vertical="top"/>
    </xf>
    <xf numFmtId="0" fontId="40" fillId="0" borderId="0">
      <alignment horizontal="left" vertical="top"/>
    </xf>
    <xf numFmtId="0" fontId="40" fillId="0" borderId="4">
      <alignment horizontal="center" vertical="center"/>
    </xf>
    <xf numFmtId="0" fontId="38" fillId="0" borderId="4">
      <alignment horizontal="center" vertical="center"/>
    </xf>
    <xf numFmtId="0" fontId="40" fillId="0" borderId="4">
      <alignment horizontal="left" vertical="center"/>
    </xf>
    <xf numFmtId="0" fontId="40" fillId="0" borderId="2">
      <alignment horizontal="left" vertical="top"/>
    </xf>
    <xf numFmtId="0" fontId="40" fillId="0" borderId="4">
      <alignment horizontal="right" vertical="center"/>
    </xf>
    <xf numFmtId="0" fontId="40" fillId="0" borderId="4">
      <alignment horizontal="right" vertical="top"/>
    </xf>
    <xf numFmtId="0" fontId="40" fillId="0" borderId="0">
      <alignment horizontal="left" vertical="center"/>
    </xf>
    <xf numFmtId="0" fontId="14" fillId="0" borderId="0"/>
    <xf numFmtId="0" fontId="13" fillId="0" borderId="0"/>
    <xf numFmtId="0" fontId="12" fillId="0" borderId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5" fillId="0" borderId="0"/>
    <xf numFmtId="165" fontId="3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2" fillId="0" borderId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2" fillId="0" borderId="0"/>
    <xf numFmtId="0" fontId="38" fillId="0" borderId="0">
      <alignment horizontal="right" vertical="center"/>
    </xf>
    <xf numFmtId="0" fontId="38" fillId="0" borderId="0">
      <alignment horizontal="right" vertical="center"/>
    </xf>
    <xf numFmtId="0" fontId="40" fillId="0" borderId="4">
      <alignment horizontal="right" vertical="top"/>
    </xf>
    <xf numFmtId="0" fontId="40" fillId="0" borderId="4">
      <alignment horizontal="lef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2" fillId="0" borderId="0"/>
    <xf numFmtId="165" fontId="3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168" fontId="25" fillId="0" borderId="0" applyFont="0" applyFill="0" applyBorder="0" applyAlignment="0" applyProtection="0"/>
    <xf numFmtId="0" fontId="30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4" borderId="0" applyNumberFormat="0" applyBorder="0" applyAlignment="0" applyProtection="0"/>
    <xf numFmtId="0" fontId="62" fillId="8" borderId="0" applyNumberFormat="0" applyBorder="0" applyAlignment="0" applyProtection="0"/>
    <xf numFmtId="0" fontId="63" fillId="25" borderId="13" applyNumberFormat="0" applyAlignment="0" applyProtection="0"/>
    <xf numFmtId="0" fontId="64" fillId="26" borderId="14" applyNumberFormat="0" applyAlignment="0" applyProtection="0"/>
    <xf numFmtId="0" fontId="65" fillId="0" borderId="0" applyNumberFormat="0" applyFill="0" applyBorder="0" applyAlignment="0" applyProtection="0"/>
    <xf numFmtId="0" fontId="66" fillId="9" borderId="0" applyNumberFormat="0" applyBorder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70" fillId="12" borderId="13" applyNumberFormat="0" applyAlignment="0" applyProtection="0"/>
    <xf numFmtId="0" fontId="71" fillId="0" borderId="18" applyNumberFormat="0" applyFill="0" applyAlignment="0" applyProtection="0"/>
    <xf numFmtId="0" fontId="72" fillId="27" borderId="0" applyNumberFormat="0" applyBorder="0" applyAlignment="0" applyProtection="0"/>
    <xf numFmtId="0" fontId="73" fillId="0" borderId="0" applyNumberFormat="0" applyFill="0" applyBorder="0" applyAlignment="0" applyProtection="0"/>
    <xf numFmtId="0" fontId="25" fillId="28" borderId="19" applyNumberFormat="0" applyFont="0" applyAlignment="0" applyProtection="0"/>
    <xf numFmtId="0" fontId="74" fillId="25" borderId="20" applyNumberFormat="0" applyAlignment="0" applyProtection="0"/>
    <xf numFmtId="0" fontId="32" fillId="4" borderId="0">
      <alignment horizontal="left" vertical="center"/>
    </xf>
    <xf numFmtId="0" fontId="32" fillId="0" borderId="0">
      <alignment horizontal="center" vertical="center"/>
    </xf>
    <xf numFmtId="0" fontId="36" fillId="0" borderId="0">
      <alignment horizontal="center" vertical="center"/>
    </xf>
    <xf numFmtId="0" fontId="32" fillId="0" borderId="0">
      <alignment horizontal="left" vertical="center"/>
    </xf>
    <xf numFmtId="0" fontId="32" fillId="0" borderId="0">
      <alignment horizontal="right" vertical="center"/>
    </xf>
    <xf numFmtId="0" fontId="32" fillId="0" borderId="0">
      <alignment horizontal="center" vertical="center"/>
    </xf>
    <xf numFmtId="0" fontId="32" fillId="0" borderId="0">
      <alignment horizontal="left" vertical="top"/>
    </xf>
    <xf numFmtId="0" fontId="32" fillId="0" borderId="0">
      <alignment horizontal="right" vertical="center"/>
    </xf>
    <xf numFmtId="0" fontId="32" fillId="0" borderId="0">
      <alignment horizontal="left" vertical="center"/>
    </xf>
    <xf numFmtId="0" fontId="28" fillId="3" borderId="0">
      <alignment horizontal="center" vertical="center"/>
    </xf>
    <xf numFmtId="0" fontId="32" fillId="0" borderId="0">
      <alignment horizontal="right" vertical="top"/>
    </xf>
    <xf numFmtId="0" fontId="32" fillId="0" borderId="0">
      <alignment horizontal="left" vertical="top"/>
    </xf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8" fillId="12" borderId="13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79" fillId="25" borderId="20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0" fontId="80" fillId="25" borderId="13" applyNumberFormat="0" applyAlignment="0" applyProtection="0"/>
    <xf numFmtId="169" fontId="25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85" fillId="26" borderId="14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0" fontId="25" fillId="28" borderId="19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90" fillId="0" borderId="0"/>
    <xf numFmtId="0" fontId="7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0" fontId="26" fillId="0" borderId="0"/>
    <xf numFmtId="170" fontId="25" fillId="0" borderId="0" applyFont="0" applyFill="0" applyBorder="0" applyAlignment="0" applyProtection="0"/>
    <xf numFmtId="0" fontId="7" fillId="0" borderId="0"/>
    <xf numFmtId="0" fontId="29" fillId="0" borderId="0">
      <alignment horizontal="right" vertical="top" wrapText="1"/>
    </xf>
    <xf numFmtId="0" fontId="29" fillId="0" borderId="4">
      <alignment horizontal="center" wrapText="1"/>
    </xf>
    <xf numFmtId="0" fontId="26" fillId="0" borderId="4" applyBorder="0" applyAlignment="0">
      <alignment horizontal="center" wrapText="1"/>
    </xf>
    <xf numFmtId="0" fontId="29" fillId="0" borderId="0">
      <alignment horizontal="center"/>
    </xf>
    <xf numFmtId="0" fontId="29" fillId="0" borderId="0">
      <alignment horizontal="left" vertical="top"/>
    </xf>
    <xf numFmtId="0" fontId="6" fillId="0" borderId="0"/>
    <xf numFmtId="0" fontId="30" fillId="0" borderId="0"/>
    <xf numFmtId="178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" fillId="0" borderId="0"/>
    <xf numFmtId="0" fontId="26" fillId="0" borderId="0"/>
    <xf numFmtId="0" fontId="5" fillId="0" borderId="0"/>
    <xf numFmtId="178" fontId="30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58" fillId="0" borderId="0"/>
    <xf numFmtId="0" fontId="25" fillId="0" borderId="0"/>
    <xf numFmtId="0" fontId="13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8" fillId="0" borderId="0">
      <alignment horizontal="left" vertical="top"/>
    </xf>
    <xf numFmtId="0" fontId="40" fillId="0" borderId="0">
      <alignment horizontal="left" vertical="top"/>
    </xf>
    <xf numFmtId="0" fontId="38" fillId="0" borderId="0">
      <alignment horizontal="left" vertical="center"/>
    </xf>
    <xf numFmtId="0" fontId="40" fillId="0" borderId="0">
      <alignment horizontal="left" vertical="center"/>
    </xf>
    <xf numFmtId="0" fontId="3" fillId="0" borderId="0"/>
    <xf numFmtId="0" fontId="2" fillId="0" borderId="0"/>
    <xf numFmtId="0" fontId="1" fillId="0" borderId="0"/>
  </cellStyleXfs>
  <cellXfs count="1186">
    <xf numFmtId="0" fontId="0" fillId="0" borderId="0" xfId="0"/>
    <xf numFmtId="0" fontId="29" fillId="2" borderId="0" xfId="63" applyFont="1" applyFill="1"/>
    <xf numFmtId="0" fontId="29" fillId="2" borderId="0" xfId="63" applyFont="1" applyFill="1" applyAlignment="1">
      <alignment vertical="center"/>
    </xf>
    <xf numFmtId="0" fontId="29" fillId="2" borderId="4" xfId="1" applyFont="1" applyFill="1" applyBorder="1" applyAlignment="1">
      <alignment horizontal="left" vertical="center" wrapText="1" shrinkToFit="1"/>
    </xf>
    <xf numFmtId="0" fontId="43" fillId="2" borderId="4" xfId="1" applyFont="1" applyFill="1" applyBorder="1" applyAlignment="1">
      <alignment horizontal="center" vertical="center" wrapText="1"/>
    </xf>
    <xf numFmtId="0" fontId="43" fillId="2" borderId="11" xfId="1" applyFont="1" applyFill="1" applyBorder="1" applyAlignment="1">
      <alignment horizontal="center" vertical="center" wrapText="1"/>
    </xf>
    <xf numFmtId="0" fontId="25" fillId="0" borderId="0" xfId="1" applyFont="1" applyFill="1"/>
    <xf numFmtId="0" fontId="47" fillId="2" borderId="4" xfId="1" applyFont="1" applyFill="1" applyBorder="1" applyAlignment="1">
      <alignment horizontal="left" vertical="center" wrapText="1"/>
    </xf>
    <xf numFmtId="0" fontId="43" fillId="0" borderId="0" xfId="1" applyFont="1"/>
    <xf numFmtId="0" fontId="44" fillId="3" borderId="0" xfId="1" applyFont="1" applyFill="1"/>
    <xf numFmtId="164" fontId="25" fillId="0" borderId="0" xfId="1" applyNumberFormat="1" applyFont="1"/>
    <xf numFmtId="0" fontId="25" fillId="0" borderId="0" xfId="1" applyFont="1" applyAlignment="1">
      <alignment horizontal="center" vertical="center"/>
    </xf>
    <xf numFmtId="9" fontId="43" fillId="2" borderId="11" xfId="1" applyNumberFormat="1" applyFont="1" applyFill="1" applyBorder="1" applyAlignment="1">
      <alignment horizontal="center" vertical="center" wrapText="1"/>
    </xf>
    <xf numFmtId="4" fontId="45" fillId="2" borderId="4" xfId="1" applyNumberFormat="1" applyFont="1" applyFill="1" applyBorder="1" applyAlignment="1">
      <alignment horizontal="center" vertical="center" wrapText="1"/>
    </xf>
    <xf numFmtId="0" fontId="25" fillId="0" borderId="0" xfId="1" applyFont="1"/>
    <xf numFmtId="0" fontId="27" fillId="2" borderId="0" xfId="63" applyFont="1" applyFill="1" applyAlignment="1">
      <alignment horizontal="left" vertical="center" wrapText="1"/>
    </xf>
    <xf numFmtId="0" fontId="43" fillId="0" borderId="0" xfId="1" applyFont="1" applyFill="1" applyAlignment="1">
      <alignment horizontal="center" vertical="center"/>
    </xf>
    <xf numFmtId="0" fontId="43" fillId="0" borderId="0" xfId="1" applyFont="1" applyFill="1"/>
    <xf numFmtId="0" fontId="42" fillId="0" borderId="0" xfId="1" applyFont="1" applyFill="1" applyAlignment="1">
      <alignment horizontal="center" vertical="center"/>
    </xf>
    <xf numFmtId="0" fontId="43" fillId="0" borderId="0" xfId="1" applyFont="1" applyFill="1" applyAlignment="1">
      <alignment horizontal="left" vertical="top"/>
    </xf>
    <xf numFmtId="0" fontId="45" fillId="0" borderId="0" xfId="1" applyFont="1" applyBorder="1" applyAlignment="1">
      <alignment horizontal="left" vertical="top"/>
    </xf>
    <xf numFmtId="0" fontId="43" fillId="0" borderId="0" xfId="1" applyFont="1" applyBorder="1" applyAlignment="1"/>
    <xf numFmtId="0" fontId="43" fillId="0" borderId="0" xfId="1" applyFont="1" applyBorder="1" applyAlignment="1">
      <alignment horizontal="center" vertical="center"/>
    </xf>
    <xf numFmtId="0" fontId="25" fillId="0" borderId="0" xfId="1" applyFont="1" applyBorder="1" applyAlignment="1"/>
    <xf numFmtId="0" fontId="42" fillId="0" borderId="4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7" fillId="3" borderId="4" xfId="1" applyFont="1" applyFill="1" applyBorder="1" applyAlignment="1">
      <alignment horizontal="center" vertical="center" wrapText="1"/>
    </xf>
    <xf numFmtId="0" fontId="43" fillId="3" borderId="4" xfId="1" applyFont="1" applyFill="1" applyBorder="1" applyAlignment="1">
      <alignment horizontal="left" vertical="center" wrapText="1"/>
    </xf>
    <xf numFmtId="0" fontId="43" fillId="3" borderId="4" xfId="1" applyFont="1" applyFill="1" applyBorder="1" applyAlignment="1">
      <alignment horizontal="center" vertical="center" wrapText="1"/>
    </xf>
    <xf numFmtId="0" fontId="29" fillId="3" borderId="4" xfId="1" applyFont="1" applyFill="1" applyBorder="1" applyAlignment="1">
      <alignment horizontal="center" vertical="center" wrapText="1"/>
    </xf>
    <xf numFmtId="2" fontId="29" fillId="3" borderId="4" xfId="1" applyNumberFormat="1" applyFont="1" applyFill="1" applyBorder="1" applyAlignment="1">
      <alignment horizontal="right" vertical="center"/>
    </xf>
    <xf numFmtId="0" fontId="26" fillId="3" borderId="4" xfId="1" applyFont="1" applyFill="1" applyBorder="1" applyAlignment="1">
      <alignment horizontal="center" vertical="center" wrapText="1"/>
    </xf>
    <xf numFmtId="0" fontId="47" fillId="3" borderId="4" xfId="1" applyFont="1" applyFill="1" applyBorder="1" applyAlignment="1">
      <alignment horizontal="left" vertical="center" wrapText="1"/>
    </xf>
    <xf numFmtId="0" fontId="47" fillId="3" borderId="4" xfId="1" applyFont="1" applyFill="1" applyBorder="1" applyAlignment="1">
      <alignment horizontal="center" vertical="center" wrapText="1"/>
    </xf>
    <xf numFmtId="4" fontId="47" fillId="3" borderId="4" xfId="1" applyNumberFormat="1" applyFont="1" applyFill="1" applyBorder="1" applyAlignment="1">
      <alignment horizontal="right" vertical="center" wrapText="1"/>
    </xf>
    <xf numFmtId="0" fontId="48" fillId="3" borderId="4" xfId="1" applyFont="1" applyFill="1" applyBorder="1" applyAlignment="1">
      <alignment horizontal="center" vertical="center" wrapText="1"/>
    </xf>
    <xf numFmtId="4" fontId="45" fillId="2" borderId="4" xfId="63" applyNumberFormat="1" applyFont="1" applyFill="1" applyBorder="1" applyAlignment="1">
      <alignment horizontal="center" vertical="center" wrapText="1"/>
    </xf>
    <xf numFmtId="0" fontId="47" fillId="2" borderId="4" xfId="63" applyFont="1" applyFill="1" applyBorder="1" applyAlignment="1">
      <alignment horizontal="left" vertical="center" wrapText="1"/>
    </xf>
    <xf numFmtId="0" fontId="43" fillId="2" borderId="4" xfId="63" applyFont="1" applyFill="1" applyBorder="1" applyAlignment="1">
      <alignment horizontal="center" vertical="center" wrapText="1"/>
    </xf>
    <xf numFmtId="9" fontId="43" fillId="2" borderId="4" xfId="63" applyNumberFormat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left" vertical="center" wrapText="1"/>
    </xf>
    <xf numFmtId="0" fontId="27" fillId="0" borderId="4" xfId="1" applyFont="1" applyFill="1" applyBorder="1" applyAlignment="1">
      <alignment horizontal="left" vertical="center" wrapText="1"/>
    </xf>
    <xf numFmtId="4" fontId="29" fillId="0" borderId="4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10" fontId="29" fillId="0" borderId="11" xfId="1" applyNumberFormat="1" applyFont="1" applyFill="1" applyBorder="1" applyAlignment="1">
      <alignment horizontal="center" vertical="center" wrapText="1"/>
    </xf>
    <xf numFmtId="10" fontId="29" fillId="0" borderId="0" xfId="1" applyNumberFormat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5" fillId="0" borderId="4" xfId="1" applyFont="1" applyFill="1" applyBorder="1"/>
    <xf numFmtId="0" fontId="47" fillId="0" borderId="4" xfId="1" applyFont="1" applyFill="1" applyBorder="1" applyAlignment="1">
      <alignment horizontal="left" vertical="center" wrapText="1"/>
    </xf>
    <xf numFmtId="0" fontId="47" fillId="0" borderId="4" xfId="1" applyFont="1" applyFill="1" applyBorder="1" applyAlignment="1">
      <alignment horizontal="center" vertical="center" wrapText="1"/>
    </xf>
    <xf numFmtId="0" fontId="43" fillId="0" borderId="11" xfId="1" applyFont="1" applyFill="1" applyBorder="1" applyAlignment="1">
      <alignment horizontal="center" vertical="center" wrapText="1"/>
    </xf>
    <xf numFmtId="0" fontId="43" fillId="0" borderId="4" xfId="1" applyFont="1" applyFill="1" applyBorder="1" applyAlignment="1">
      <alignment horizontal="center" vertical="center" wrapText="1"/>
    </xf>
    <xf numFmtId="0" fontId="29" fillId="3" borderId="4" xfId="1" applyFont="1" applyFill="1" applyBorder="1" applyAlignment="1">
      <alignment horizontal="left" vertical="center" wrapText="1"/>
    </xf>
    <xf numFmtId="2" fontId="29" fillId="3" borderId="4" xfId="1" applyNumberFormat="1" applyFont="1" applyFill="1" applyBorder="1" applyAlignment="1">
      <alignment horizontal="center" vertical="center" wrapText="1"/>
    </xf>
    <xf numFmtId="2" fontId="29" fillId="3" borderId="4" xfId="1" applyNumberFormat="1" applyFont="1" applyFill="1" applyBorder="1" applyAlignment="1">
      <alignment horizontal="left" vertical="center"/>
    </xf>
    <xf numFmtId="9" fontId="29" fillId="3" borderId="4" xfId="1" applyNumberFormat="1" applyFont="1" applyFill="1" applyBorder="1" applyAlignment="1">
      <alignment horizontal="center" vertical="center"/>
    </xf>
    <xf numFmtId="166" fontId="29" fillId="3" borderId="4" xfId="1" applyNumberFormat="1" applyFont="1" applyFill="1" applyBorder="1" applyAlignment="1">
      <alignment horizontal="center" vertical="center"/>
    </xf>
    <xf numFmtId="2" fontId="25" fillId="3" borderId="4" xfId="1" applyNumberFormat="1" applyFont="1" applyFill="1" applyBorder="1" applyAlignment="1">
      <alignment horizontal="center"/>
    </xf>
    <xf numFmtId="9" fontId="29" fillId="3" borderId="4" xfId="1" applyNumberFormat="1" applyFont="1" applyFill="1" applyBorder="1" applyAlignment="1">
      <alignment horizontal="left" vertical="center" wrapText="1"/>
    </xf>
    <xf numFmtId="4" fontId="29" fillId="3" borderId="4" xfId="1" applyNumberFormat="1" applyFont="1" applyFill="1" applyBorder="1" applyAlignment="1">
      <alignment horizontal="right" vertical="center" wrapText="1"/>
    </xf>
    <xf numFmtId="10" fontId="29" fillId="3" borderId="4" xfId="1" applyNumberFormat="1" applyFont="1" applyFill="1" applyBorder="1" applyAlignment="1">
      <alignment horizontal="center" vertical="center"/>
    </xf>
    <xf numFmtId="2" fontId="29" fillId="3" borderId="4" xfId="1" applyNumberFormat="1" applyFont="1" applyFill="1" applyBorder="1" applyAlignment="1">
      <alignment horizontal="left" vertical="center" wrapText="1"/>
    </xf>
    <xf numFmtId="0" fontId="27" fillId="3" borderId="4" xfId="1" applyFont="1" applyFill="1" applyBorder="1" applyAlignment="1">
      <alignment horizontal="left" vertical="center" wrapText="1"/>
    </xf>
    <xf numFmtId="2" fontId="27" fillId="3" borderId="4" xfId="1" applyNumberFormat="1" applyFont="1" applyFill="1" applyBorder="1" applyAlignment="1">
      <alignment horizontal="center" vertical="center" wrapText="1"/>
    </xf>
    <xf numFmtId="2" fontId="27" fillId="3" borderId="4" xfId="1" applyNumberFormat="1" applyFont="1" applyFill="1" applyBorder="1" applyAlignment="1">
      <alignment horizontal="left" vertical="center"/>
    </xf>
    <xf numFmtId="9" fontId="27" fillId="3" borderId="4" xfId="1" applyNumberFormat="1" applyFont="1" applyFill="1" applyBorder="1" applyAlignment="1">
      <alignment horizontal="center" vertical="center"/>
    </xf>
    <xf numFmtId="166" fontId="27" fillId="3" borderId="4" xfId="1" applyNumberFormat="1" applyFont="1" applyFill="1" applyBorder="1" applyAlignment="1">
      <alignment horizontal="center" vertical="center"/>
    </xf>
    <xf numFmtId="2" fontId="44" fillId="3" borderId="4" xfId="1" applyNumberFormat="1" applyFont="1" applyFill="1" applyBorder="1" applyAlignment="1">
      <alignment horizontal="center"/>
    </xf>
    <xf numFmtId="9" fontId="27" fillId="3" borderId="4" xfId="1" applyNumberFormat="1" applyFont="1" applyFill="1" applyBorder="1" applyAlignment="1">
      <alignment horizontal="left" vertical="center" wrapText="1"/>
    </xf>
    <xf numFmtId="4" fontId="27" fillId="3" borderId="4" xfId="1" applyNumberFormat="1" applyFont="1" applyFill="1" applyBorder="1" applyAlignment="1">
      <alignment horizontal="right" vertical="center" wrapText="1"/>
    </xf>
    <xf numFmtId="0" fontId="26" fillId="0" borderId="4" xfId="1" applyFont="1" applyBorder="1" applyAlignment="1">
      <alignment horizontal="center" vertical="center"/>
    </xf>
    <xf numFmtId="0" fontId="42" fillId="3" borderId="4" xfId="1" applyFont="1" applyFill="1" applyBorder="1" applyAlignment="1">
      <alignment horizontal="left" vertical="center" wrapText="1"/>
    </xf>
    <xf numFmtId="9" fontId="29" fillId="3" borderId="4" xfId="1" applyNumberFormat="1" applyFont="1" applyFill="1" applyBorder="1" applyAlignment="1">
      <alignment horizontal="center" vertical="center" wrapText="1"/>
    </xf>
    <xf numFmtId="2" fontId="29" fillId="3" borderId="4" xfId="1" applyNumberFormat="1" applyFont="1" applyFill="1" applyBorder="1" applyAlignment="1">
      <alignment horizontal="center" vertical="center"/>
    </xf>
    <xf numFmtId="0" fontId="25" fillId="0" borderId="0" xfId="1" applyFont="1" applyFill="1" applyBorder="1"/>
    <xf numFmtId="0" fontId="42" fillId="0" borderId="4" xfId="1" applyFont="1" applyBorder="1" applyAlignment="1">
      <alignment horizontal="left" vertical="center" wrapText="1"/>
    </xf>
    <xf numFmtId="0" fontId="43" fillId="0" borderId="4" xfId="1" applyFont="1" applyBorder="1"/>
    <xf numFmtId="164" fontId="42" fillId="0" borderId="4" xfId="3" applyFont="1" applyBorder="1" applyAlignment="1"/>
    <xf numFmtId="0" fontId="25" fillId="0" borderId="4" xfId="1" applyFont="1" applyBorder="1"/>
    <xf numFmtId="167" fontId="42" fillId="0" borderId="5" xfId="1" applyNumberFormat="1" applyFont="1" applyBorder="1" applyAlignment="1"/>
    <xf numFmtId="4" fontId="27" fillId="3" borderId="5" xfId="1" applyNumberFormat="1" applyFont="1" applyFill="1" applyBorder="1" applyAlignment="1">
      <alignment horizontal="right" vertical="center" wrapText="1"/>
    </xf>
    <xf numFmtId="0" fontId="25" fillId="0" borderId="4" xfId="1" applyFont="1" applyBorder="1" applyAlignment="1"/>
    <xf numFmtId="167" fontId="42" fillId="0" borderId="4" xfId="1" applyNumberFormat="1" applyFont="1" applyBorder="1" applyAlignment="1"/>
    <xf numFmtId="0" fontId="25" fillId="0" borderId="0" xfId="1" applyFont="1" applyBorder="1"/>
    <xf numFmtId="9" fontId="27" fillId="0" borderId="0" xfId="1" applyNumberFormat="1" applyFont="1" applyBorder="1" applyAlignment="1">
      <alignment horizontal="left"/>
    </xf>
    <xf numFmtId="4" fontId="27" fillId="3" borderId="0" xfId="1" applyNumberFormat="1" applyFont="1" applyFill="1" applyBorder="1" applyAlignment="1">
      <alignment horizontal="center" vertical="center" wrapText="1"/>
    </xf>
    <xf numFmtId="9" fontId="29" fillId="0" borderId="0" xfId="1" applyNumberFormat="1" applyFont="1" applyBorder="1" applyAlignment="1">
      <alignment horizontal="left"/>
    </xf>
    <xf numFmtId="0" fontId="50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3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7" fillId="2" borderId="4" xfId="63" applyFont="1" applyFill="1" applyBorder="1" applyAlignment="1">
      <alignment horizontal="center"/>
    </xf>
    <xf numFmtId="0" fontId="29" fillId="2" borderId="4" xfId="63" applyFont="1" applyFill="1" applyBorder="1"/>
    <xf numFmtId="0" fontId="15" fillId="0" borderId="4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justify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9" fillId="2" borderId="0" xfId="63" applyFont="1" applyFill="1"/>
    <xf numFmtId="0" fontId="56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5" fillId="0" borderId="0" xfId="0" applyFont="1" applyBorder="1" applyAlignment="1">
      <alignment vertic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/>
    <xf numFmtId="4" fontId="53" fillId="0" borderId="0" xfId="0" applyNumberFormat="1" applyFont="1" applyFill="1"/>
    <xf numFmtId="0" fontId="53" fillId="0" borderId="0" xfId="0" applyFont="1" applyAlignment="1">
      <alignment horizontal="right"/>
    </xf>
    <xf numFmtId="0" fontId="94" fillId="0" borderId="0" xfId="0" applyFont="1"/>
    <xf numFmtId="4" fontId="94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93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76" fontId="0" fillId="0" borderId="0" xfId="0" applyNumberFormat="1"/>
    <xf numFmtId="2" fontId="53" fillId="0" borderId="0" xfId="0" applyNumberFormat="1" applyFont="1" applyFill="1" applyAlignment="1">
      <alignment horizontal="center"/>
    </xf>
    <xf numFmtId="0" fontId="27" fillId="0" borderId="0" xfId="0" applyFont="1"/>
    <xf numFmtId="0" fontId="26" fillId="0" borderId="0" xfId="63"/>
    <xf numFmtId="2" fontId="51" fillId="2" borderId="0" xfId="63" applyNumberFormat="1" applyFont="1" applyFill="1"/>
    <xf numFmtId="2" fontId="29" fillId="2" borderId="0" xfId="63" applyNumberFormat="1" applyFont="1" applyFill="1"/>
    <xf numFmtId="0" fontId="93" fillId="0" borderId="0" xfId="147" applyFont="1" applyAlignment="1">
      <alignment wrapText="1"/>
    </xf>
    <xf numFmtId="0" fontId="94" fillId="0" borderId="0" xfId="0" applyFont="1" applyBorder="1"/>
    <xf numFmtId="4" fontId="94" fillId="0" borderId="0" xfId="0" applyNumberFormat="1" applyFont="1" applyBorder="1" applyAlignment="1">
      <alignment horizontal="right"/>
    </xf>
    <xf numFmtId="0" fontId="102" fillId="0" borderId="0" xfId="63" applyFont="1"/>
    <xf numFmtId="0" fontId="46" fillId="0" borderId="0" xfId="63" applyFont="1"/>
    <xf numFmtId="4" fontId="46" fillId="0" borderId="0" xfId="63" applyNumberFormat="1" applyFont="1" applyAlignment="1">
      <alignment vertical="center" wrapText="1"/>
    </xf>
    <xf numFmtId="49" fontId="102" fillId="0" borderId="0" xfId="63" applyNumberFormat="1" applyFont="1"/>
    <xf numFmtId="49" fontId="103" fillId="0" borderId="0" xfId="63" applyNumberFormat="1" applyFont="1"/>
    <xf numFmtId="0" fontId="104" fillId="0" borderId="0" xfId="63" applyFont="1" applyBorder="1" applyAlignment="1"/>
    <xf numFmtId="0" fontId="105" fillId="0" borderId="0" xfId="63" applyFont="1" applyBorder="1" applyAlignment="1"/>
    <xf numFmtId="0" fontId="104" fillId="0" borderId="10" xfId="63" applyFont="1" applyBorder="1" applyAlignment="1">
      <alignment horizontal="center"/>
    </xf>
    <xf numFmtId="0" fontId="101" fillId="0" borderId="0" xfId="0" applyFont="1" applyAlignment="1">
      <alignment vertical="center"/>
    </xf>
    <xf numFmtId="0" fontId="57" fillId="0" borderId="0" xfId="0" applyFont="1"/>
    <xf numFmtId="0" fontId="57" fillId="6" borderId="4" xfId="0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left" vertical="center" wrapText="1"/>
    </xf>
    <xf numFmtId="4" fontId="57" fillId="2" borderId="4" xfId="0" applyNumberFormat="1" applyFont="1" applyFill="1" applyBorder="1" applyAlignment="1">
      <alignment horizontal="center" vertical="center" wrapText="1"/>
    </xf>
    <xf numFmtId="0" fontId="101" fillId="6" borderId="4" xfId="0" applyFont="1" applyFill="1" applyBorder="1" applyAlignment="1">
      <alignment vertical="center" wrapText="1"/>
    </xf>
    <xf numFmtId="4" fontId="101" fillId="6" borderId="4" xfId="0" applyNumberFormat="1" applyFont="1" applyFill="1" applyBorder="1" applyAlignment="1">
      <alignment horizontal="center" vertical="center" wrapText="1"/>
    </xf>
    <xf numFmtId="0" fontId="57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justify" vertical="center" wrapText="1"/>
    </xf>
    <xf numFmtId="4" fontId="57" fillId="0" borderId="4" xfId="0" applyNumberFormat="1" applyFont="1" applyBorder="1" applyAlignment="1">
      <alignment horizontal="center" vertical="center" wrapText="1"/>
    </xf>
    <xf numFmtId="0" fontId="103" fillId="0" borderId="0" xfId="0" applyFont="1"/>
    <xf numFmtId="4" fontId="102" fillId="0" borderId="4" xfId="63" applyNumberFormat="1" applyFont="1" applyBorder="1" applyAlignment="1">
      <alignment horizontal="center"/>
    </xf>
    <xf numFmtId="0" fontId="101" fillId="0" borderId="0" xfId="0" quotePrefix="1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102" fillId="0" borderId="0" xfId="0" applyFont="1"/>
    <xf numFmtId="0" fontId="102" fillId="0" borderId="0" xfId="0" applyFont="1" applyAlignment="1">
      <alignment horizontal="center"/>
    </xf>
    <xf numFmtId="0" fontId="102" fillId="0" borderId="4" xfId="0" applyFont="1" applyBorder="1" applyAlignment="1">
      <alignment horizontal="center" vertical="center" wrapText="1"/>
    </xf>
    <xf numFmtId="0" fontId="102" fillId="0" borderId="4" xfId="0" applyFont="1" applyBorder="1" applyAlignment="1">
      <alignment wrapText="1"/>
    </xf>
    <xf numFmtId="174" fontId="57" fillId="0" borderId="4" xfId="0" applyNumberFormat="1" applyFont="1" applyBorder="1" applyAlignment="1">
      <alignment horizontal="center" vertical="center"/>
    </xf>
    <xf numFmtId="0" fontId="102" fillId="0" borderId="4" xfId="0" applyFont="1" applyBorder="1"/>
    <xf numFmtId="174" fontId="102" fillId="0" borderId="4" xfId="0" applyNumberFormat="1" applyFont="1" applyBorder="1" applyAlignment="1">
      <alignment horizontal="center" vertical="center"/>
    </xf>
    <xf numFmtId="4" fontId="57" fillId="0" borderId="4" xfId="0" applyNumberFormat="1" applyFont="1" applyBorder="1" applyAlignment="1">
      <alignment horizontal="center" vertical="center"/>
    </xf>
    <xf numFmtId="4" fontId="102" fillId="0" borderId="4" xfId="0" applyNumberFormat="1" applyFont="1" applyBorder="1" applyAlignment="1">
      <alignment horizontal="center"/>
    </xf>
    <xf numFmtId="0" fontId="102" fillId="0" borderId="0" xfId="0" applyFont="1" applyBorder="1"/>
    <xf numFmtId="4" fontId="57" fillId="0" borderId="0" xfId="0" applyNumberFormat="1" applyFont="1" applyBorder="1" applyAlignment="1">
      <alignment horizontal="center" vertical="center"/>
    </xf>
    <xf numFmtId="0" fontId="102" fillId="2" borderId="0" xfId="63" applyFont="1" applyFill="1"/>
    <xf numFmtId="0" fontId="102" fillId="2" borderId="10" xfId="63" applyFont="1" applyFill="1" applyBorder="1"/>
    <xf numFmtId="0" fontId="102" fillId="2" borderId="0" xfId="63" applyFont="1" applyFill="1" applyAlignment="1">
      <alignment vertical="center"/>
    </xf>
    <xf numFmtId="0" fontId="46" fillId="2" borderId="10" xfId="63" applyFont="1" applyFill="1" applyBorder="1" applyAlignment="1">
      <alignment horizontal="right"/>
    </xf>
    <xf numFmtId="49" fontId="46" fillId="2" borderId="4" xfId="63" applyNumberFormat="1" applyFont="1" applyFill="1" applyBorder="1" applyAlignment="1">
      <alignment horizontal="center" vertical="center" wrapText="1"/>
    </xf>
    <xf numFmtId="0" fontId="46" fillId="2" borderId="4" xfId="63" applyFont="1" applyFill="1" applyBorder="1" applyAlignment="1">
      <alignment horizontal="center" vertical="center" wrapText="1"/>
    </xf>
    <xf numFmtId="49" fontId="102" fillId="2" borderId="4" xfId="63" applyNumberFormat="1" applyFont="1" applyFill="1" applyBorder="1" applyAlignment="1">
      <alignment horizontal="center" vertical="center" wrapText="1"/>
    </xf>
    <xf numFmtId="0" fontId="102" fillId="0" borderId="4" xfId="0" applyFont="1" applyBorder="1" applyAlignment="1">
      <alignment vertical="center"/>
    </xf>
    <xf numFmtId="0" fontId="102" fillId="2" borderId="4" xfId="63" applyFont="1" applyFill="1" applyBorder="1" applyAlignment="1">
      <alignment horizontal="center" vertical="center" wrapText="1"/>
    </xf>
    <xf numFmtId="3" fontId="102" fillId="2" borderId="4" xfId="63" applyNumberFormat="1" applyFont="1" applyFill="1" applyBorder="1" applyAlignment="1">
      <alignment horizontal="center" vertical="center" wrapText="1"/>
    </xf>
    <xf numFmtId="3" fontId="102" fillId="2" borderId="4" xfId="63" applyNumberFormat="1" applyFont="1" applyFill="1" applyBorder="1" applyAlignment="1">
      <alignment horizontal="center" vertical="center"/>
    </xf>
    <xf numFmtId="49" fontId="102" fillId="2" borderId="8" xfId="63" applyNumberFormat="1" applyFont="1" applyFill="1" applyBorder="1" applyAlignment="1">
      <alignment horizontal="left" vertical="center" wrapText="1"/>
    </xf>
    <xf numFmtId="4" fontId="106" fillId="2" borderId="4" xfId="63" applyNumberFormat="1" applyFont="1" applyFill="1" applyBorder="1" applyAlignment="1">
      <alignment horizontal="center" vertical="center" wrapText="1"/>
    </xf>
    <xf numFmtId="3" fontId="102" fillId="2" borderId="4" xfId="63" applyNumberFormat="1" applyFont="1" applyFill="1" applyBorder="1" applyAlignment="1">
      <alignment horizontal="right" vertical="center" wrapText="1"/>
    </xf>
    <xf numFmtId="49" fontId="46" fillId="2" borderId="0" xfId="63" applyNumberFormat="1" applyFont="1" applyFill="1" applyBorder="1" applyAlignment="1">
      <alignment horizontal="right" vertical="center" wrapText="1"/>
    </xf>
    <xf numFmtId="3" fontId="46" fillId="0" borderId="0" xfId="63" applyNumberFormat="1" applyFont="1" applyFill="1" applyBorder="1" applyAlignment="1">
      <alignment horizontal="right" vertical="center" wrapText="1"/>
    </xf>
    <xf numFmtId="0" fontId="57" fillId="0" borderId="0" xfId="132" applyFont="1" applyFill="1" applyAlignment="1">
      <alignment horizontal="center"/>
    </xf>
    <xf numFmtId="0" fontId="57" fillId="0" borderId="0" xfId="132" applyFont="1" applyFill="1"/>
    <xf numFmtId="0" fontId="57" fillId="0" borderId="0" xfId="132" applyFont="1" applyFill="1" applyAlignment="1">
      <alignment wrapText="1"/>
    </xf>
    <xf numFmtId="4" fontId="57" fillId="0" borderId="0" xfId="132" applyNumberFormat="1" applyFont="1" applyFill="1"/>
    <xf numFmtId="0" fontId="57" fillId="0" borderId="4" xfId="93" quotePrefix="1" applyFont="1" applyFill="1" applyBorder="1" applyAlignment="1">
      <alignment horizontal="center" vertical="center" wrapText="1"/>
    </xf>
    <xf numFmtId="4" fontId="57" fillId="0" borderId="4" xfId="93" quotePrefix="1" applyNumberFormat="1" applyFont="1" applyFill="1" applyBorder="1" applyAlignment="1">
      <alignment horizontal="center" vertical="center" wrapText="1"/>
    </xf>
    <xf numFmtId="0" fontId="57" fillId="0" borderId="4" xfId="95" quotePrefix="1" applyFont="1" applyFill="1" applyBorder="1" applyAlignment="1">
      <alignment horizontal="left" vertical="center" wrapText="1"/>
    </xf>
    <xf numFmtId="0" fontId="57" fillId="0" borderId="4" xfId="95" quotePrefix="1" applyFont="1" applyFill="1" applyBorder="1" applyAlignment="1">
      <alignment horizontal="left" vertical="top" wrapText="1"/>
    </xf>
    <xf numFmtId="3" fontId="57" fillId="0" borderId="4" xfId="102" quotePrefix="1" applyNumberFormat="1" applyFont="1" applyFill="1" applyBorder="1" applyAlignment="1">
      <alignment horizontal="center" vertical="center" wrapText="1"/>
    </xf>
    <xf numFmtId="165" fontId="57" fillId="0" borderId="4" xfId="102" quotePrefix="1" applyNumberFormat="1" applyFont="1" applyFill="1" applyBorder="1" applyAlignment="1">
      <alignment horizontal="center" vertical="center" wrapText="1"/>
    </xf>
    <xf numFmtId="0" fontId="57" fillId="0" borderId="4" xfId="132" applyFont="1" applyFill="1" applyBorder="1" applyAlignment="1">
      <alignment wrapText="1"/>
    </xf>
    <xf numFmtId="2" fontId="57" fillId="0" borderId="4" xfId="102" quotePrefix="1" applyNumberFormat="1" applyFont="1" applyFill="1" applyBorder="1" applyAlignment="1">
      <alignment horizontal="center" vertical="center" wrapText="1"/>
    </xf>
    <xf numFmtId="0" fontId="57" fillId="0" borderId="4" xfId="102" quotePrefix="1" applyFont="1" applyFill="1" applyBorder="1" applyAlignment="1">
      <alignment horizontal="center" vertical="center" wrapText="1"/>
    </xf>
    <xf numFmtId="0" fontId="57" fillId="0" borderId="4" xfId="102" quotePrefix="1" applyNumberFormat="1" applyFont="1" applyFill="1" applyBorder="1" applyAlignment="1">
      <alignment horizontal="center" vertical="center" wrapText="1"/>
    </xf>
    <xf numFmtId="0" fontId="102" fillId="6" borderId="4" xfId="0" applyFont="1" applyFill="1" applyBorder="1" applyAlignment="1">
      <alignment horizontal="center" wrapText="1"/>
    </xf>
    <xf numFmtId="0" fontId="102" fillId="6" borderId="4" xfId="0" applyFont="1" applyFill="1" applyBorder="1" applyAlignment="1">
      <alignment horizontal="left" vertical="center" wrapText="1"/>
    </xf>
    <xf numFmtId="0" fontId="102" fillId="6" borderId="4" xfId="95" quotePrefix="1" applyFont="1" applyFill="1" applyBorder="1" applyAlignment="1">
      <alignment horizontal="left" vertical="center" wrapText="1"/>
    </xf>
    <xf numFmtId="3" fontId="102" fillId="6" borderId="4" xfId="102" quotePrefix="1" applyNumberFormat="1" applyFont="1" applyFill="1" applyBorder="1" applyAlignment="1">
      <alignment horizontal="center" vertical="center" wrapText="1"/>
    </xf>
    <xf numFmtId="165" fontId="102" fillId="6" borderId="4" xfId="102" quotePrefix="1" applyNumberFormat="1" applyFont="1" applyFill="1" applyBorder="1" applyAlignment="1">
      <alignment horizontal="center" vertical="center" wrapText="1"/>
    </xf>
    <xf numFmtId="0" fontId="102" fillId="6" borderId="4" xfId="132" applyFont="1" applyFill="1" applyBorder="1" applyAlignment="1">
      <alignment vertical="center" wrapText="1"/>
    </xf>
    <xf numFmtId="0" fontId="102" fillId="6" borderId="4" xfId="0" applyFont="1" applyFill="1" applyBorder="1" applyAlignment="1">
      <alignment horizontal="center" vertical="center" wrapText="1"/>
    </xf>
    <xf numFmtId="4" fontId="102" fillId="6" borderId="4" xfId="99" applyNumberFormat="1" applyFont="1" applyFill="1" applyBorder="1" applyAlignment="1">
      <alignment wrapText="1"/>
    </xf>
    <xf numFmtId="0" fontId="102" fillId="0" borderId="4" xfId="0" applyFont="1" applyBorder="1" applyAlignment="1">
      <alignment horizontal="center" wrapText="1"/>
    </xf>
    <xf numFmtId="0" fontId="102" fillId="0" borderId="4" xfId="0" quotePrefix="1" applyFont="1" applyFill="1" applyBorder="1" applyAlignment="1">
      <alignment vertical="center" wrapText="1"/>
    </xf>
    <xf numFmtId="0" fontId="102" fillId="0" borderId="4" xfId="95" quotePrefix="1" applyFont="1" applyFill="1" applyBorder="1" applyAlignment="1">
      <alignment horizontal="left" vertical="center" wrapText="1"/>
    </xf>
    <xf numFmtId="10" fontId="102" fillId="0" borderId="4" xfId="1921" quotePrefix="1" applyNumberFormat="1" applyFont="1" applyFill="1" applyBorder="1" applyAlignment="1">
      <alignment horizontal="center" vertical="center" wrapText="1"/>
    </xf>
    <xf numFmtId="0" fontId="102" fillId="0" borderId="4" xfId="102" quotePrefix="1" applyFont="1" applyFill="1" applyBorder="1" applyAlignment="1">
      <alignment horizontal="left" vertical="center" wrapText="1"/>
    </xf>
    <xf numFmtId="0" fontId="102" fillId="0" borderId="4" xfId="132" applyFont="1" applyFill="1" applyBorder="1" applyAlignment="1">
      <alignment vertical="center" wrapText="1"/>
    </xf>
    <xf numFmtId="0" fontId="102" fillId="0" borderId="4" xfId="132" applyFont="1" applyFill="1" applyBorder="1" applyAlignment="1">
      <alignment horizontal="center" wrapText="1"/>
    </xf>
    <xf numFmtId="0" fontId="102" fillId="0" borderId="4" xfId="0" applyFont="1" applyBorder="1" applyAlignment="1">
      <alignment horizontal="left" vertical="center" wrapText="1"/>
    </xf>
    <xf numFmtId="0" fontId="102" fillId="0" borderId="4" xfId="95" quotePrefix="1" applyFont="1" applyFill="1" applyBorder="1" applyAlignment="1">
      <alignment horizontal="left" vertical="top" wrapText="1"/>
    </xf>
    <xf numFmtId="0" fontId="102" fillId="0" borderId="4" xfId="102" quotePrefix="1" applyFont="1" applyFill="1" applyBorder="1" applyAlignment="1">
      <alignment horizontal="center" vertical="top" wrapText="1"/>
    </xf>
    <xf numFmtId="0" fontId="102" fillId="0" borderId="4" xfId="102" quotePrefix="1" applyFont="1" applyFill="1" applyBorder="1" applyAlignment="1">
      <alignment horizontal="left" vertical="top" wrapText="1"/>
    </xf>
    <xf numFmtId="0" fontId="102" fillId="0" borderId="4" xfId="132" applyFont="1" applyFill="1" applyBorder="1" applyAlignment="1">
      <alignment wrapText="1"/>
    </xf>
    <xf numFmtId="0" fontId="102" fillId="0" borderId="0" xfId="0" applyFont="1" applyAlignment="1">
      <alignment horizontal="left" vertical="top" wrapText="1"/>
    </xf>
    <xf numFmtId="0" fontId="93" fillId="0" borderId="0" xfId="147" applyFont="1" applyAlignment="1">
      <alignment wrapText="1"/>
    </xf>
    <xf numFmtId="49" fontId="102" fillId="2" borderId="4" xfId="63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4" fontId="102" fillId="2" borderId="4" xfId="63" applyNumberFormat="1" applyFont="1" applyFill="1" applyBorder="1" applyAlignment="1">
      <alignment horizontal="center" vertical="center" wrapText="1"/>
    </xf>
    <xf numFmtId="4" fontId="46" fillId="2" borderId="4" xfId="63" applyNumberFormat="1" applyFont="1" applyFill="1" applyBorder="1" applyAlignment="1">
      <alignment horizontal="center" vertical="center" wrapText="1"/>
    </xf>
    <xf numFmtId="4" fontId="57" fillId="0" borderId="4" xfId="102" quotePrefix="1" applyNumberFormat="1" applyFont="1" applyFill="1" applyBorder="1" applyAlignment="1">
      <alignment horizontal="center" vertical="center" wrapText="1"/>
    </xf>
    <xf numFmtId="0" fontId="114" fillId="0" borderId="4" xfId="0" applyFont="1" applyBorder="1" applyAlignment="1">
      <alignment horizontal="center" vertical="center" wrapText="1"/>
    </xf>
    <xf numFmtId="0" fontId="114" fillId="2" borderId="4" xfId="0" applyFont="1" applyFill="1" applyBorder="1" applyAlignment="1">
      <alignment horizontal="center" vertical="center" wrapText="1"/>
    </xf>
    <xf numFmtId="4" fontId="102" fillId="2" borderId="4" xfId="63" applyNumberFormat="1" applyFont="1" applyFill="1" applyBorder="1" applyAlignment="1">
      <alignment horizontal="center" vertical="center"/>
    </xf>
    <xf numFmtId="4" fontId="102" fillId="0" borderId="4" xfId="132" applyNumberFormat="1" applyFont="1" applyFill="1" applyBorder="1" applyAlignment="1">
      <alignment horizontal="center" wrapText="1"/>
    </xf>
    <xf numFmtId="4" fontId="102" fillId="0" borderId="4" xfId="99" applyNumberFormat="1" applyFont="1" applyFill="1" applyBorder="1" applyAlignment="1">
      <alignment horizontal="center" wrapText="1"/>
    </xf>
    <xf numFmtId="4" fontId="46" fillId="0" borderId="0" xfId="63" applyNumberFormat="1" applyFont="1" applyFill="1" applyBorder="1" applyAlignment="1">
      <alignment horizontal="center" vertical="center" wrapText="1"/>
    </xf>
    <xf numFmtId="0" fontId="57" fillId="30" borderId="4" xfId="0" applyFont="1" applyFill="1" applyBorder="1" applyAlignment="1">
      <alignment horizontal="center"/>
    </xf>
    <xf numFmtId="0" fontId="102" fillId="30" borderId="4" xfId="0" applyFont="1" applyFill="1" applyBorder="1" applyAlignment="1">
      <alignment horizontal="center"/>
    </xf>
    <xf numFmtId="4" fontId="102" fillId="0" borderId="4" xfId="0" applyNumberFormat="1" applyFont="1" applyBorder="1" applyAlignment="1">
      <alignment horizontal="center" vertical="center"/>
    </xf>
    <xf numFmtId="0" fontId="103" fillId="0" borderId="0" xfId="0" applyFont="1" applyAlignment="1">
      <alignment horizontal="left" wrapText="1"/>
    </xf>
    <xf numFmtId="175" fontId="102" fillId="0" borderId="0" xfId="0" applyNumberFormat="1" applyFont="1" applyAlignment="1">
      <alignment horizontal="center" vertical="top"/>
    </xf>
    <xf numFmtId="4" fontId="57" fillId="0" borderId="0" xfId="0" applyNumberFormat="1" applyFont="1"/>
    <xf numFmtId="0" fontId="103" fillId="0" borderId="0" xfId="0" applyFont="1" applyFill="1" applyBorder="1"/>
    <xf numFmtId="0" fontId="103" fillId="0" borderId="0" xfId="63" applyFont="1"/>
    <xf numFmtId="0" fontId="30" fillId="0" borderId="0" xfId="1932"/>
    <xf numFmtId="0" fontId="119" fillId="0" borderId="1" xfId="1" applyFont="1" applyFill="1" applyBorder="1" applyAlignment="1">
      <alignment vertical="center"/>
    </xf>
    <xf numFmtId="0" fontId="120" fillId="0" borderId="2" xfId="1" applyFont="1" applyFill="1" applyBorder="1" applyAlignment="1">
      <alignment vertical="center"/>
    </xf>
    <xf numFmtId="0" fontId="120" fillId="0" borderId="2" xfId="1" applyFont="1" applyFill="1" applyBorder="1" applyAlignment="1">
      <alignment horizontal="center" vertical="center"/>
    </xf>
    <xf numFmtId="0" fontId="120" fillId="0" borderId="3" xfId="1" applyFont="1" applyFill="1" applyBorder="1" applyAlignment="1">
      <alignment horizontal="right" vertical="center"/>
    </xf>
    <xf numFmtId="0" fontId="29" fillId="0" borderId="7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4" fontId="29" fillId="0" borderId="7" xfId="1" applyNumberFormat="1" applyFont="1" applyFill="1" applyBorder="1" applyAlignment="1">
      <alignment horizontal="center" vertical="center" wrapText="1"/>
    </xf>
    <xf numFmtId="4" fontId="29" fillId="0" borderId="8" xfId="1" applyNumberFormat="1" applyFont="1" applyFill="1" applyBorder="1" applyAlignment="1">
      <alignment horizontal="center" vertical="center" wrapText="1"/>
    </xf>
    <xf numFmtId="0" fontId="29" fillId="0" borderId="8" xfId="1" applyFont="1" applyFill="1" applyBorder="1" applyAlignment="1">
      <alignment horizontal="center" vertical="center" wrapText="1"/>
    </xf>
    <xf numFmtId="178" fontId="30" fillId="0" borderId="0" xfId="1932" applyNumberFormat="1"/>
    <xf numFmtId="0" fontId="27" fillId="0" borderId="4" xfId="1" applyFont="1" applyFill="1" applyBorder="1" applyAlignment="1">
      <alignment horizontal="center" vertical="center"/>
    </xf>
    <xf numFmtId="165" fontId="27" fillId="0" borderId="6" xfId="2" applyFont="1" applyFill="1" applyBorder="1" applyAlignment="1">
      <alignment horizontal="right" vertical="center" wrapText="1"/>
    </xf>
    <xf numFmtId="10" fontId="29" fillId="0" borderId="4" xfId="1" applyNumberFormat="1" applyFont="1" applyFill="1" applyBorder="1" applyAlignment="1">
      <alignment horizontal="center" vertical="center" wrapText="1"/>
    </xf>
    <xf numFmtId="3" fontId="29" fillId="0" borderId="4" xfId="1" applyNumberFormat="1" applyFont="1" applyFill="1" applyBorder="1" applyAlignment="1">
      <alignment horizontal="center" vertical="center" wrapText="1"/>
    </xf>
    <xf numFmtId="168" fontId="29" fillId="0" borderId="4" xfId="1" applyNumberFormat="1" applyFont="1" applyFill="1" applyBorder="1" applyAlignment="1">
      <alignment horizontal="center" vertical="center" wrapText="1"/>
    </xf>
    <xf numFmtId="4" fontId="29" fillId="0" borderId="4" xfId="1" applyNumberFormat="1" applyFont="1" applyFill="1" applyBorder="1" applyAlignment="1">
      <alignment horizontal="center" vertical="center"/>
    </xf>
    <xf numFmtId="3" fontId="29" fillId="0" borderId="4" xfId="1" applyNumberFormat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top" wrapText="1"/>
    </xf>
    <xf numFmtId="166" fontId="29" fillId="0" borderId="4" xfId="1" applyNumberFormat="1" applyFont="1" applyFill="1" applyBorder="1" applyAlignment="1">
      <alignment horizontal="center" vertical="center" wrapText="1"/>
    </xf>
    <xf numFmtId="9" fontId="29" fillId="0" borderId="4" xfId="1" applyNumberFormat="1" applyFont="1" applyFill="1" applyBorder="1" applyAlignment="1">
      <alignment horizontal="center" vertical="center" wrapText="1"/>
    </xf>
    <xf numFmtId="2" fontId="29" fillId="0" borderId="4" xfId="1" applyNumberFormat="1" applyFont="1" applyFill="1" applyBorder="1" applyAlignment="1">
      <alignment horizontal="left" vertical="center"/>
    </xf>
    <xf numFmtId="2" fontId="29" fillId="0" borderId="4" xfId="1" applyNumberFormat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left" vertical="center"/>
    </xf>
    <xf numFmtId="4" fontId="27" fillId="0" borderId="4" xfId="1" applyNumberFormat="1" applyFont="1" applyFill="1" applyBorder="1" applyAlignment="1">
      <alignment horizontal="right" vertical="center"/>
    </xf>
    <xf numFmtId="0" fontId="29" fillId="0" borderId="7" xfId="1" applyFont="1" applyFill="1" applyBorder="1" applyAlignment="1">
      <alignment horizontal="center" vertical="center"/>
    </xf>
    <xf numFmtId="167" fontId="27" fillId="0" borderId="4" xfId="1" applyNumberFormat="1" applyFont="1" applyFill="1" applyBorder="1" applyAlignment="1">
      <alignment horizontal="center" vertical="center"/>
    </xf>
    <xf numFmtId="0" fontId="5" fillId="0" borderId="0" xfId="1936" applyFill="1"/>
    <xf numFmtId="0" fontId="45" fillId="2" borderId="7" xfId="1" applyFont="1" applyFill="1" applyBorder="1" applyAlignment="1">
      <alignment horizontal="left" vertical="top"/>
    </xf>
    <xf numFmtId="0" fontId="43" fillId="2" borderId="8" xfId="1" applyFont="1" applyFill="1" applyBorder="1" applyAlignment="1"/>
    <xf numFmtId="0" fontId="43" fillId="2" borderId="8" xfId="1" applyFont="1" applyFill="1" applyBorder="1" applyAlignment="1">
      <alignment horizontal="center" vertical="center"/>
    </xf>
    <xf numFmtId="0" fontId="25" fillId="2" borderId="6" xfId="1" applyFont="1" applyFill="1" applyBorder="1" applyAlignment="1"/>
    <xf numFmtId="0" fontId="42" fillId="2" borderId="4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left" vertical="center" wrapText="1" shrinkToFit="1"/>
    </xf>
    <xf numFmtId="2" fontId="29" fillId="0" borderId="4" xfId="1" applyNumberFormat="1" applyFont="1" applyFill="1" applyBorder="1" applyAlignment="1">
      <alignment horizontal="center" vertical="center" wrapText="1"/>
    </xf>
    <xf numFmtId="0" fontId="116" fillId="0" borderId="0" xfId="1936" applyFont="1" applyFill="1"/>
    <xf numFmtId="1" fontId="29" fillId="0" borderId="4" xfId="1" applyNumberFormat="1" applyFont="1" applyFill="1" applyBorder="1" applyAlignment="1">
      <alignment horizontal="center" vertical="center" wrapText="1"/>
    </xf>
    <xf numFmtId="0" fontId="43" fillId="0" borderId="4" xfId="1" applyFont="1" applyFill="1" applyBorder="1" applyAlignment="1">
      <alignment horizontal="left" vertical="center" wrapText="1"/>
    </xf>
    <xf numFmtId="166" fontId="29" fillId="0" borderId="4" xfId="1" applyNumberFormat="1" applyFont="1" applyFill="1" applyBorder="1" applyAlignment="1">
      <alignment horizontal="center" vertical="center"/>
    </xf>
    <xf numFmtId="0" fontId="121" fillId="0" borderId="0" xfId="1936" applyFont="1" applyFill="1"/>
    <xf numFmtId="4" fontId="47" fillId="0" borderId="4" xfId="1" applyNumberFormat="1" applyFont="1" applyFill="1" applyBorder="1" applyAlignment="1">
      <alignment horizontal="center" vertical="center" wrapText="1"/>
    </xf>
    <xf numFmtId="0" fontId="47" fillId="0" borderId="4" xfId="1936" applyFont="1" applyFill="1" applyBorder="1" applyAlignment="1">
      <alignment horizontal="left" vertical="center" wrapText="1"/>
    </xf>
    <xf numFmtId="4" fontId="45" fillId="0" borderId="4" xfId="1936" applyNumberFormat="1" applyFont="1" applyFill="1" applyBorder="1" applyAlignment="1">
      <alignment horizontal="center" vertical="center" wrapText="1"/>
    </xf>
    <xf numFmtId="9" fontId="43" fillId="0" borderId="11" xfId="1" applyNumberFormat="1" applyFont="1" applyFill="1" applyBorder="1" applyAlignment="1">
      <alignment horizontal="center" vertical="center" wrapText="1"/>
    </xf>
    <xf numFmtId="0" fontId="43" fillId="0" borderId="4" xfId="1936" applyFont="1" applyFill="1" applyBorder="1" applyAlignment="1">
      <alignment horizontal="center" vertical="center" wrapText="1"/>
    </xf>
    <xf numFmtId="9" fontId="43" fillId="0" borderId="4" xfId="1936" applyNumberFormat="1" applyFont="1" applyFill="1" applyBorder="1" applyAlignment="1">
      <alignment horizontal="center" vertical="center" wrapText="1"/>
    </xf>
    <xf numFmtId="9" fontId="43" fillId="0" borderId="4" xfId="1" applyNumberFormat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left" vertical="center"/>
    </xf>
    <xf numFmtId="0" fontId="26" fillId="0" borderId="4" xfId="1" applyFont="1" applyFill="1" applyBorder="1" applyAlignment="1">
      <alignment horizontal="center" vertical="center" wrapText="1"/>
    </xf>
    <xf numFmtId="1" fontId="25" fillId="0" borderId="0" xfId="1" applyNumberFormat="1" applyFont="1" applyFill="1"/>
    <xf numFmtId="9" fontId="29" fillId="0" borderId="4" xfId="1" applyNumberFormat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left" vertical="center" wrapText="1"/>
    </xf>
    <xf numFmtId="176" fontId="29" fillId="0" borderId="4" xfId="1" applyNumberFormat="1" applyFont="1" applyFill="1" applyBorder="1" applyAlignment="1">
      <alignment horizontal="center" vertical="center" wrapText="1"/>
    </xf>
    <xf numFmtId="9" fontId="29" fillId="0" borderId="4" xfId="1" applyNumberFormat="1" applyFont="1" applyFill="1" applyBorder="1" applyAlignment="1">
      <alignment horizontal="center" vertical="center"/>
    </xf>
    <xf numFmtId="2" fontId="25" fillId="0" borderId="4" xfId="1" applyNumberFormat="1" applyFont="1" applyFill="1" applyBorder="1" applyAlignment="1">
      <alignment horizontal="center" vertical="center"/>
    </xf>
    <xf numFmtId="0" fontId="46" fillId="0" borderId="4" xfId="1" applyFont="1" applyFill="1" applyBorder="1" applyAlignment="1">
      <alignment horizontal="center"/>
    </xf>
    <xf numFmtId="0" fontId="25" fillId="0" borderId="4" xfId="1" applyFont="1" applyFill="1" applyBorder="1" applyAlignment="1">
      <alignment horizontal="center" vertical="center"/>
    </xf>
    <xf numFmtId="4" fontId="27" fillId="0" borderId="4" xfId="1" applyNumberFormat="1" applyFont="1" applyFill="1" applyBorder="1" applyAlignment="1">
      <alignment horizontal="center" vertical="center" wrapText="1"/>
    </xf>
    <xf numFmtId="10" fontId="29" fillId="0" borderId="4" xfId="1" applyNumberFormat="1" applyFont="1" applyFill="1" applyBorder="1" applyAlignment="1">
      <alignment horizontal="center" vertical="center"/>
    </xf>
    <xf numFmtId="2" fontId="29" fillId="0" borderId="4" xfId="1" applyNumberFormat="1" applyFont="1" applyFill="1" applyBorder="1" applyAlignment="1">
      <alignment horizontal="center"/>
    </xf>
    <xf numFmtId="0" fontId="29" fillId="0" borderId="4" xfId="1936" applyFont="1" applyFill="1" applyBorder="1" applyAlignment="1">
      <alignment horizontal="left" vertical="center" wrapText="1"/>
    </xf>
    <xf numFmtId="2" fontId="29" fillId="0" borderId="4" xfId="1" applyNumberFormat="1" applyFont="1" applyFill="1" applyBorder="1" applyAlignment="1">
      <alignment horizontal="left" vertical="center" wrapText="1"/>
    </xf>
    <xf numFmtId="0" fontId="26" fillId="0" borderId="4" xfId="1" applyFont="1" applyFill="1" applyBorder="1" applyAlignment="1">
      <alignment horizontal="center" vertical="center"/>
    </xf>
    <xf numFmtId="0" fontId="29" fillId="0" borderId="4" xfId="1" applyFont="1" applyFill="1" applyBorder="1"/>
    <xf numFmtId="164" fontId="27" fillId="0" borderId="4" xfId="98" applyFont="1" applyFill="1" applyBorder="1" applyAlignment="1"/>
    <xf numFmtId="4" fontId="27" fillId="0" borderId="4" xfId="1" applyNumberFormat="1" applyFont="1" applyFill="1" applyBorder="1" applyAlignment="1">
      <alignment horizontal="right"/>
    </xf>
    <xf numFmtId="0" fontId="5" fillId="0" borderId="0" xfId="1936" applyFill="1" applyAlignment="1">
      <alignment vertical="center"/>
    </xf>
    <xf numFmtId="0" fontId="25" fillId="0" borderId="4" xfId="1" applyFont="1" applyFill="1" applyBorder="1" applyAlignment="1">
      <alignment vertical="center"/>
    </xf>
    <xf numFmtId="167" fontId="27" fillId="0" borderId="4" xfId="1" applyNumberFormat="1" applyFont="1" applyFill="1" applyBorder="1" applyAlignment="1">
      <alignment vertical="center"/>
    </xf>
    <xf numFmtId="0" fontId="27" fillId="0" borderId="7" xfId="1" applyFont="1" applyFill="1" applyBorder="1"/>
    <xf numFmtId="0" fontId="29" fillId="0" borderId="8" xfId="1" applyFont="1" applyFill="1" applyBorder="1"/>
    <xf numFmtId="0" fontId="29" fillId="0" borderId="8" xfId="1" applyFont="1" applyFill="1" applyBorder="1" applyAlignment="1">
      <alignment horizontal="center" vertical="center"/>
    </xf>
    <xf numFmtId="0" fontId="27" fillId="0" borderId="8" xfId="1" applyFont="1" applyFill="1" applyBorder="1"/>
    <xf numFmtId="0" fontId="29" fillId="0" borderId="8" xfId="1" applyFont="1" applyFill="1" applyBorder="1" applyAlignment="1">
      <alignment horizontal="right"/>
    </xf>
    <xf numFmtId="4" fontId="47" fillId="0" borderId="4" xfId="1" applyNumberFormat="1" applyFont="1" applyFill="1" applyBorder="1" applyAlignment="1">
      <alignment horizontal="right"/>
    </xf>
    <xf numFmtId="0" fontId="25" fillId="2" borderId="0" xfId="1" applyFont="1" applyFill="1" applyBorder="1" applyAlignment="1">
      <alignment horizontal="center" vertical="center"/>
    </xf>
    <xf numFmtId="0" fontId="48" fillId="2" borderId="0" xfId="1" applyFont="1" applyFill="1" applyBorder="1"/>
    <xf numFmtId="0" fontId="26" fillId="2" borderId="0" xfId="1" applyFont="1" applyFill="1" applyBorder="1"/>
    <xf numFmtId="0" fontId="26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right"/>
    </xf>
    <xf numFmtId="4" fontId="47" fillId="2" borderId="0" xfId="1" applyNumberFormat="1" applyFont="1" applyFill="1" applyBorder="1" applyAlignment="1">
      <alignment horizontal="right"/>
    </xf>
    <xf numFmtId="0" fontId="29" fillId="0" borderId="0" xfId="1" applyFont="1" applyFill="1" applyAlignment="1">
      <alignment vertical="center"/>
    </xf>
    <xf numFmtId="0" fontId="29" fillId="0" borderId="0" xfId="1" applyFont="1" applyFill="1" applyBorder="1" applyAlignment="1">
      <alignment vertical="center"/>
    </xf>
    <xf numFmtId="9" fontId="27" fillId="0" borderId="0" xfId="1" applyNumberFormat="1" applyFont="1" applyFill="1" applyBorder="1" applyAlignment="1">
      <alignment vertical="center"/>
    </xf>
    <xf numFmtId="9" fontId="27" fillId="0" borderId="0" xfId="1" applyNumberFormat="1" applyFont="1" applyFill="1" applyBorder="1" applyAlignment="1">
      <alignment horizontal="center" vertical="center"/>
    </xf>
    <xf numFmtId="10" fontId="27" fillId="0" borderId="0" xfId="4" applyNumberFormat="1" applyFont="1" applyFill="1" applyBorder="1" applyAlignment="1">
      <alignment horizontal="center" vertical="center"/>
    </xf>
    <xf numFmtId="177" fontId="29" fillId="0" borderId="0" xfId="1" applyNumberFormat="1" applyFont="1" applyFill="1" applyBorder="1" applyAlignment="1">
      <alignment horizontal="right" vertical="center"/>
    </xf>
    <xf numFmtId="4" fontId="5" fillId="0" borderId="0" xfId="1936" applyNumberFormat="1" applyFill="1"/>
    <xf numFmtId="165" fontId="5" fillId="0" borderId="0" xfId="1936" applyNumberFormat="1" applyFill="1"/>
    <xf numFmtId="0" fontId="5" fillId="2" borderId="0" xfId="1936" applyFill="1"/>
    <xf numFmtId="0" fontId="43" fillId="0" borderId="0" xfId="1" applyFont="1" applyFill="1" applyAlignment="1">
      <alignment wrapText="1"/>
    </xf>
    <xf numFmtId="0" fontId="5" fillId="0" borderId="4" xfId="1936" applyFill="1" applyBorder="1" applyAlignment="1">
      <alignment horizontal="center" vertical="center"/>
    </xf>
    <xf numFmtId="0" fontId="5" fillId="0" borderId="4" xfId="1936" applyFill="1" applyBorder="1"/>
    <xf numFmtId="0" fontId="5" fillId="0" borderId="4" xfId="1936" applyFill="1" applyBorder="1" applyAlignment="1">
      <alignment horizontal="left" vertical="center" wrapText="1"/>
    </xf>
    <xf numFmtId="0" fontId="97" fillId="0" borderId="4" xfId="1" applyFont="1" applyFill="1" applyBorder="1"/>
    <xf numFmtId="0" fontId="25" fillId="0" borderId="4" xfId="1" applyFont="1" applyFill="1" applyBorder="1" applyAlignment="1">
      <alignment horizontal="left" vertical="top" wrapText="1"/>
    </xf>
    <xf numFmtId="0" fontId="25" fillId="0" borderId="4" xfId="1" applyFont="1" applyFill="1" applyBorder="1" applyAlignment="1">
      <alignment horizontal="left" vertical="top"/>
    </xf>
    <xf numFmtId="0" fontId="121" fillId="0" borderId="4" xfId="1936" applyFont="1" applyFill="1" applyBorder="1" applyAlignment="1">
      <alignment vertical="center"/>
    </xf>
    <xf numFmtId="0" fontId="122" fillId="0" borderId="4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wrapText="1"/>
    </xf>
    <xf numFmtId="0" fontId="5" fillId="0" borderId="4" xfId="1936" applyFill="1" applyBorder="1" applyAlignment="1">
      <alignment vertical="center"/>
    </xf>
    <xf numFmtId="0" fontId="5" fillId="0" borderId="0" xfId="1936" applyFont="1" applyFill="1"/>
    <xf numFmtId="4" fontId="25" fillId="0" borderId="4" xfId="1" applyNumberFormat="1" applyFont="1" applyFill="1" applyBorder="1" applyAlignment="1">
      <alignment wrapText="1"/>
    </xf>
    <xf numFmtId="0" fontId="44" fillId="0" borderId="4" xfId="1" applyFont="1" applyFill="1" applyBorder="1" applyAlignment="1">
      <alignment wrapText="1"/>
    </xf>
    <xf numFmtId="0" fontId="5" fillId="0" borderId="4" xfId="1936" applyFont="1" applyFill="1" applyBorder="1"/>
    <xf numFmtId="165" fontId="29" fillId="0" borderId="0" xfId="2" applyFont="1" applyFill="1" applyAlignment="1">
      <alignment vertical="center"/>
    </xf>
    <xf numFmtId="0" fontId="123" fillId="0" borderId="0" xfId="1" applyFont="1" applyFill="1" applyAlignment="1">
      <alignment vertical="center"/>
    </xf>
    <xf numFmtId="0" fontId="26" fillId="0" borderId="0" xfId="1937" applyAlignment="1">
      <alignment wrapText="1"/>
    </xf>
    <xf numFmtId="0" fontId="5" fillId="0" borderId="0" xfId="1936"/>
    <xf numFmtId="0" fontId="26" fillId="0" borderId="0" xfId="1937" applyAlignment="1">
      <alignment vertical="top"/>
    </xf>
    <xf numFmtId="0" fontId="26" fillId="0" borderId="0" xfId="1937" applyAlignment="1">
      <alignment vertical="top" wrapText="1"/>
    </xf>
    <xf numFmtId="0" fontId="125" fillId="0" borderId="0" xfId="1937" applyFont="1" applyAlignment="1">
      <alignment vertical="top"/>
    </xf>
    <xf numFmtId="0" fontId="26" fillId="0" borderId="0" xfId="1937"/>
    <xf numFmtId="0" fontId="37" fillId="0" borderId="4" xfId="1936" applyFont="1" applyBorder="1" applyAlignment="1">
      <alignment wrapText="1"/>
    </xf>
    <xf numFmtId="0" fontId="26" fillId="0" borderId="25" xfId="1937" applyBorder="1" applyAlignment="1">
      <alignment horizontal="center" wrapText="1"/>
    </xf>
    <xf numFmtId="0" fontId="26" fillId="0" borderId="26" xfId="1937" applyBorder="1" applyAlignment="1">
      <alignment horizontal="center" wrapText="1"/>
    </xf>
    <xf numFmtId="0" fontId="5" fillId="0" borderId="4" xfId="1936" applyBorder="1"/>
    <xf numFmtId="0" fontId="5" fillId="0" borderId="4" xfId="1936" applyFont="1" applyBorder="1"/>
    <xf numFmtId="49" fontId="48" fillId="0" borderId="4" xfId="1937" applyNumberFormat="1" applyFont="1" applyBorder="1" applyAlignment="1">
      <alignment horizontal="right" vertical="top" wrapText="1"/>
    </xf>
    <xf numFmtId="0" fontId="48" fillId="0" borderId="4" xfId="1937" applyFont="1" applyBorder="1" applyAlignment="1">
      <alignment horizontal="left" vertical="top" wrapText="1"/>
    </xf>
    <xf numFmtId="0" fontId="48" fillId="0" borderId="7" xfId="1937" applyFont="1" applyBorder="1" applyAlignment="1">
      <alignment horizontal="right" vertical="top" wrapText="1"/>
    </xf>
    <xf numFmtId="49" fontId="48" fillId="0" borderId="5" xfId="1937" quotePrefix="1" applyNumberFormat="1" applyFont="1" applyFill="1" applyBorder="1" applyAlignment="1">
      <alignment horizontal="right" vertical="top" wrapText="1"/>
    </xf>
    <xf numFmtId="0" fontId="48" fillId="0" borderId="5" xfId="1937" applyFont="1" applyFill="1" applyBorder="1" applyAlignment="1">
      <alignment horizontal="left" vertical="top" wrapText="1"/>
    </xf>
    <xf numFmtId="0" fontId="26" fillId="0" borderId="5" xfId="1937" applyFill="1" applyBorder="1" applyAlignment="1">
      <alignment horizontal="left" vertical="top" wrapText="1"/>
    </xf>
    <xf numFmtId="0" fontId="26" fillId="0" borderId="5" xfId="1937" applyFont="1" applyFill="1" applyBorder="1" applyAlignment="1">
      <alignment horizontal="left" vertical="top" wrapText="1"/>
    </xf>
    <xf numFmtId="2" fontId="26" fillId="0" borderId="5" xfId="1937" applyNumberFormat="1" applyFont="1" applyFill="1" applyBorder="1" applyAlignment="1">
      <alignment horizontal="left" vertical="top" wrapText="1"/>
    </xf>
    <xf numFmtId="4" fontId="26" fillId="0" borderId="1" xfId="1937" applyNumberFormat="1" applyFill="1" applyBorder="1" applyAlignment="1">
      <alignment horizontal="right" vertical="top" wrapText="1"/>
    </xf>
    <xf numFmtId="4" fontId="5" fillId="0" borderId="4" xfId="1936" applyNumberFormat="1" applyFill="1" applyBorder="1" applyAlignment="1">
      <alignment horizontal="right" vertical="top" wrapText="1"/>
    </xf>
    <xf numFmtId="49" fontId="48" fillId="0" borderId="5" xfId="1937" applyNumberFormat="1" applyFont="1" applyFill="1" applyBorder="1" applyAlignment="1">
      <alignment horizontal="right" vertical="top" wrapText="1"/>
    </xf>
    <xf numFmtId="0" fontId="48" fillId="0" borderId="27" xfId="1937" applyFont="1" applyFill="1" applyBorder="1" applyAlignment="1">
      <alignment horizontal="left" vertical="top" wrapText="1"/>
    </xf>
    <xf numFmtId="0" fontId="48" fillId="0" borderId="1" xfId="1937" applyFont="1" applyFill="1" applyBorder="1" applyAlignment="1">
      <alignment horizontal="right" vertical="top" wrapText="1"/>
    </xf>
    <xf numFmtId="0" fontId="26" fillId="0" borderId="28" xfId="1937" applyFont="1" applyFill="1" applyBorder="1" applyAlignment="1">
      <alignment horizontal="left" vertical="top" wrapText="1"/>
    </xf>
    <xf numFmtId="0" fontId="48" fillId="0" borderId="28" xfId="1937" applyFont="1" applyFill="1" applyBorder="1" applyAlignment="1">
      <alignment horizontal="left" vertical="top" wrapText="1"/>
    </xf>
    <xf numFmtId="0" fontId="26" fillId="0" borderId="28" xfId="1937" applyFill="1" applyBorder="1" applyAlignment="1">
      <alignment horizontal="left" vertical="top" wrapText="1"/>
    </xf>
    <xf numFmtId="49" fontId="48" fillId="0" borderId="4" xfId="1937" applyNumberFormat="1" applyFont="1" applyFill="1" applyBorder="1" applyAlignment="1">
      <alignment horizontal="right" vertical="top" wrapText="1"/>
    </xf>
    <xf numFmtId="0" fontId="26" fillId="0" borderId="11" xfId="1937" applyFill="1" applyBorder="1" applyAlignment="1">
      <alignment horizontal="left" vertical="top" wrapText="1"/>
    </xf>
    <xf numFmtId="49" fontId="48" fillId="0" borderId="9" xfId="1937" quotePrefix="1" applyNumberFormat="1" applyFont="1" applyFill="1" applyBorder="1" applyAlignment="1">
      <alignment horizontal="right" vertical="top" wrapText="1"/>
    </xf>
    <xf numFmtId="0" fontId="48" fillId="0" borderId="9" xfId="1937" applyFont="1" applyFill="1" applyBorder="1" applyAlignment="1">
      <alignment horizontal="left" vertical="top" wrapText="1"/>
    </xf>
    <xf numFmtId="0" fontId="26" fillId="0" borderId="9" xfId="1937" applyFill="1" applyBorder="1" applyAlignment="1">
      <alignment horizontal="left" vertical="top" wrapText="1"/>
    </xf>
    <xf numFmtId="0" fontId="26" fillId="0" borderId="1" xfId="1937" applyFont="1" applyFill="1" applyBorder="1" applyAlignment="1">
      <alignment horizontal="right" vertical="top" wrapText="1"/>
    </xf>
    <xf numFmtId="0" fontId="5" fillId="0" borderId="4" xfId="1936" applyFill="1" applyBorder="1" applyAlignment="1">
      <alignment vertical="top"/>
    </xf>
    <xf numFmtId="0" fontId="5" fillId="0" borderId="5" xfId="1936" applyFill="1" applyBorder="1"/>
    <xf numFmtId="49" fontId="48" fillId="0" borderId="9" xfId="1937" applyNumberFormat="1" applyFont="1" applyFill="1" applyBorder="1" applyAlignment="1">
      <alignment horizontal="right" vertical="top" wrapText="1"/>
    </xf>
    <xf numFmtId="0" fontId="48" fillId="0" borderId="5" xfId="1937" applyFont="1" applyFill="1" applyBorder="1" applyAlignment="1">
      <alignment horizontal="right" vertical="top" wrapText="1"/>
    </xf>
    <xf numFmtId="0" fontId="100" fillId="0" borderId="5" xfId="1936" applyFont="1" applyFill="1" applyBorder="1"/>
    <xf numFmtId="0" fontId="100" fillId="0" borderId="0" xfId="1936" applyFont="1" applyFill="1"/>
    <xf numFmtId="0" fontId="100" fillId="0" borderId="0" xfId="1936" applyFont="1"/>
    <xf numFmtId="0" fontId="26" fillId="0" borderId="4" xfId="1937" applyFill="1" applyBorder="1" applyAlignment="1">
      <alignment horizontal="left" vertical="top" wrapText="1"/>
    </xf>
    <xf numFmtId="0" fontId="26" fillId="0" borderId="4" xfId="1937" applyFill="1" applyBorder="1" applyAlignment="1">
      <alignment horizontal="right" vertical="top" wrapText="1"/>
    </xf>
    <xf numFmtId="49" fontId="48" fillId="0" borderId="11" xfId="1937" applyNumberFormat="1" applyFont="1" applyFill="1" applyBorder="1" applyAlignment="1">
      <alignment horizontal="right" vertical="top" wrapText="1"/>
    </xf>
    <xf numFmtId="0" fontId="48" fillId="0" borderId="11" xfId="1937" applyFont="1" applyFill="1" applyBorder="1" applyAlignment="1">
      <alignment horizontal="left" vertical="top" wrapText="1"/>
    </xf>
    <xf numFmtId="177" fontId="48" fillId="0" borderId="11" xfId="1937" applyNumberFormat="1" applyFont="1" applyFill="1" applyBorder="1" applyAlignment="1">
      <alignment horizontal="right" vertical="top" wrapText="1"/>
    </xf>
    <xf numFmtId="0" fontId="99" fillId="0" borderId="11" xfId="1936" applyFont="1" applyFill="1" applyBorder="1"/>
    <xf numFmtId="4" fontId="126" fillId="0" borderId="11" xfId="1936" applyNumberFormat="1" applyFont="1" applyFill="1" applyBorder="1"/>
    <xf numFmtId="0" fontId="99" fillId="0" borderId="0" xfId="1936" applyFont="1"/>
    <xf numFmtId="49" fontId="26" fillId="0" borderId="4" xfId="1937" applyNumberFormat="1" applyFont="1" applyFill="1" applyBorder="1" applyAlignment="1">
      <alignment horizontal="right" vertical="top" wrapText="1"/>
    </xf>
    <xf numFmtId="0" fontId="26" fillId="0" borderId="4" xfId="1937" applyFont="1" applyFill="1" applyBorder="1" applyAlignment="1">
      <alignment horizontal="left" vertical="top" wrapText="1"/>
    </xf>
    <xf numFmtId="9" fontId="26" fillId="0" borderId="4" xfId="1937" applyNumberFormat="1" applyFont="1" applyFill="1" applyBorder="1" applyAlignment="1">
      <alignment horizontal="right" vertical="top" wrapText="1"/>
    </xf>
    <xf numFmtId="0" fontId="99" fillId="0" borderId="4" xfId="1936" applyFont="1" applyFill="1" applyBorder="1"/>
    <xf numFmtId="2" fontId="99" fillId="0" borderId="4" xfId="1936" applyNumberFormat="1" applyFont="1" applyFill="1" applyBorder="1"/>
    <xf numFmtId="0" fontId="48" fillId="0" borderId="4" xfId="1937" applyFont="1" applyFill="1" applyBorder="1" applyAlignment="1">
      <alignment horizontal="left" vertical="top" wrapText="1"/>
    </xf>
    <xf numFmtId="177" fontId="48" fillId="0" borderId="4" xfId="1937" applyNumberFormat="1" applyFont="1" applyFill="1" applyBorder="1" applyAlignment="1">
      <alignment horizontal="right" vertical="top" wrapText="1"/>
    </xf>
    <xf numFmtId="4" fontId="100" fillId="0" borderId="4" xfId="1936" applyNumberFormat="1" applyFont="1" applyFill="1" applyBorder="1"/>
    <xf numFmtId="0" fontId="48" fillId="0" borderId="4" xfId="1937" applyFont="1" applyFill="1" applyBorder="1" applyAlignment="1">
      <alignment horizontal="right" vertical="top" wrapText="1"/>
    </xf>
    <xf numFmtId="0" fontId="100" fillId="0" borderId="4" xfId="1936" applyFont="1" applyFill="1" applyBorder="1" applyAlignment="1">
      <alignment vertical="top"/>
    </xf>
    <xf numFmtId="0" fontId="100" fillId="0" borderId="4" xfId="1936" applyFont="1" applyFill="1" applyBorder="1"/>
    <xf numFmtId="2" fontId="48" fillId="0" borderId="4" xfId="1937" applyNumberFormat="1" applyFont="1" applyFill="1" applyBorder="1" applyAlignment="1">
      <alignment horizontal="left" vertical="top" wrapText="1"/>
    </xf>
    <xf numFmtId="49" fontId="48" fillId="0" borderId="4" xfId="1937" applyNumberFormat="1" applyFont="1" applyFill="1" applyBorder="1" applyAlignment="1">
      <alignment horizontal="center" vertical="top" wrapText="1"/>
    </xf>
    <xf numFmtId="4" fontId="27" fillId="0" borderId="4" xfId="1" applyNumberFormat="1" applyFont="1" applyFill="1" applyBorder="1" applyAlignment="1">
      <alignment horizontal="center" vertical="center"/>
    </xf>
    <xf numFmtId="0" fontId="5" fillId="0" borderId="0" xfId="1936" applyFont="1"/>
    <xf numFmtId="4" fontId="5" fillId="0" borderId="0" xfId="1936" applyNumberFormat="1" applyFont="1"/>
    <xf numFmtId="49" fontId="48" fillId="0" borderId="11" xfId="1937" applyNumberFormat="1" applyFont="1" applyFill="1" applyBorder="1" applyAlignment="1">
      <alignment horizontal="center" vertical="top" wrapText="1"/>
    </xf>
    <xf numFmtId="2" fontId="48" fillId="0" borderId="11" xfId="1937" applyNumberFormat="1" applyFont="1" applyFill="1" applyBorder="1" applyAlignment="1">
      <alignment horizontal="left" vertical="top" wrapText="1"/>
    </xf>
    <xf numFmtId="0" fontId="48" fillId="0" borderId="11" xfId="1937" applyFont="1" applyFill="1" applyBorder="1" applyAlignment="1">
      <alignment horizontal="right" vertical="top" wrapText="1"/>
    </xf>
    <xf numFmtId="2" fontId="100" fillId="0" borderId="4" xfId="1936" applyNumberFormat="1" applyFont="1" applyFill="1" applyBorder="1"/>
    <xf numFmtId="9" fontId="26" fillId="0" borderId="4" xfId="1937" applyNumberFormat="1" applyFont="1" applyFill="1" applyBorder="1" applyAlignment="1">
      <alignment horizontal="left" vertical="top" wrapText="1"/>
    </xf>
    <xf numFmtId="4" fontId="26" fillId="0" borderId="4" xfId="1937" applyNumberFormat="1" applyFont="1" applyFill="1" applyBorder="1" applyAlignment="1">
      <alignment horizontal="right" vertical="top" wrapText="1"/>
    </xf>
    <xf numFmtId="4" fontId="99" fillId="0" borderId="4" xfId="1936" applyNumberFormat="1" applyFont="1" applyFill="1" applyBorder="1" applyAlignment="1">
      <alignment vertical="center"/>
    </xf>
    <xf numFmtId="4" fontId="127" fillId="0" borderId="4" xfId="1937" applyNumberFormat="1" applyFont="1" applyFill="1" applyBorder="1" applyAlignment="1">
      <alignment horizontal="right" vertical="top" wrapText="1"/>
    </xf>
    <xf numFmtId="0" fontId="116" fillId="0" borderId="4" xfId="1936" applyFont="1" applyFill="1" applyBorder="1"/>
    <xf numFmtId="4" fontId="26" fillId="0" borderId="4" xfId="1937" applyNumberFormat="1" applyFont="1" applyFill="1" applyBorder="1" applyAlignment="1">
      <alignment horizontal="left" vertical="top" wrapText="1"/>
    </xf>
    <xf numFmtId="4" fontId="5" fillId="0" borderId="4" xfId="1936" applyNumberFormat="1" applyFont="1" applyFill="1" applyBorder="1"/>
    <xf numFmtId="177" fontId="26" fillId="0" borderId="4" xfId="1937" applyNumberFormat="1" applyFont="1" applyFill="1" applyBorder="1" applyAlignment="1">
      <alignment horizontal="right" vertical="top" wrapText="1"/>
    </xf>
    <xf numFmtId="49" fontId="128" fillId="0" borderId="4" xfId="1937" applyNumberFormat="1" applyFont="1" applyFill="1" applyBorder="1" applyAlignment="1">
      <alignment horizontal="right" vertical="top" wrapText="1"/>
    </xf>
    <xf numFmtId="0" fontId="128" fillId="0" borderId="4" xfId="1937" applyFont="1" applyFill="1" applyBorder="1" applyAlignment="1">
      <alignment horizontal="left" vertical="top" wrapText="1"/>
    </xf>
    <xf numFmtId="9" fontId="128" fillId="0" borderId="4" xfId="1937" applyNumberFormat="1" applyFont="1" applyFill="1" applyBorder="1" applyAlignment="1">
      <alignment horizontal="left" vertical="top" wrapText="1"/>
    </xf>
    <xf numFmtId="0" fontId="128" fillId="0" borderId="0" xfId="1937" applyFont="1" applyAlignment="1">
      <alignment wrapText="1"/>
    </xf>
    <xf numFmtId="0" fontId="29" fillId="0" borderId="0" xfId="1" applyFont="1" applyFill="1" applyAlignment="1">
      <alignment horizontal="center" vertical="center" wrapText="1"/>
    </xf>
    <xf numFmtId="0" fontId="27" fillId="0" borderId="0" xfId="1" applyFont="1" applyFill="1" applyAlignment="1">
      <alignment horizontal="center" vertical="center" wrapText="1"/>
    </xf>
    <xf numFmtId="0" fontId="30" fillId="0" borderId="0" xfId="1932" applyFill="1"/>
    <xf numFmtId="0" fontId="29" fillId="0" borderId="4" xfId="1" applyFont="1" applyFill="1" applyBorder="1" applyAlignment="1">
      <alignment horizontal="center" vertical="center" wrapText="1" shrinkToFit="1"/>
    </xf>
    <xf numFmtId="181" fontId="27" fillId="0" borderId="4" xfId="1" applyNumberFormat="1" applyFont="1" applyFill="1" applyBorder="1" applyAlignment="1">
      <alignment horizontal="center" vertical="center" wrapText="1"/>
    </xf>
    <xf numFmtId="181" fontId="29" fillId="0" borderId="4" xfId="1" applyNumberFormat="1" applyFont="1" applyFill="1" applyBorder="1" applyAlignment="1">
      <alignment horizontal="center" vertical="center" wrapText="1"/>
    </xf>
    <xf numFmtId="9" fontId="29" fillId="0" borderId="4" xfId="4" applyFont="1" applyFill="1" applyBorder="1" applyAlignment="1">
      <alignment horizontal="center" vertical="center" wrapText="1"/>
    </xf>
    <xf numFmtId="181" fontId="27" fillId="0" borderId="6" xfId="1" applyNumberFormat="1" applyFont="1" applyFill="1" applyBorder="1" applyAlignment="1">
      <alignment horizontal="center" vertical="center" wrapText="1"/>
    </xf>
    <xf numFmtId="0" fontId="43" fillId="0" borderId="4" xfId="1932" applyFont="1" applyFill="1" applyBorder="1" applyAlignment="1">
      <alignment horizontal="left" vertical="center" wrapText="1"/>
    </xf>
    <xf numFmtId="9" fontId="29" fillId="0" borderId="1" xfId="1" applyNumberFormat="1" applyFont="1" applyFill="1" applyBorder="1" applyAlignment="1">
      <alignment horizontal="center" vertical="center" wrapText="1"/>
    </xf>
    <xf numFmtId="2" fontId="29" fillId="0" borderId="29" xfId="1" applyNumberFormat="1" applyFont="1" applyFill="1" applyBorder="1" applyAlignment="1">
      <alignment horizontal="center" vertical="center" wrapText="1"/>
    </xf>
    <xf numFmtId="164" fontId="27" fillId="0" borderId="4" xfId="98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left" vertical="center" wrapText="1" shrinkToFit="1"/>
    </xf>
    <xf numFmtId="181" fontId="27" fillId="0" borderId="0" xfId="1" applyNumberFormat="1" applyFont="1" applyFill="1" applyBorder="1" applyAlignment="1">
      <alignment horizontal="center" vertical="center" wrapText="1"/>
    </xf>
    <xf numFmtId="9" fontId="29" fillId="0" borderId="0" xfId="1" applyNumberFormat="1" applyFont="1" applyFill="1" applyBorder="1" applyAlignment="1">
      <alignment horizontal="left"/>
    </xf>
    <xf numFmtId="0" fontId="29" fillId="0" borderId="0" xfId="1" applyFont="1" applyFill="1" applyAlignment="1">
      <alignment horizontal="center" vertical="center"/>
    </xf>
    <xf numFmtId="4" fontId="29" fillId="0" borderId="0" xfId="1" applyNumberFormat="1" applyFont="1" applyFill="1" applyAlignment="1">
      <alignment horizontal="center" vertical="center"/>
    </xf>
    <xf numFmtId="0" fontId="5" fillId="0" borderId="0" xfId="1938" applyFill="1"/>
    <xf numFmtId="0" fontId="102" fillId="0" borderId="0" xfId="1" applyFont="1" applyFill="1" applyBorder="1" applyAlignment="1">
      <alignment horizontal="left"/>
    </xf>
    <xf numFmtId="2" fontId="76" fillId="0" borderId="0" xfId="1938" applyNumberFormat="1" applyFont="1" applyFill="1" applyBorder="1"/>
    <xf numFmtId="0" fontId="76" fillId="0" borderId="0" xfId="1938" applyFont="1" applyFill="1" applyBorder="1" applyAlignment="1">
      <alignment horizontal="center"/>
    </xf>
    <xf numFmtId="0" fontId="29" fillId="0" borderId="4" xfId="1938" applyFont="1" applyFill="1" applyBorder="1" applyAlignment="1">
      <alignment horizontal="center" vertical="center" wrapText="1"/>
    </xf>
    <xf numFmtId="0" fontId="27" fillId="0" borderId="4" xfId="1938" applyFont="1" applyFill="1" applyBorder="1" applyAlignment="1">
      <alignment horizontal="center" vertical="center" wrapText="1"/>
    </xf>
    <xf numFmtId="0" fontId="29" fillId="0" borderId="5" xfId="1938" applyFont="1" applyFill="1" applyBorder="1" applyAlignment="1">
      <alignment horizontal="center" vertical="center" wrapText="1"/>
    </xf>
    <xf numFmtId="0" fontId="29" fillId="0" borderId="5" xfId="1938" applyFont="1" applyFill="1" applyBorder="1" applyAlignment="1">
      <alignment horizontal="left" vertical="center" wrapText="1"/>
    </xf>
    <xf numFmtId="0" fontId="29" fillId="0" borderId="4" xfId="1938" applyFont="1" applyFill="1" applyBorder="1" applyAlignment="1">
      <alignment horizontal="center" vertical="center"/>
    </xf>
    <xf numFmtId="2" fontId="29" fillId="0" borderId="4" xfId="1938" applyNumberFormat="1" applyFont="1" applyFill="1" applyBorder="1" applyAlignment="1">
      <alignment horizontal="center" vertical="center" wrapText="1"/>
    </xf>
    <xf numFmtId="0" fontId="29" fillId="0" borderId="30" xfId="1938" applyFont="1" applyFill="1" applyBorder="1" applyAlignment="1">
      <alignment horizontal="center" vertical="center"/>
    </xf>
    <xf numFmtId="0" fontId="5" fillId="0" borderId="0" xfId="1938" applyFill="1" applyBorder="1"/>
    <xf numFmtId="0" fontId="132" fillId="0" borderId="4" xfId="1938" applyFont="1" applyFill="1" applyBorder="1" applyAlignment="1">
      <alignment vertical="center" wrapText="1"/>
    </xf>
    <xf numFmtId="0" fontId="29" fillId="0" borderId="6" xfId="1938" applyFont="1" applyFill="1" applyBorder="1" applyAlignment="1">
      <alignment horizontal="center" vertical="center" wrapText="1"/>
    </xf>
    <xf numFmtId="0" fontId="29" fillId="0" borderId="6" xfId="1938" applyFont="1" applyFill="1" applyBorder="1" applyAlignment="1">
      <alignment vertical="center" wrapText="1"/>
    </xf>
    <xf numFmtId="2" fontId="27" fillId="0" borderId="4" xfId="1938" applyNumberFormat="1" applyFont="1" applyFill="1" applyBorder="1" applyAlignment="1">
      <alignment horizontal="center" vertical="center" wrapText="1"/>
    </xf>
    <xf numFmtId="0" fontId="27" fillId="0" borderId="4" xfId="1938" applyFont="1" applyFill="1" applyBorder="1" applyAlignment="1">
      <alignment horizontal="center" vertical="center"/>
    </xf>
    <xf numFmtId="0" fontId="29" fillId="0" borderId="4" xfId="1938" applyFont="1" applyFill="1" applyBorder="1" applyAlignment="1">
      <alignment vertical="center" wrapText="1"/>
    </xf>
    <xf numFmtId="2" fontId="29" fillId="0" borderId="4" xfId="1938" applyNumberFormat="1" applyFont="1" applyFill="1" applyBorder="1" applyAlignment="1">
      <alignment horizontal="center" vertical="center"/>
    </xf>
    <xf numFmtId="176" fontId="29" fillId="0" borderId="4" xfId="1938" applyNumberFormat="1" applyFont="1" applyFill="1" applyBorder="1" applyAlignment="1">
      <alignment horizontal="center" vertical="center"/>
    </xf>
    <xf numFmtId="1" fontId="27" fillId="0" borderId="4" xfId="1938" applyNumberFormat="1" applyFont="1" applyFill="1" applyBorder="1" applyAlignment="1">
      <alignment horizontal="center" vertical="center"/>
    </xf>
    <xf numFmtId="0" fontId="29" fillId="0" borderId="0" xfId="1938" applyFont="1" applyFill="1" applyBorder="1" applyAlignment="1">
      <alignment vertical="center" wrapText="1"/>
    </xf>
    <xf numFmtId="0" fontId="29" fillId="0" borderId="11" xfId="1938" applyFont="1" applyFill="1" applyBorder="1" applyAlignment="1">
      <alignment horizontal="right" vertical="center"/>
    </xf>
    <xf numFmtId="0" fontId="29" fillId="0" borderId="11" xfId="1938" applyFont="1" applyFill="1" applyBorder="1" applyAlignment="1">
      <alignment horizontal="center" vertical="center" wrapText="1"/>
    </xf>
    <xf numFmtId="9" fontId="29" fillId="0" borderId="4" xfId="1938" applyNumberFormat="1" applyFont="1" applyFill="1" applyBorder="1" applyAlignment="1">
      <alignment horizontal="center" vertical="center" wrapText="1"/>
    </xf>
    <xf numFmtId="1" fontId="29" fillId="0" borderId="4" xfId="1938" applyNumberFormat="1" applyFont="1" applyFill="1" applyBorder="1" applyAlignment="1">
      <alignment horizontal="center" vertical="center"/>
    </xf>
    <xf numFmtId="0" fontId="27" fillId="0" borderId="6" xfId="1938" applyFont="1" applyFill="1" applyBorder="1" applyAlignment="1">
      <alignment vertical="center"/>
    </xf>
    <xf numFmtId="0" fontId="27" fillId="0" borderId="4" xfId="1938" applyFont="1" applyFill="1" applyBorder="1" applyAlignment="1">
      <alignment vertical="center"/>
    </xf>
    <xf numFmtId="178" fontId="27" fillId="0" borderId="4" xfId="1939" applyFont="1" applyFill="1" applyBorder="1" applyAlignment="1">
      <alignment vertical="center"/>
    </xf>
    <xf numFmtId="0" fontId="113" fillId="0" borderId="0" xfId="1938" applyFont="1" applyFill="1"/>
    <xf numFmtId="178" fontId="113" fillId="0" borderId="0" xfId="1938" applyNumberFormat="1" applyFont="1" applyFill="1"/>
    <xf numFmtId="165" fontId="58" fillId="0" borderId="0" xfId="1940" applyFont="1" applyFill="1"/>
    <xf numFmtId="0" fontId="73" fillId="0" borderId="0" xfId="1" applyFont="1" applyFill="1" applyBorder="1" applyAlignment="1">
      <alignment vertical="center"/>
    </xf>
    <xf numFmtId="0" fontId="134" fillId="0" borderId="0" xfId="1" applyFont="1" applyFill="1" applyBorder="1" applyAlignment="1">
      <alignment vertical="center"/>
    </xf>
    <xf numFmtId="4" fontId="73" fillId="0" borderId="0" xfId="1" applyNumberFormat="1" applyFont="1" applyFill="1" applyAlignment="1">
      <alignment vertical="center"/>
    </xf>
    <xf numFmtId="0" fontId="73" fillId="0" borderId="0" xfId="1" applyFont="1" applyFill="1" applyAlignment="1">
      <alignment vertical="center"/>
    </xf>
    <xf numFmtId="0" fontId="73" fillId="0" borderId="0" xfId="1" applyFont="1" applyFill="1" applyBorder="1" applyAlignment="1">
      <alignment vertical="justify"/>
    </xf>
    <xf numFmtId="0" fontId="73" fillId="0" borderId="0" xfId="1941" applyFont="1" applyFill="1" applyBorder="1" applyAlignment="1">
      <alignment horizontal="left" vertical="center"/>
    </xf>
    <xf numFmtId="4" fontId="73" fillId="0" borderId="0" xfId="1" applyNumberFormat="1" applyFont="1" applyFill="1" applyBorder="1" applyAlignment="1">
      <alignment horizontal="center" vertical="center"/>
    </xf>
    <xf numFmtId="0" fontId="73" fillId="0" borderId="0" xfId="1" applyFont="1" applyFill="1"/>
    <xf numFmtId="4" fontId="73" fillId="0" borderId="0" xfId="1" applyNumberFormat="1" applyFont="1" applyFill="1"/>
    <xf numFmtId="0" fontId="26" fillId="0" borderId="0" xfId="1923"/>
    <xf numFmtId="49" fontId="48" fillId="0" borderId="0" xfId="1923" applyNumberFormat="1" applyFont="1" applyAlignment="1">
      <alignment horizontal="center"/>
    </xf>
    <xf numFmtId="0" fontId="26" fillId="0" borderId="0" xfId="1923" applyFont="1"/>
    <xf numFmtId="0" fontId="26" fillId="0" borderId="0" xfId="1923" quotePrefix="1" applyFont="1" applyAlignment="1">
      <alignment horizontal="left"/>
    </xf>
    <xf numFmtId="0" fontId="26" fillId="0" borderId="0" xfId="1942" applyFont="1" applyAlignment="1">
      <alignment horizontal="right" vertical="top"/>
    </xf>
    <xf numFmtId="2" fontId="26" fillId="0" borderId="0" xfId="1923" applyNumberFormat="1" applyFont="1" applyAlignment="1"/>
    <xf numFmtId="176" fontId="26" fillId="0" borderId="0" xfId="1923" applyNumberFormat="1" applyFont="1" applyAlignment="1">
      <alignment horizontal="center"/>
    </xf>
    <xf numFmtId="0" fontId="26" fillId="0" borderId="8" xfId="1923" applyFont="1" applyBorder="1" applyAlignment="1">
      <alignment horizontal="left" vertical="center"/>
    </xf>
    <xf numFmtId="0" fontId="26" fillId="0" borderId="0" xfId="1923" applyFont="1" applyAlignment="1">
      <alignment horizontal="left" vertical="center"/>
    </xf>
    <xf numFmtId="0" fontId="26" fillId="0" borderId="7" xfId="1923" applyFont="1" applyBorder="1" applyAlignment="1">
      <alignment horizontal="left" vertical="center"/>
    </xf>
    <xf numFmtId="0" fontId="26" fillId="0" borderId="6" xfId="1923" applyFont="1" applyBorder="1" applyAlignment="1">
      <alignment horizontal="left" vertical="center"/>
    </xf>
    <xf numFmtId="0" fontId="136" fillId="0" borderId="0" xfId="1943" applyFont="1" applyFill="1" applyAlignment="1" applyProtection="1">
      <alignment horizontal="left" wrapText="1"/>
      <protection locked="0"/>
    </xf>
    <xf numFmtId="0" fontId="26" fillId="0" borderId="6" xfId="1923" applyBorder="1" applyAlignment="1">
      <alignment horizontal="left" vertical="center"/>
    </xf>
    <xf numFmtId="49" fontId="26" fillId="0" borderId="7" xfId="1923" applyNumberFormat="1" applyBorder="1"/>
    <xf numFmtId="49" fontId="26" fillId="0" borderId="4" xfId="1923" applyNumberFormat="1" applyFont="1" applyFill="1" applyBorder="1" applyAlignment="1">
      <alignment horizontal="center" vertical="center" wrapText="1"/>
    </xf>
    <xf numFmtId="0" fontId="26" fillId="0" borderId="4" xfId="1923" applyFont="1" applyFill="1" applyBorder="1" applyAlignment="1">
      <alignment horizontal="center" vertical="center" wrapText="1"/>
    </xf>
    <xf numFmtId="0" fontId="26" fillId="0" borderId="4" xfId="1923" quotePrefix="1" applyNumberFormat="1" applyFont="1" applyFill="1" applyBorder="1" applyAlignment="1">
      <alignment horizontal="center" vertical="center" wrapText="1"/>
    </xf>
    <xf numFmtId="0" fontId="26" fillId="0" borderId="4" xfId="1944" applyFont="1" applyFill="1" applyBorder="1" applyAlignment="1">
      <alignment horizontal="center" vertical="center" wrapText="1"/>
    </xf>
    <xf numFmtId="4" fontId="26" fillId="0" borderId="4" xfId="1923" applyNumberFormat="1" applyFont="1" applyFill="1" applyBorder="1" applyAlignment="1">
      <alignment horizontal="center" vertical="center" wrapText="1"/>
    </xf>
    <xf numFmtId="4" fontId="138" fillId="0" borderId="4" xfId="1923" applyNumberFormat="1" applyFont="1" applyFill="1" applyBorder="1" applyAlignment="1">
      <alignment horizontal="center" vertical="center" wrapText="1"/>
    </xf>
    <xf numFmtId="0" fontId="26" fillId="0" borderId="4" xfId="1923" quotePrefix="1" applyNumberFormat="1" applyFill="1" applyBorder="1" applyAlignment="1">
      <alignment horizontal="center" vertical="center" wrapText="1"/>
    </xf>
    <xf numFmtId="49" fontId="139" fillId="0" borderId="4" xfId="1923" applyNumberFormat="1" applyFont="1" applyFill="1" applyBorder="1" applyAlignment="1">
      <alignment horizontal="center" vertical="center" wrapText="1"/>
    </xf>
    <xf numFmtId="0" fontId="139" fillId="0" borderId="4" xfId="1923" applyNumberFormat="1" applyFont="1" applyFill="1" applyBorder="1" applyAlignment="1">
      <alignment horizontal="center" vertical="center" wrapText="1"/>
    </xf>
    <xf numFmtId="4" fontId="139" fillId="0" borderId="4" xfId="1923" applyNumberFormat="1" applyFont="1" applyFill="1" applyBorder="1" applyAlignment="1">
      <alignment horizontal="center" vertical="center" wrapText="1"/>
    </xf>
    <xf numFmtId="4" fontId="25" fillId="0" borderId="4" xfId="1923" applyNumberFormat="1" applyFont="1" applyFill="1" applyBorder="1" applyAlignment="1">
      <alignment horizontal="center" vertical="center" wrapText="1"/>
    </xf>
    <xf numFmtId="176" fontId="26" fillId="0" borderId="4" xfId="1923" applyNumberFormat="1" applyFont="1" applyFill="1" applyBorder="1" applyAlignment="1">
      <alignment horizontal="center" vertical="center" wrapText="1"/>
    </xf>
    <xf numFmtId="0" fontId="117" fillId="0" borderId="4" xfId="1944" applyFont="1" applyFill="1" applyBorder="1" applyAlignment="1">
      <alignment vertical="top" wrapText="1"/>
    </xf>
    <xf numFmtId="10" fontId="26" fillId="0" borderId="4" xfId="1945" applyNumberFormat="1" applyFont="1" applyFill="1" applyBorder="1" applyAlignment="1">
      <alignment horizontal="center" vertical="center" wrapText="1"/>
    </xf>
    <xf numFmtId="168" fontId="26" fillId="0" borderId="4" xfId="1945" applyNumberFormat="1" applyFont="1" applyFill="1" applyBorder="1" applyAlignment="1">
      <alignment horizontal="center" vertical="center" wrapText="1"/>
    </xf>
    <xf numFmtId="9" fontId="26" fillId="0" borderId="4" xfId="1945" applyFont="1" applyFill="1" applyBorder="1" applyAlignment="1">
      <alignment horizontal="center" vertical="center" wrapText="1"/>
    </xf>
    <xf numFmtId="4" fontId="50" fillId="0" borderId="4" xfId="1923" applyNumberFormat="1" applyFont="1" applyFill="1" applyBorder="1" applyAlignment="1">
      <alignment horizontal="center" vertical="center" wrapText="1"/>
    </xf>
    <xf numFmtId="0" fontId="48" fillId="0" borderId="6" xfId="1923" applyFont="1" applyFill="1" applyBorder="1" applyAlignment="1">
      <alignment vertical="center" wrapText="1"/>
    </xf>
    <xf numFmtId="17" fontId="26" fillId="0" borderId="4" xfId="1923" quotePrefix="1" applyNumberFormat="1" applyFont="1" applyFill="1" applyBorder="1" applyAlignment="1">
      <alignment horizontal="center" vertical="center" wrapText="1"/>
    </xf>
    <xf numFmtId="0" fontId="130" fillId="0" borderId="4" xfId="1923" applyFont="1" applyFill="1" applyBorder="1" applyAlignment="1">
      <alignment horizontal="center" vertical="center" wrapText="1"/>
    </xf>
    <xf numFmtId="2" fontId="26" fillId="0" borderId="4" xfId="1923" applyNumberFormat="1" applyFont="1" applyFill="1" applyBorder="1" applyAlignment="1">
      <alignment horizontal="center" vertical="center" wrapText="1"/>
    </xf>
    <xf numFmtId="0" fontId="26" fillId="0" borderId="4" xfId="1923" applyFill="1" applyBorder="1" applyAlignment="1">
      <alignment horizontal="center" vertical="center" wrapText="1"/>
    </xf>
    <xf numFmtId="2" fontId="48" fillId="0" borderId="4" xfId="1923" applyNumberFormat="1" applyFont="1" applyFill="1" applyBorder="1" applyAlignment="1">
      <alignment horizontal="center" vertical="center" wrapText="1"/>
    </xf>
    <xf numFmtId="2" fontId="138" fillId="0" borderId="4" xfId="1923" applyNumberFormat="1" applyFont="1" applyFill="1" applyBorder="1" applyAlignment="1">
      <alignment horizontal="center" vertical="center" wrapText="1"/>
    </xf>
    <xf numFmtId="0" fontId="26" fillId="0" borderId="4" xfId="1923" applyFont="1" applyFill="1" applyBorder="1" applyAlignment="1">
      <alignment vertical="center" wrapText="1"/>
    </xf>
    <xf numFmtId="2" fontId="50" fillId="0" borderId="4" xfId="1923" applyNumberFormat="1" applyFont="1" applyFill="1" applyBorder="1" applyAlignment="1">
      <alignment horizontal="center" vertical="center" wrapText="1"/>
    </xf>
    <xf numFmtId="0" fontId="26" fillId="0" borderId="7" xfId="1923" applyFont="1" applyFill="1" applyBorder="1" applyAlignment="1">
      <alignment horizontal="center" vertical="center" wrapText="1"/>
    </xf>
    <xf numFmtId="0" fontId="26" fillId="0" borderId="8" xfId="1923" applyFont="1" applyFill="1" applyBorder="1" applyAlignment="1">
      <alignment horizontal="center" vertical="center" wrapText="1"/>
    </xf>
    <xf numFmtId="0" fontId="26" fillId="0" borderId="6" xfId="1923" applyFont="1" applyFill="1" applyBorder="1" applyAlignment="1">
      <alignment horizontal="center" vertical="center" wrapText="1"/>
    </xf>
    <xf numFmtId="9" fontId="26" fillId="0" borderId="4" xfId="1923" applyNumberFormat="1" applyFont="1" applyFill="1" applyBorder="1" applyAlignment="1">
      <alignment vertical="center" wrapText="1"/>
    </xf>
    <xf numFmtId="0" fontId="31" fillId="0" borderId="4" xfId="1923" applyFont="1" applyFill="1" applyBorder="1" applyAlignment="1">
      <alignment horizontal="center" vertical="center" wrapText="1"/>
    </xf>
    <xf numFmtId="0" fontId="137" fillId="0" borderId="4" xfId="1923" applyFont="1" applyFill="1" applyBorder="1" applyAlignment="1">
      <alignment horizontal="center" vertical="center" wrapText="1"/>
    </xf>
    <xf numFmtId="2" fontId="44" fillId="0" borderId="4" xfId="1923" applyNumberFormat="1" applyFont="1" applyFill="1" applyBorder="1" applyAlignment="1">
      <alignment horizontal="center" vertical="center" wrapText="1"/>
    </xf>
    <xf numFmtId="9" fontId="136" fillId="0" borderId="4" xfId="1923" applyNumberFormat="1" applyFont="1" applyFill="1" applyBorder="1" applyAlignment="1">
      <alignment horizontal="left" vertical="center" wrapText="1"/>
    </xf>
    <xf numFmtId="0" fontId="136" fillId="0" borderId="4" xfId="1923" applyFont="1" applyFill="1" applyBorder="1" applyAlignment="1">
      <alignment horizontal="left" vertical="center" wrapText="1"/>
    </xf>
    <xf numFmtId="2" fontId="136" fillId="0" borderId="4" xfId="1923" applyNumberFormat="1" applyFont="1" applyFill="1" applyBorder="1" applyAlignment="1">
      <alignment horizontal="center" vertical="center" wrapText="1"/>
    </xf>
    <xf numFmtId="49" fontId="26" fillId="0" borderId="0" xfId="1923" applyNumberFormat="1"/>
    <xf numFmtId="0" fontId="141" fillId="0" borderId="10" xfId="1923" applyFont="1" applyBorder="1" applyAlignment="1">
      <alignment vertical="top" wrapText="1"/>
    </xf>
    <xf numFmtId="49" fontId="26" fillId="0" borderId="4" xfId="1923" applyNumberFormat="1" applyBorder="1"/>
    <xf numFmtId="0" fontId="26" fillId="0" borderId="4" xfId="1923" applyBorder="1" applyAlignment="1">
      <alignment wrapText="1"/>
    </xf>
    <xf numFmtId="0" fontId="26" fillId="0" borderId="4" xfId="1923" applyBorder="1"/>
    <xf numFmtId="16" fontId="26" fillId="0" borderId="4" xfId="1923" quotePrefix="1" applyNumberFormat="1" applyFont="1" applyFill="1" applyBorder="1" applyAlignment="1">
      <alignment horizontal="center" vertical="center" wrapText="1"/>
    </xf>
    <xf numFmtId="16" fontId="26" fillId="29" borderId="4" xfId="1923" quotePrefix="1" applyNumberFormat="1" applyFont="1" applyFill="1" applyBorder="1" applyAlignment="1">
      <alignment horizontal="center" vertical="center" wrapText="1"/>
    </xf>
    <xf numFmtId="0" fontId="26" fillId="29" borderId="4" xfId="1923" applyFont="1" applyFill="1" applyBorder="1" applyAlignment="1">
      <alignment horizontal="center" vertical="center" wrapText="1"/>
    </xf>
    <xf numFmtId="0" fontId="26" fillId="29" borderId="4" xfId="1944" applyFont="1" applyFill="1" applyBorder="1" applyAlignment="1">
      <alignment horizontal="center" vertical="center" wrapText="1"/>
    </xf>
    <xf numFmtId="4" fontId="26" fillId="29" borderId="4" xfId="1923" applyNumberFormat="1" applyFont="1" applyFill="1" applyBorder="1" applyAlignment="1">
      <alignment horizontal="center" vertical="center" wrapText="1"/>
    </xf>
    <xf numFmtId="0" fontId="93" fillId="0" borderId="0" xfId="61" applyFont="1"/>
    <xf numFmtId="0" fontId="37" fillId="0" borderId="0" xfId="61"/>
    <xf numFmtId="0" fontId="27" fillId="2" borderId="4" xfId="1" applyFont="1" applyFill="1" applyBorder="1" applyAlignment="1">
      <alignment vertical="center"/>
    </xf>
    <xf numFmtId="0" fontId="27" fillId="2" borderId="0" xfId="1" applyFont="1" applyFill="1" applyAlignment="1">
      <alignment vertical="center"/>
    </xf>
    <xf numFmtId="0" fontId="42" fillId="2" borderId="0" xfId="1" applyFont="1" applyFill="1" applyAlignment="1">
      <alignment vertical="center"/>
    </xf>
    <xf numFmtId="0" fontId="25" fillId="2" borderId="0" xfId="1" applyFont="1" applyFill="1"/>
    <xf numFmtId="0" fontId="27" fillId="2" borderId="0" xfId="1" applyFont="1" applyFill="1" applyBorder="1" applyAlignment="1">
      <alignment vertical="center"/>
    </xf>
    <xf numFmtId="0" fontId="44" fillId="2" borderId="0" xfId="1" applyFont="1" applyFill="1" applyBorder="1" applyAlignment="1">
      <alignment vertical="center"/>
    </xf>
    <xf numFmtId="0" fontId="43" fillId="2" borderId="0" xfId="1" applyFont="1" applyFill="1"/>
    <xf numFmtId="0" fontId="142" fillId="0" borderId="4" xfId="61" applyFont="1" applyBorder="1" applyAlignment="1">
      <alignment horizontal="center" vertical="top" wrapText="1"/>
    </xf>
    <xf numFmtId="0" fontId="142" fillId="0" borderId="4" xfId="61" applyFont="1" applyBorder="1" applyAlignment="1">
      <alignment horizontal="center" vertical="top"/>
    </xf>
    <xf numFmtId="0" fontId="142" fillId="0" borderId="4" xfId="61" applyFont="1" applyBorder="1" applyAlignment="1">
      <alignment vertical="top"/>
    </xf>
    <xf numFmtId="0" fontId="132" fillId="0" borderId="4" xfId="61" applyFont="1" applyFill="1" applyBorder="1" applyAlignment="1">
      <alignment horizontal="center" vertical="center"/>
    </xf>
    <xf numFmtId="0" fontId="132" fillId="0" borderId="4" xfId="61" applyFont="1" applyFill="1" applyBorder="1" applyAlignment="1">
      <alignment horizontal="left" vertical="center" wrapText="1"/>
    </xf>
    <xf numFmtId="0" fontId="132" fillId="0" borderId="4" xfId="61" applyFont="1" applyFill="1" applyBorder="1" applyAlignment="1">
      <alignment horizontal="left" vertical="top" wrapText="1"/>
    </xf>
    <xf numFmtId="2" fontId="132" fillId="0" borderId="4" xfId="61" applyNumberFormat="1" applyFont="1" applyFill="1" applyBorder="1" applyAlignment="1">
      <alignment horizontal="center" vertical="center"/>
    </xf>
    <xf numFmtId="0" fontId="132" fillId="0" borderId="4" xfId="61" applyFont="1" applyFill="1" applyBorder="1" applyAlignment="1">
      <alignment horizontal="center" vertical="center" wrapText="1"/>
    </xf>
    <xf numFmtId="0" fontId="132" fillId="3" borderId="4" xfId="61" applyFont="1" applyFill="1" applyBorder="1" applyAlignment="1">
      <alignment horizontal="center" vertical="center"/>
    </xf>
    <xf numFmtId="0" fontId="132" fillId="3" borderId="4" xfId="61" applyFont="1" applyFill="1" applyBorder="1" applyAlignment="1">
      <alignment horizontal="left" vertical="center" wrapText="1"/>
    </xf>
    <xf numFmtId="0" fontId="132" fillId="3" borderId="4" xfId="61" applyFont="1" applyFill="1" applyBorder="1" applyAlignment="1">
      <alignment horizontal="center" vertical="center" wrapText="1"/>
    </xf>
    <xf numFmtId="0" fontId="132" fillId="0" borderId="4" xfId="61" applyFont="1" applyBorder="1" applyAlignment="1">
      <alignment horizontal="left" vertical="center" wrapText="1"/>
    </xf>
    <xf numFmtId="0" fontId="132" fillId="0" borderId="4" xfId="61" applyFont="1" applyBorder="1" applyAlignment="1">
      <alignment horizontal="center" vertical="center" wrapText="1"/>
    </xf>
    <xf numFmtId="0" fontId="132" fillId="0" borderId="4" xfId="61" applyFont="1" applyFill="1" applyBorder="1" applyAlignment="1">
      <alignment vertical="center" wrapText="1"/>
    </xf>
    <xf numFmtId="2" fontId="132" fillId="0" borderId="4" xfId="61" applyNumberFormat="1" applyFont="1" applyFill="1" applyBorder="1" applyAlignment="1">
      <alignment horizontal="center" vertical="center" wrapText="1"/>
    </xf>
    <xf numFmtId="0" fontId="132" fillId="0" borderId="4" xfId="61" applyFont="1" applyFill="1" applyBorder="1" applyAlignment="1">
      <alignment horizontal="right" vertical="top" wrapText="1"/>
    </xf>
    <xf numFmtId="0" fontId="132" fillId="0" borderId="4" xfId="61" applyFont="1" applyFill="1" applyBorder="1" applyAlignment="1">
      <alignment vertical="top"/>
    </xf>
    <xf numFmtId="0" fontId="132" fillId="0" borderId="4" xfId="61" applyFont="1" applyFill="1" applyBorder="1" applyAlignment="1">
      <alignment vertical="top" wrapText="1"/>
    </xf>
    <xf numFmtId="0" fontId="142" fillId="0" borderId="4" xfId="61" applyFont="1" applyFill="1" applyBorder="1" applyAlignment="1">
      <alignment vertical="top"/>
    </xf>
    <xf numFmtId="0" fontId="93" fillId="0" borderId="4" xfId="61" applyFont="1" applyFill="1" applyBorder="1"/>
    <xf numFmtId="0" fontId="132" fillId="0" borderId="4" xfId="61" applyFont="1" applyBorder="1" applyAlignment="1">
      <alignment vertical="top" wrapText="1"/>
    </xf>
    <xf numFmtId="175" fontId="132" fillId="2" borderId="4" xfId="61" applyNumberFormat="1" applyFont="1" applyFill="1" applyBorder="1" applyAlignment="1">
      <alignment horizontal="center" vertical="center" wrapText="1"/>
    </xf>
    <xf numFmtId="0" fontId="132" fillId="2" borderId="6" xfId="61" applyFont="1" applyFill="1" applyBorder="1" applyAlignment="1">
      <alignment vertical="top" wrapText="1"/>
    </xf>
    <xf numFmtId="0" fontId="132" fillId="2" borderId="0" xfId="61" applyFont="1" applyFill="1" applyBorder="1" applyAlignment="1">
      <alignment vertical="top" wrapText="1"/>
    </xf>
    <xf numFmtId="1" fontId="132" fillId="2" borderId="4" xfId="61" applyNumberFormat="1" applyFont="1" applyFill="1" applyBorder="1" applyAlignment="1">
      <alignment horizontal="center" vertical="center" wrapText="1"/>
    </xf>
    <xf numFmtId="0" fontId="51" fillId="0" borderId="0" xfId="61" applyFont="1"/>
    <xf numFmtId="0" fontId="93" fillId="0" borderId="4" xfId="61" applyFont="1" applyBorder="1"/>
    <xf numFmtId="0" fontId="132" fillId="0" borderId="4" xfId="61" applyFont="1" applyBorder="1" applyAlignment="1">
      <alignment horizontal="right" vertical="top" wrapText="1"/>
    </xf>
    <xf numFmtId="0" fontId="132" fillId="0" borderId="4" xfId="61" applyFont="1" applyBorder="1" applyAlignment="1">
      <alignment horizontal="center" vertical="center"/>
    </xf>
    <xf numFmtId="0" fontId="132" fillId="0" borderId="4" xfId="61" applyFont="1" applyBorder="1" applyAlignment="1">
      <alignment vertical="top"/>
    </xf>
    <xf numFmtId="0" fontId="132" fillId="0" borderId="4" xfId="61" applyFont="1" applyBorder="1" applyAlignment="1">
      <alignment vertical="center" wrapText="1"/>
    </xf>
    <xf numFmtId="0" fontId="132" fillId="0" borderId="0" xfId="61" applyFont="1"/>
    <xf numFmtId="0" fontId="29" fillId="0" borderId="0" xfId="1" applyFont="1"/>
    <xf numFmtId="0" fontId="131" fillId="0" borderId="0" xfId="1" applyFont="1"/>
    <xf numFmtId="4" fontId="98" fillId="0" borderId="7" xfId="61" applyNumberFormat="1" applyFont="1" applyBorder="1" applyAlignment="1">
      <alignment horizontal="center" wrapText="1"/>
    </xf>
    <xf numFmtId="4" fontId="98" fillId="0" borderId="8" xfId="61" applyNumberFormat="1" applyFont="1" applyBorder="1" applyAlignment="1">
      <alignment horizontal="center" vertical="center" wrapText="1"/>
    </xf>
    <xf numFmtId="3" fontId="98" fillId="0" borderId="6" xfId="61" applyNumberFormat="1" applyFont="1" applyBorder="1" applyAlignment="1">
      <alignment horizontal="center" wrapText="1"/>
    </xf>
    <xf numFmtId="3" fontId="27" fillId="2" borderId="0" xfId="1" applyNumberFormat="1" applyFont="1" applyFill="1" applyAlignment="1">
      <alignment horizontal="center" vertical="center"/>
    </xf>
    <xf numFmtId="3" fontId="27" fillId="2" borderId="0" xfId="1" applyNumberFormat="1" applyFont="1" applyFill="1" applyBorder="1" applyAlignment="1">
      <alignment horizontal="center" vertical="center"/>
    </xf>
    <xf numFmtId="3" fontId="142" fillId="0" borderId="4" xfId="61" applyNumberFormat="1" applyFont="1" applyBorder="1" applyAlignment="1">
      <alignment horizontal="center" vertical="top" wrapText="1"/>
    </xf>
    <xf numFmtId="3" fontId="142" fillId="0" borderId="4" xfId="61" applyNumberFormat="1" applyFont="1" applyBorder="1" applyAlignment="1">
      <alignment horizontal="center" vertical="top"/>
    </xf>
    <xf numFmtId="4" fontId="132" fillId="0" borderId="4" xfId="61" applyNumberFormat="1" applyFont="1" applyFill="1" applyBorder="1" applyAlignment="1">
      <alignment horizontal="center" vertical="center"/>
    </xf>
    <xf numFmtId="0" fontId="132" fillId="0" borderId="0" xfId="61" applyFont="1" applyFill="1" applyAlignment="1">
      <alignment vertical="center" wrapText="1"/>
    </xf>
    <xf numFmtId="0" fontId="132" fillId="2" borderId="32" xfId="61" applyFont="1" applyFill="1" applyBorder="1" applyAlignment="1">
      <alignment vertical="top" wrapText="1"/>
    </xf>
    <xf numFmtId="0" fontId="132" fillId="0" borderId="33" xfId="61" applyFont="1" applyFill="1" applyBorder="1" applyAlignment="1">
      <alignment vertical="top"/>
    </xf>
    <xf numFmtId="0" fontId="132" fillId="0" borderId="34" xfId="61" applyFont="1" applyFill="1" applyBorder="1" applyAlignment="1">
      <alignment vertical="top" wrapText="1"/>
    </xf>
    <xf numFmtId="0" fontId="132" fillId="0" borderId="34" xfId="61" applyFont="1" applyFill="1" applyBorder="1" applyAlignment="1">
      <alignment horizontal="right" vertical="top" wrapText="1"/>
    </xf>
    <xf numFmtId="0" fontId="132" fillId="0" borderId="34" xfId="61" applyFont="1" applyFill="1" applyBorder="1" applyAlignment="1">
      <alignment horizontal="right" vertical="top"/>
    </xf>
    <xf numFmtId="4" fontId="142" fillId="0" borderId="4" xfId="61" applyNumberFormat="1" applyFont="1" applyFill="1" applyBorder="1" applyAlignment="1">
      <alignment horizontal="center" vertical="center"/>
    </xf>
    <xf numFmtId="10" fontId="132" fillId="0" borderId="4" xfId="61" applyNumberFormat="1" applyFont="1" applyFill="1" applyBorder="1" applyAlignment="1">
      <alignment horizontal="center" vertical="center" wrapText="1"/>
    </xf>
    <xf numFmtId="0" fontId="132" fillId="0" borderId="0" xfId="61" applyFont="1" applyFill="1" applyAlignment="1">
      <alignment horizontal="center" vertical="center"/>
    </xf>
    <xf numFmtId="0" fontId="132" fillId="0" borderId="11" xfId="61" applyFont="1" applyFill="1" applyBorder="1" applyAlignment="1">
      <alignment horizontal="left" vertical="center" wrapText="1"/>
    </xf>
    <xf numFmtId="0" fontId="132" fillId="0" borderId="11" xfId="61" applyFont="1" applyFill="1" applyBorder="1" applyAlignment="1">
      <alignment horizontal="center" vertical="center" wrapText="1"/>
    </xf>
    <xf numFmtId="168" fontId="132" fillId="0" borderId="0" xfId="61" applyNumberFormat="1" applyFont="1" applyFill="1" applyAlignment="1">
      <alignment horizontal="center" vertical="center" wrapText="1"/>
    </xf>
    <xf numFmtId="1" fontId="132" fillId="0" borderId="4" xfId="61" applyNumberFormat="1" applyFont="1" applyFill="1" applyBorder="1" applyAlignment="1">
      <alignment horizontal="center" vertical="center" wrapText="1"/>
    </xf>
    <xf numFmtId="9" fontId="132" fillId="0" borderId="4" xfId="61" applyNumberFormat="1" applyFont="1" applyFill="1" applyBorder="1" applyAlignment="1">
      <alignment horizontal="center" vertical="center" wrapText="1"/>
    </xf>
    <xf numFmtId="0" fontId="93" fillId="0" borderId="0" xfId="61" applyFont="1" applyBorder="1"/>
    <xf numFmtId="0" fontId="37" fillId="0" borderId="0" xfId="61" applyBorder="1"/>
    <xf numFmtId="4" fontId="132" fillId="0" borderId="4" xfId="61" applyNumberFormat="1" applyFont="1" applyFill="1" applyBorder="1" applyAlignment="1">
      <alignment horizontal="center" vertical="center" wrapText="1"/>
    </xf>
    <xf numFmtId="9" fontId="132" fillId="0" borderId="4" xfId="61" applyNumberFormat="1" applyFont="1" applyFill="1" applyBorder="1" applyAlignment="1">
      <alignment vertical="center" wrapText="1"/>
    </xf>
    <xf numFmtId="0" fontId="142" fillId="0" borderId="4" xfId="61" applyFont="1" applyFill="1" applyBorder="1" applyAlignment="1">
      <alignment horizontal="center"/>
    </xf>
    <xf numFmtId="0" fontId="132" fillId="0" borderId="4" xfId="61" applyFont="1" applyFill="1" applyBorder="1"/>
    <xf numFmtId="0" fontId="142" fillId="0" borderId="4" xfId="61" applyFont="1" applyFill="1" applyBorder="1"/>
    <xf numFmtId="9" fontId="29" fillId="2" borderId="0" xfId="1" applyNumberFormat="1" applyFont="1" applyFill="1" applyBorder="1" applyAlignment="1">
      <alignment vertical="center"/>
    </xf>
    <xf numFmtId="3" fontId="132" fillId="0" borderId="0" xfId="61" applyNumberFormat="1" applyFont="1" applyAlignment="1">
      <alignment horizontal="center"/>
    </xf>
    <xf numFmtId="0" fontId="142" fillId="0" borderId="0" xfId="61" applyFont="1" applyAlignment="1">
      <alignment horizontal="center"/>
    </xf>
    <xf numFmtId="3" fontId="37" fillId="0" borderId="0" xfId="61" applyNumberFormat="1" applyAlignment="1">
      <alignment horizontal="center"/>
    </xf>
    <xf numFmtId="3" fontId="29" fillId="0" borderId="8" xfId="1" applyNumberFormat="1" applyFont="1" applyFill="1" applyBorder="1" applyAlignment="1">
      <alignment horizontal="center" vertical="center" wrapText="1"/>
    </xf>
    <xf numFmtId="10" fontId="29" fillId="0" borderId="6" xfId="1" applyNumberFormat="1" applyFont="1" applyFill="1" applyBorder="1" applyAlignment="1">
      <alignment horizontal="center" vertical="center" wrapText="1"/>
    </xf>
    <xf numFmtId="4" fontId="29" fillId="0" borderId="7" xfId="1" applyNumberFormat="1" applyFont="1" applyFill="1" applyBorder="1" applyAlignment="1">
      <alignment horizontal="center" vertical="center"/>
    </xf>
    <xf numFmtId="4" fontId="29" fillId="0" borderId="8" xfId="1" applyNumberFormat="1" applyFont="1" applyFill="1" applyBorder="1" applyAlignment="1">
      <alignment horizontal="center" vertical="center"/>
    </xf>
    <xf numFmtId="3" fontId="29" fillId="0" borderId="8" xfId="1" applyNumberFormat="1" applyFont="1" applyFill="1" applyBorder="1" applyAlignment="1">
      <alignment horizontal="center" vertical="center"/>
    </xf>
    <xf numFmtId="168" fontId="29" fillId="0" borderId="6" xfId="1" applyNumberFormat="1" applyFont="1" applyFill="1" applyBorder="1" applyAlignment="1">
      <alignment horizontal="center" vertical="center" wrapText="1"/>
    </xf>
    <xf numFmtId="166" fontId="29" fillId="0" borderId="8" xfId="1" applyNumberFormat="1" applyFont="1" applyFill="1" applyBorder="1" applyAlignment="1">
      <alignment horizontal="center" vertical="center" wrapText="1"/>
    </xf>
    <xf numFmtId="180" fontId="29" fillId="0" borderId="6" xfId="1933" applyNumberFormat="1" applyFont="1" applyFill="1" applyBorder="1" applyAlignment="1">
      <alignment horizontal="left" vertical="center" wrapText="1"/>
    </xf>
    <xf numFmtId="0" fontId="29" fillId="0" borderId="4" xfId="1932" applyFont="1" applyFill="1" applyBorder="1" applyAlignment="1">
      <alignment horizontal="left" vertical="center" wrapText="1"/>
    </xf>
    <xf numFmtId="165" fontId="29" fillId="0" borderId="6" xfId="1933" applyNumberFormat="1" applyFont="1" applyFill="1" applyBorder="1" applyAlignment="1">
      <alignment horizontal="left" vertical="center" wrapText="1"/>
    </xf>
    <xf numFmtId="179" fontId="29" fillId="0" borderId="6" xfId="1933" applyNumberFormat="1" applyFont="1" applyFill="1" applyBorder="1" applyAlignment="1">
      <alignment horizontal="left" vertical="center" wrapText="1"/>
    </xf>
    <xf numFmtId="0" fontId="29" fillId="0" borderId="4" xfId="1" applyFont="1" applyFill="1" applyBorder="1" applyAlignment="1">
      <alignment vertical="center" wrapText="1"/>
    </xf>
    <xf numFmtId="165" fontId="29" fillId="0" borderId="7" xfId="1" applyNumberFormat="1" applyFont="1" applyFill="1" applyBorder="1" applyAlignment="1">
      <alignment horizontal="center" vertical="center" wrapText="1"/>
    </xf>
    <xf numFmtId="165" fontId="29" fillId="0" borderId="8" xfId="1" applyNumberFormat="1" applyFont="1" applyFill="1" applyBorder="1" applyAlignment="1">
      <alignment horizontal="center" vertical="center" wrapText="1"/>
    </xf>
    <xf numFmtId="9" fontId="29" fillId="0" borderId="8" xfId="1935" applyFont="1" applyFill="1" applyBorder="1" applyAlignment="1">
      <alignment horizontal="center" vertical="center" wrapText="1"/>
    </xf>
    <xf numFmtId="9" fontId="29" fillId="0" borderId="8" xfId="1" applyNumberFormat="1" applyFont="1" applyFill="1" applyBorder="1" applyAlignment="1">
      <alignment horizontal="center" vertical="center" wrapText="1"/>
    </xf>
    <xf numFmtId="9" fontId="43" fillId="0" borderId="6" xfId="1932" applyNumberFormat="1" applyFont="1" applyFill="1" applyBorder="1" applyAlignment="1">
      <alignment horizontal="center" vertical="center" wrapText="1"/>
    </xf>
    <xf numFmtId="0" fontId="102" fillId="0" borderId="4" xfId="0" applyFont="1" applyBorder="1" applyAlignment="1">
      <alignment vertical="center" wrapText="1"/>
    </xf>
    <xf numFmtId="49" fontId="102" fillId="0" borderId="4" xfId="63" applyNumberFormat="1" applyFont="1" applyFill="1" applyBorder="1" applyAlignment="1">
      <alignment horizontal="center" vertical="center" wrapText="1"/>
    </xf>
    <xf numFmtId="3" fontId="102" fillId="0" borderId="4" xfId="63" applyNumberFormat="1" applyFont="1" applyFill="1" applyBorder="1" applyAlignment="1">
      <alignment horizontal="center" vertical="center" wrapText="1"/>
    </xf>
    <xf numFmtId="3" fontId="102" fillId="0" borderId="4" xfId="63" applyNumberFormat="1" applyFont="1" applyFill="1" applyBorder="1" applyAlignment="1">
      <alignment horizontal="center" vertical="center"/>
    </xf>
    <xf numFmtId="0" fontId="114" fillId="0" borderId="4" xfId="0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1" fontId="57" fillId="30" borderId="4" xfId="0" applyNumberFormat="1" applyFont="1" applyFill="1" applyBorder="1" applyAlignment="1">
      <alignment horizontal="center"/>
    </xf>
    <xf numFmtId="167" fontId="27" fillId="0" borderId="4" xfId="1" applyNumberFormat="1" applyFont="1" applyFill="1" applyBorder="1" applyAlignment="1">
      <alignment vertical="center" wrapText="1"/>
    </xf>
    <xf numFmtId="165" fontId="142" fillId="0" borderId="4" xfId="99" applyFont="1" applyFill="1" applyBorder="1" applyAlignment="1">
      <alignment horizontal="center" vertical="center"/>
    </xf>
    <xf numFmtId="165" fontId="142" fillId="0" borderId="4" xfId="99" applyFont="1" applyBorder="1" applyAlignment="1">
      <alignment horizontal="center" vertical="center"/>
    </xf>
    <xf numFmtId="165" fontId="142" fillId="3" borderId="4" xfId="99" applyFont="1" applyFill="1" applyBorder="1" applyAlignment="1">
      <alignment horizontal="center" vertical="center"/>
    </xf>
    <xf numFmtId="165" fontId="132" fillId="3" borderId="4" xfId="99" applyFont="1" applyFill="1" applyBorder="1" applyAlignment="1">
      <alignment horizontal="center" vertical="center"/>
    </xf>
    <xf numFmtId="165" fontId="132" fillId="0" borderId="4" xfId="99" applyFont="1" applyFill="1" applyBorder="1" applyAlignment="1">
      <alignment horizontal="center" vertical="center"/>
    </xf>
    <xf numFmtId="0" fontId="142" fillId="0" borderId="4" xfId="61" applyFont="1" applyBorder="1" applyAlignment="1">
      <alignment horizontal="center" vertical="center"/>
    </xf>
    <xf numFmtId="165" fontId="132" fillId="0" borderId="4" xfId="99" applyFont="1" applyBorder="1" applyAlignment="1">
      <alignment horizontal="center" vertical="center" wrapText="1"/>
    </xf>
    <xf numFmtId="0" fontId="143" fillId="0" borderId="4" xfId="61" applyFont="1" applyBorder="1"/>
    <xf numFmtId="0" fontId="144" fillId="0" borderId="4" xfId="1" applyFont="1" applyBorder="1"/>
    <xf numFmtId="178" fontId="143" fillId="0" borderId="4" xfId="61" applyNumberFormat="1" applyFont="1" applyBorder="1"/>
    <xf numFmtId="178" fontId="5" fillId="0" borderId="0" xfId="1938" applyNumberFormat="1" applyFill="1"/>
    <xf numFmtId="0" fontId="113" fillId="0" borderId="0" xfId="1938" applyFont="1" applyFill="1" applyAlignment="1">
      <alignment horizontal="right"/>
    </xf>
    <xf numFmtId="0" fontId="30" fillId="0" borderId="4" xfId="1932" applyBorder="1"/>
    <xf numFmtId="0" fontId="0" fillId="0" borderId="4" xfId="1932" applyFont="1" applyBorder="1"/>
    <xf numFmtId="165" fontId="30" fillId="0" borderId="4" xfId="99" applyBorder="1"/>
    <xf numFmtId="165" fontId="29" fillId="0" borderId="4" xfId="99" applyFont="1" applyFill="1" applyBorder="1" applyAlignment="1">
      <alignment horizontal="center" vertical="center"/>
    </xf>
    <xf numFmtId="165" fontId="27" fillId="0" borderId="6" xfId="99" applyFont="1" applyFill="1" applyBorder="1" applyAlignment="1">
      <alignment horizontal="right" vertical="center" wrapText="1"/>
    </xf>
    <xf numFmtId="165" fontId="29" fillId="0" borderId="4" xfId="99" applyFont="1" applyFill="1" applyBorder="1" applyAlignment="1">
      <alignment horizontal="right" vertical="center" wrapText="1"/>
    </xf>
    <xf numFmtId="165" fontId="27" fillId="0" borderId="4" xfId="99" applyFont="1" applyFill="1" applyBorder="1" applyAlignment="1">
      <alignment horizontal="right" vertical="center" wrapText="1"/>
    </xf>
    <xf numFmtId="165" fontId="27" fillId="0" borderId="4" xfId="99" applyFont="1" applyFill="1" applyBorder="1" applyAlignment="1">
      <alignment horizontal="right" vertical="center"/>
    </xf>
    <xf numFmtId="4" fontId="48" fillId="0" borderId="4" xfId="1937" applyNumberFormat="1" applyFont="1" applyFill="1" applyBorder="1" applyAlignment="1">
      <alignment horizontal="right" vertical="top" wrapText="1"/>
    </xf>
    <xf numFmtId="0" fontId="4" fillId="0" borderId="4" xfId="1936" applyFont="1" applyFill="1" applyBorder="1"/>
    <xf numFmtId="4" fontId="4" fillId="0" borderId="4" xfId="1936" applyNumberFormat="1" applyFont="1" applyFill="1" applyBorder="1"/>
    <xf numFmtId="0" fontId="102" fillId="30" borderId="5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left" indent="3"/>
    </xf>
    <xf numFmtId="0" fontId="142" fillId="0" borderId="4" xfId="61" applyFont="1" applyBorder="1" applyAlignment="1">
      <alignment horizontal="center" vertical="center" wrapText="1"/>
    </xf>
    <xf numFmtId="3" fontId="132" fillId="0" borderId="4" xfId="61" applyNumberFormat="1" applyFont="1" applyBorder="1" applyAlignment="1">
      <alignment horizontal="center" vertical="center" wrapText="1"/>
    </xf>
    <xf numFmtId="0" fontId="142" fillId="0" borderId="4" xfId="61" applyFont="1" applyBorder="1" applyAlignment="1">
      <alignment horizontal="center"/>
    </xf>
    <xf numFmtId="0" fontId="132" fillId="0" borderId="4" xfId="61" applyFont="1" applyBorder="1"/>
    <xf numFmtId="0" fontId="142" fillId="0" borderId="4" xfId="61" applyFont="1" applyBorder="1"/>
    <xf numFmtId="4" fontId="142" fillId="0" borderId="4" xfId="61" applyNumberFormat="1" applyFont="1" applyBorder="1" applyAlignment="1">
      <alignment horizontal="center" vertical="center"/>
    </xf>
    <xf numFmtId="0" fontId="53" fillId="0" borderId="0" xfId="1951" applyFont="1"/>
    <xf numFmtId="0" fontId="53" fillId="0" borderId="0" xfId="1951" applyNumberFormat="1" applyFont="1" applyAlignment="1">
      <alignment horizontal="right" vertical="top"/>
    </xf>
    <xf numFmtId="4" fontId="48" fillId="0" borderId="4" xfId="1952" applyNumberFormat="1" applyFont="1" applyBorder="1" applyAlignment="1">
      <alignment horizontal="right" vertical="top" wrapText="1"/>
    </xf>
    <xf numFmtId="0" fontId="2" fillId="0" borderId="0" xfId="1952"/>
    <xf numFmtId="0" fontId="25" fillId="0" borderId="0" xfId="1952" applyFont="1"/>
    <xf numFmtId="0" fontId="26" fillId="0" borderId="0" xfId="1952" applyFont="1"/>
    <xf numFmtId="0" fontId="26" fillId="0" borderId="0" xfId="1952" applyFont="1" applyAlignment="1">
      <alignment vertical="top"/>
    </xf>
    <xf numFmtId="0" fontId="26" fillId="0" borderId="0" xfId="1952" applyFont="1" applyAlignment="1">
      <alignment horizontal="left" indent="1"/>
    </xf>
    <xf numFmtId="0" fontId="26" fillId="0" borderId="0" xfId="1929" applyFont="1" applyBorder="1">
      <alignment horizontal="center"/>
    </xf>
    <xf numFmtId="0" fontId="26" fillId="0" borderId="0" xfId="1929" applyFont="1" applyBorder="1" applyAlignment="1">
      <alignment horizontal="right"/>
    </xf>
    <xf numFmtId="0" fontId="26" fillId="0" borderId="0" xfId="1929" applyFont="1" applyBorder="1" applyAlignment="1">
      <alignment horizontal="left" vertical="top" wrapText="1"/>
    </xf>
    <xf numFmtId="0" fontId="107" fillId="0" borderId="4" xfId="1952" applyFont="1" applyBorder="1" applyAlignment="1">
      <alignment horizontal="center" vertical="center" wrapText="1"/>
    </xf>
    <xf numFmtId="0" fontId="25" fillId="0" borderId="0" xfId="1952" applyFont="1" applyAlignment="1">
      <alignment horizontal="right"/>
    </xf>
    <xf numFmtId="0" fontId="26" fillId="0" borderId="10" xfId="1929" applyFont="1" applyBorder="1" applyAlignment="1">
      <alignment vertical="top" wrapText="1"/>
    </xf>
    <xf numFmtId="0" fontId="53" fillId="0" borderId="0" xfId="1952" applyFont="1" applyBorder="1"/>
    <xf numFmtId="0" fontId="26" fillId="0" borderId="0" xfId="1952" applyFont="1" applyAlignment="1"/>
    <xf numFmtId="0" fontId="107" fillId="0" borderId="7" xfId="1952" applyFont="1" applyBorder="1" applyAlignment="1">
      <alignment horizontal="center" vertical="center" wrapText="1"/>
    </xf>
    <xf numFmtId="0" fontId="26" fillId="0" borderId="0" xfId="1929" applyFont="1" applyBorder="1" applyAlignment="1">
      <alignment wrapText="1"/>
    </xf>
    <xf numFmtId="0" fontId="109" fillId="0" borderId="0" xfId="1952" applyFont="1" applyAlignment="1">
      <alignment vertical="top"/>
    </xf>
    <xf numFmtId="0" fontId="53" fillId="0" borderId="10" xfId="1952" applyFont="1" applyBorder="1"/>
    <xf numFmtId="0" fontId="26" fillId="0" borderId="0" xfId="1930" applyFont="1" applyAlignment="1">
      <alignment horizontal="left" vertical="top" wrapText="1"/>
    </xf>
    <xf numFmtId="0" fontId="26" fillId="0" borderId="0" xfId="1952" applyFont="1" applyAlignment="1">
      <alignment horizontal="left" vertical="top" wrapText="1"/>
    </xf>
    <xf numFmtId="0" fontId="25" fillId="0" borderId="0" xfId="1952" applyFont="1" applyAlignment="1">
      <alignment vertical="top" wrapText="1"/>
    </xf>
    <xf numFmtId="0" fontId="26" fillId="0" borderId="0" xfId="1952" applyFont="1" applyAlignment="1">
      <alignment horizontal="center" vertical="top" wrapText="1"/>
    </xf>
    <xf numFmtId="0" fontId="26" fillId="0" borderId="0" xfId="1930" applyFont="1">
      <alignment horizontal="left" vertical="top"/>
    </xf>
    <xf numFmtId="0" fontId="48" fillId="0" borderId="0" xfId="1929" applyFont="1" applyAlignment="1">
      <alignment horizontal="left"/>
    </xf>
    <xf numFmtId="0" fontId="107" fillId="0" borderId="4" xfId="1929" applyFont="1" applyBorder="1" applyAlignment="1">
      <alignment horizontal="center" vertical="center" wrapText="1"/>
    </xf>
    <xf numFmtId="0" fontId="107" fillId="0" borderId="0" xfId="1930" applyFont="1">
      <alignment horizontal="left" vertical="top"/>
    </xf>
    <xf numFmtId="0" fontId="26" fillId="0" borderId="0" xfId="1952" applyNumberFormat="1" applyFont="1" applyAlignment="1">
      <alignment horizontal="right" vertical="top" wrapText="1"/>
    </xf>
    <xf numFmtId="0" fontId="26" fillId="0" borderId="5" xfId="1928" applyBorder="1">
      <alignment horizontal="center" wrapText="1"/>
    </xf>
    <xf numFmtId="0" fontId="26" fillId="0" borderId="1" xfId="1928" applyBorder="1" applyAlignment="1">
      <alignment horizontal="center" wrapText="1"/>
    </xf>
    <xf numFmtId="0" fontId="25" fillId="0" borderId="5" xfId="1952" applyFont="1" applyBorder="1" applyAlignment="1">
      <alignment vertical="top" wrapText="1"/>
    </xf>
    <xf numFmtId="0" fontId="26" fillId="0" borderId="5" xfId="1952" applyFont="1" applyBorder="1" applyAlignment="1">
      <alignment horizontal="left" vertical="top" wrapText="1"/>
    </xf>
    <xf numFmtId="0" fontId="26" fillId="0" borderId="5" xfId="1930" applyFont="1" applyBorder="1" applyAlignment="1">
      <alignment horizontal="left" vertical="top" wrapText="1"/>
    </xf>
    <xf numFmtId="0" fontId="26" fillId="0" borderId="5" xfId="1952" applyFont="1" applyBorder="1" applyAlignment="1">
      <alignment horizontal="center" vertical="top" wrapText="1"/>
    </xf>
    <xf numFmtId="0" fontId="26" fillId="0" borderId="5" xfId="1952" applyNumberFormat="1" applyFont="1" applyBorder="1" applyAlignment="1">
      <alignment horizontal="right" vertical="top" wrapText="1"/>
    </xf>
    <xf numFmtId="0" fontId="111" fillId="0" borderId="9" xfId="1952" applyFont="1" applyBorder="1" applyAlignment="1">
      <alignment horizontal="left" vertical="top" wrapText="1"/>
    </xf>
    <xf numFmtId="0" fontId="111" fillId="0" borderId="9" xfId="1930" applyFont="1" applyBorder="1" applyAlignment="1">
      <alignment horizontal="left" vertical="top" wrapText="1"/>
    </xf>
    <xf numFmtId="0" fontId="111" fillId="0" borderId="9" xfId="1952" applyFont="1" applyBorder="1" applyAlignment="1">
      <alignment horizontal="center" vertical="top" wrapText="1"/>
    </xf>
    <xf numFmtId="0" fontId="111" fillId="0" borderId="9" xfId="1952" applyNumberFormat="1" applyFont="1" applyBorder="1" applyAlignment="1">
      <alignment horizontal="right" vertical="top" wrapText="1"/>
    </xf>
    <xf numFmtId="0" fontId="48" fillId="0" borderId="5" xfId="1952" applyNumberFormat="1" applyFont="1" applyBorder="1" applyAlignment="1">
      <alignment horizontal="right" vertical="top" wrapText="1"/>
    </xf>
    <xf numFmtId="0" fontId="25" fillId="0" borderId="4" xfId="1952" applyFont="1" applyBorder="1" applyAlignment="1">
      <alignment vertical="top" wrapText="1"/>
    </xf>
    <xf numFmtId="0" fontId="101" fillId="0" borderId="0" xfId="0" applyFont="1" applyAlignment="1">
      <alignment horizontal="center"/>
    </xf>
    <xf numFmtId="0" fontId="57" fillId="0" borderId="0" xfId="0" applyFont="1" applyAlignment="1">
      <alignment horizontal="left" vertical="center"/>
    </xf>
    <xf numFmtId="0" fontId="57" fillId="30" borderId="4" xfId="0" applyFont="1" applyFill="1" applyBorder="1" applyAlignment="1">
      <alignment horizontal="center" vertical="center"/>
    </xf>
    <xf numFmtId="0" fontId="57" fillId="30" borderId="4" xfId="0" applyFont="1" applyFill="1" applyBorder="1" applyAlignment="1">
      <alignment horizontal="center" vertical="center" wrapText="1"/>
    </xf>
    <xf numFmtId="0" fontId="57" fillId="30" borderId="4" xfId="0" applyFont="1" applyFill="1" applyBorder="1" applyAlignment="1">
      <alignment horizontal="center" wrapText="1"/>
    </xf>
    <xf numFmtId="0" fontId="57" fillId="0" borderId="4" xfId="0" applyFont="1" applyBorder="1" applyAlignment="1">
      <alignment horizontal="center" vertical="center"/>
    </xf>
    <xf numFmtId="0" fontId="57" fillId="0" borderId="4" xfId="0" applyFont="1" applyBorder="1"/>
    <xf numFmtId="1" fontId="57" fillId="0" borderId="4" xfId="0" applyNumberFormat="1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2" fontId="57" fillId="0" borderId="4" xfId="0" applyNumberFormat="1" applyFont="1" applyBorder="1" applyAlignment="1">
      <alignment horizontal="center" vertical="center"/>
    </xf>
    <xf numFmtId="2" fontId="57" fillId="0" borderId="4" xfId="0" applyNumberFormat="1" applyFont="1" applyBorder="1" applyAlignment="1">
      <alignment horizontal="center"/>
    </xf>
    <xf numFmtId="0" fontId="57" fillId="0" borderId="4" xfId="0" applyFont="1" applyBorder="1" applyAlignment="1">
      <alignment horizontal="right"/>
    </xf>
    <xf numFmtId="0" fontId="101" fillId="0" borderId="0" xfId="0" applyFont="1"/>
    <xf numFmtId="0" fontId="103" fillId="0" borderId="0" xfId="0" applyFont="1" applyAlignment="1">
      <alignment horizontal="center"/>
    </xf>
    <xf numFmtId="0" fontId="57" fillId="0" borderId="0" xfId="0" applyFont="1" applyBorder="1"/>
    <xf numFmtId="0" fontId="146" fillId="0" borderId="0" xfId="0" applyFont="1"/>
    <xf numFmtId="0" fontId="57" fillId="0" borderId="0" xfId="0" applyFont="1" applyAlignment="1">
      <alignment horizontal="center"/>
    </xf>
    <xf numFmtId="1" fontId="57" fillId="0" borderId="0" xfId="0" applyNumberFormat="1" applyFont="1" applyAlignment="1">
      <alignment horizontal="center"/>
    </xf>
    <xf numFmtId="1" fontId="103" fillId="0" borderId="0" xfId="0" applyNumberFormat="1" applyFont="1" applyAlignment="1">
      <alignment horizontal="center"/>
    </xf>
    <xf numFmtId="175" fontId="0" fillId="0" borderId="0" xfId="0" applyNumberFormat="1"/>
    <xf numFmtId="0" fontId="0" fillId="0" borderId="0" xfId="0" applyAlignment="1">
      <alignment vertical="top"/>
    </xf>
    <xf numFmtId="4" fontId="57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10" fontId="57" fillId="0" borderId="4" xfId="0" applyNumberFormat="1" applyFont="1" applyBorder="1" applyAlignment="1">
      <alignment horizontal="center"/>
    </xf>
    <xf numFmtId="2" fontId="57" fillId="2" borderId="4" xfId="0" applyNumberFormat="1" applyFont="1" applyFill="1" applyBorder="1" applyAlignment="1">
      <alignment horizontal="center"/>
    </xf>
    <xf numFmtId="1" fontId="57" fillId="2" borderId="4" xfId="0" applyNumberFormat="1" applyFont="1" applyFill="1" applyBorder="1" applyAlignment="1">
      <alignment horizontal="center"/>
    </xf>
    <xf numFmtId="0" fontId="57" fillId="2" borderId="4" xfId="0" applyFont="1" applyFill="1" applyBorder="1" applyAlignment="1">
      <alignment horizontal="center"/>
    </xf>
    <xf numFmtId="4" fontId="101" fillId="0" borderId="4" xfId="0" applyNumberFormat="1" applyFont="1" applyBorder="1" applyAlignment="1">
      <alignment horizontal="center"/>
    </xf>
    <xf numFmtId="4" fontId="57" fillId="0" borderId="0" xfId="0" applyNumberFormat="1" applyFont="1" applyBorder="1" applyAlignment="1">
      <alignment horizontal="center"/>
    </xf>
    <xf numFmtId="2" fontId="57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0" fontId="57" fillId="0" borderId="0" xfId="0" applyNumberFormat="1" applyFont="1" applyBorder="1" applyAlignment="1">
      <alignment horizontal="center"/>
    </xf>
    <xf numFmtId="2" fontId="57" fillId="2" borderId="0" xfId="0" applyNumberFormat="1" applyFont="1" applyFill="1" applyBorder="1" applyAlignment="1">
      <alignment horizontal="center"/>
    </xf>
    <xf numFmtId="4" fontId="101" fillId="0" borderId="0" xfId="0" applyNumberFormat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144" fillId="0" borderId="10" xfId="0" applyFont="1" applyBorder="1" applyAlignment="1">
      <alignment horizontal="right"/>
    </xf>
    <xf numFmtId="0" fontId="27" fillId="0" borderId="5" xfId="0" applyFont="1" applyFill="1" applyBorder="1" applyAlignment="1">
      <alignment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/>
    </xf>
    <xf numFmtId="0" fontId="133" fillId="6" borderId="4" xfId="0" applyFont="1" applyFill="1" applyBorder="1" applyAlignment="1">
      <alignment wrapText="1"/>
    </xf>
    <xf numFmtId="0" fontId="29" fillId="6" borderId="4" xfId="0" applyFont="1" applyFill="1" applyBorder="1" applyAlignment="1">
      <alignment horizontal="center"/>
    </xf>
    <xf numFmtId="1" fontId="133" fillId="6" borderId="4" xfId="1074" quotePrefix="1" applyNumberFormat="1" applyFont="1" applyFill="1" applyBorder="1" applyAlignment="1">
      <alignment wrapText="1"/>
    </xf>
    <xf numFmtId="0" fontId="133" fillId="0" borderId="4" xfId="0" applyFont="1" applyBorder="1" applyAlignment="1">
      <alignment wrapText="1"/>
    </xf>
    <xf numFmtId="49" fontId="27" fillId="0" borderId="6" xfId="0" applyNumberFormat="1" applyFont="1" applyFill="1" applyBorder="1" applyAlignment="1">
      <alignment horizontal="center" wrapText="1"/>
    </xf>
    <xf numFmtId="1" fontId="133" fillId="0" borderId="3" xfId="1074" quotePrefix="1" applyNumberFormat="1" applyFont="1" applyFill="1" applyBorder="1" applyAlignment="1">
      <alignment wrapText="1"/>
    </xf>
    <xf numFmtId="1" fontId="133" fillId="0" borderId="4" xfId="1074" quotePrefix="1" applyNumberFormat="1" applyFont="1" applyFill="1" applyBorder="1" applyAlignment="1">
      <alignment wrapText="1"/>
    </xf>
    <xf numFmtId="1" fontId="147" fillId="0" borderId="4" xfId="1074" quotePrefix="1" applyNumberFormat="1" applyFont="1" applyFill="1" applyBorder="1" applyAlignment="1">
      <alignment wrapText="1"/>
    </xf>
    <xf numFmtId="1" fontId="133" fillId="0" borderId="4" xfId="0" quotePrefix="1" applyNumberFormat="1" applyFont="1" applyFill="1" applyBorder="1" applyAlignment="1">
      <alignment wrapText="1"/>
    </xf>
    <xf numFmtId="0" fontId="120" fillId="0" borderId="4" xfId="0" applyFont="1" applyBorder="1" applyAlignment="1">
      <alignment wrapText="1"/>
    </xf>
    <xf numFmtId="49" fontId="29" fillId="0" borderId="6" xfId="0" applyNumberFormat="1" applyFont="1" applyBorder="1" applyAlignment="1">
      <alignment horizontal="center" wrapText="1"/>
    </xf>
    <xf numFmtId="0" fontId="132" fillId="0" borderId="4" xfId="0" applyFont="1" applyBorder="1" applyAlignment="1">
      <alignment horizontal="right"/>
    </xf>
    <xf numFmtId="0" fontId="29" fillId="0" borderId="4" xfId="0" applyFont="1" applyBorder="1"/>
    <xf numFmtId="0" fontId="120" fillId="0" borderId="4" xfId="0" applyFont="1" applyBorder="1"/>
    <xf numFmtId="1" fontId="120" fillId="0" borderId="3" xfId="1074" quotePrefix="1" applyNumberFormat="1" applyFont="1" applyFill="1" applyBorder="1" applyAlignment="1">
      <alignment wrapText="1"/>
    </xf>
    <xf numFmtId="1" fontId="120" fillId="0" borderId="4" xfId="1074" quotePrefix="1" applyNumberFormat="1" applyFont="1" applyFill="1" applyBorder="1" applyAlignment="1">
      <alignment wrapText="1"/>
    </xf>
    <xf numFmtId="1" fontId="148" fillId="0" borderId="4" xfId="1074" quotePrefix="1" applyNumberFormat="1" applyFont="1" applyFill="1" applyBorder="1" applyAlignment="1">
      <alignment wrapText="1"/>
    </xf>
    <xf numFmtId="1" fontId="120" fillId="0" borderId="4" xfId="0" quotePrefix="1" applyNumberFormat="1" applyFont="1" applyFill="1" applyBorder="1" applyAlignment="1">
      <alignment wrapText="1"/>
    </xf>
    <xf numFmtId="49" fontId="27" fillId="0" borderId="6" xfId="0" applyNumberFormat="1" applyFont="1" applyBorder="1" applyAlignment="1">
      <alignment horizontal="center" wrapText="1"/>
    </xf>
    <xf numFmtId="0" fontId="29" fillId="0" borderId="4" xfId="0" applyFont="1" applyBorder="1" applyAlignment="1">
      <alignment wrapText="1"/>
    </xf>
    <xf numFmtId="0" fontId="120" fillId="0" borderId="9" xfId="0" applyFont="1" applyFill="1" applyBorder="1" applyAlignment="1">
      <alignment wrapText="1"/>
    </xf>
    <xf numFmtId="49" fontId="29" fillId="0" borderId="6" xfId="0" applyNumberFormat="1" applyFont="1" applyBorder="1" applyAlignment="1">
      <alignment horizontal="center"/>
    </xf>
    <xf numFmtId="0" fontId="120" fillId="0" borderId="4" xfId="0" applyFont="1" applyFill="1" applyBorder="1" applyAlignment="1">
      <alignment wrapText="1"/>
    </xf>
    <xf numFmtId="49" fontId="27" fillId="0" borderId="6" xfId="0" applyNumberFormat="1" applyFont="1" applyBorder="1" applyAlignment="1">
      <alignment horizontal="center"/>
    </xf>
    <xf numFmtId="1" fontId="120" fillId="29" borderId="4" xfId="0" quotePrefix="1" applyNumberFormat="1" applyFont="1" applyFill="1" applyBorder="1" applyAlignment="1">
      <alignment wrapText="1"/>
    </xf>
    <xf numFmtId="0" fontId="133" fillId="0" borderId="4" xfId="0" applyFont="1" applyFill="1" applyBorder="1" applyAlignment="1">
      <alignment wrapText="1"/>
    </xf>
    <xf numFmtId="0" fontId="29" fillId="0" borderId="4" xfId="0" applyFont="1" applyBorder="1" applyAlignment="1">
      <alignment horizontal="center"/>
    </xf>
    <xf numFmtId="0" fontId="133" fillId="0" borderId="9" xfId="0" applyFont="1" applyFill="1" applyBorder="1" applyAlignment="1">
      <alignment wrapText="1"/>
    </xf>
    <xf numFmtId="0" fontId="29" fillId="0" borderId="4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149" fillId="0" borderId="0" xfId="0" applyFont="1" applyAlignment="1">
      <alignment vertical="center" wrapText="1"/>
    </xf>
    <xf numFmtId="0" fontId="100" fillId="0" borderId="5" xfId="1936" applyFont="1" applyFill="1" applyBorder="1" applyAlignment="1">
      <alignment vertical="top"/>
    </xf>
    <xf numFmtId="4" fontId="29" fillId="0" borderId="4" xfId="1" applyNumberFormat="1" applyFont="1" applyFill="1" applyBorder="1" applyAlignment="1">
      <alignment horizontal="center" vertical="top"/>
    </xf>
    <xf numFmtId="4" fontId="100" fillId="0" borderId="4" xfId="1936" applyNumberFormat="1" applyFont="1" applyFill="1" applyBorder="1" applyAlignment="1">
      <alignment vertical="center"/>
    </xf>
    <xf numFmtId="4" fontId="102" fillId="0" borderId="4" xfId="0" applyNumberFormat="1" applyFont="1" applyFill="1" applyBorder="1" applyAlignment="1">
      <alignment horizontal="center" vertical="center"/>
    </xf>
    <xf numFmtId="4" fontId="102" fillId="0" borderId="4" xfId="63" applyNumberFormat="1" applyFont="1" applyFill="1" applyBorder="1" applyAlignment="1">
      <alignment horizontal="center" vertical="center"/>
    </xf>
    <xf numFmtId="4" fontId="102" fillId="0" borderId="4" xfId="63" applyNumberFormat="1" applyFont="1" applyFill="1" applyBorder="1" applyAlignment="1">
      <alignment horizontal="center" vertical="center" wrapText="1"/>
    </xf>
    <xf numFmtId="4" fontId="102" fillId="2" borderId="4" xfId="0" applyNumberFormat="1" applyFont="1" applyFill="1" applyBorder="1" applyAlignment="1">
      <alignment horizontal="center" vertical="center"/>
    </xf>
    <xf numFmtId="0" fontId="1" fillId="0" borderId="0" xfId="1953"/>
    <xf numFmtId="0" fontId="25" fillId="0" borderId="0" xfId="1953" applyFont="1"/>
    <xf numFmtId="0" fontId="26" fillId="0" borderId="0" xfId="1953" applyFont="1"/>
    <xf numFmtId="0" fontId="26" fillId="0" borderId="0" xfId="1953" applyFont="1" applyAlignment="1">
      <alignment vertical="top"/>
    </xf>
    <xf numFmtId="0" fontId="26" fillId="0" borderId="0" xfId="1953" applyFont="1" applyAlignment="1">
      <alignment horizontal="left" indent="1"/>
    </xf>
    <xf numFmtId="0" fontId="26" fillId="0" borderId="0" xfId="1929" applyFont="1" applyBorder="1">
      <alignment horizontal="center"/>
    </xf>
    <xf numFmtId="0" fontId="26" fillId="0" borderId="0" xfId="1929" applyFont="1" applyBorder="1" applyAlignment="1">
      <alignment horizontal="right"/>
    </xf>
    <xf numFmtId="0" fontId="26" fillId="0" borderId="0" xfId="1929" applyFont="1" applyBorder="1" applyAlignment="1">
      <alignment horizontal="left" vertical="top" wrapText="1"/>
    </xf>
    <xf numFmtId="0" fontId="107" fillId="0" borderId="4" xfId="1953" applyFont="1" applyBorder="1" applyAlignment="1">
      <alignment horizontal="center" vertical="center" wrapText="1"/>
    </xf>
    <xf numFmtId="0" fontId="25" fillId="0" borderId="0" xfId="1953" applyFont="1" applyAlignment="1">
      <alignment horizontal="right"/>
    </xf>
    <xf numFmtId="0" fontId="26" fillId="0" borderId="10" xfId="1929" applyFont="1" applyBorder="1" applyAlignment="1">
      <alignment vertical="top" wrapText="1"/>
    </xf>
    <xf numFmtId="0" fontId="53" fillId="0" borderId="0" xfId="1953" applyFont="1" applyBorder="1"/>
    <xf numFmtId="0" fontId="26" fillId="0" borderId="0" xfId="1953" applyFont="1" applyAlignment="1"/>
    <xf numFmtId="0" fontId="107" fillId="0" borderId="7" xfId="1953" applyFont="1" applyBorder="1" applyAlignment="1">
      <alignment horizontal="center" vertical="center" wrapText="1"/>
    </xf>
    <xf numFmtId="0" fontId="26" fillId="0" borderId="0" xfId="1929" applyFont="1" applyBorder="1" applyAlignment="1">
      <alignment wrapText="1"/>
    </xf>
    <xf numFmtId="0" fontId="109" fillId="0" borderId="0" xfId="1953" applyFont="1" applyAlignment="1">
      <alignment vertical="top"/>
    </xf>
    <xf numFmtId="0" fontId="53" fillId="0" borderId="10" xfId="1953" applyFont="1" applyBorder="1"/>
    <xf numFmtId="0" fontId="26" fillId="0" borderId="0" xfId="1930" applyFont="1" applyAlignment="1">
      <alignment horizontal="left" vertical="top" wrapText="1"/>
    </xf>
    <xf numFmtId="0" fontId="26" fillId="0" borderId="0" xfId="1953" applyFont="1" applyAlignment="1">
      <alignment horizontal="left" vertical="top" wrapText="1"/>
    </xf>
    <xf numFmtId="0" fontId="25" fillId="0" borderId="0" xfId="1953" applyFont="1" applyAlignment="1">
      <alignment vertical="top" wrapText="1"/>
    </xf>
    <xf numFmtId="0" fontId="26" fillId="0" borderId="0" xfId="1953" applyFont="1" applyAlignment="1">
      <alignment horizontal="center" vertical="top" wrapText="1"/>
    </xf>
    <xf numFmtId="0" fontId="26" fillId="0" borderId="0" xfId="1930" applyFont="1">
      <alignment horizontal="left" vertical="top"/>
    </xf>
    <xf numFmtId="0" fontId="48" fillId="0" borderId="0" xfId="1929" applyFont="1" applyAlignment="1">
      <alignment horizontal="left"/>
    </xf>
    <xf numFmtId="0" fontId="107" fillId="0" borderId="4" xfId="1929" applyFont="1" applyBorder="1" applyAlignment="1">
      <alignment horizontal="center" vertical="center" wrapText="1"/>
    </xf>
    <xf numFmtId="0" fontId="107" fillId="0" borderId="0" xfId="1930" applyFont="1">
      <alignment horizontal="left" vertical="top"/>
    </xf>
    <xf numFmtId="0" fontId="26" fillId="0" borderId="0" xfId="1953" applyNumberFormat="1" applyFont="1" applyAlignment="1">
      <alignment horizontal="right" vertical="top" wrapText="1"/>
    </xf>
    <xf numFmtId="0" fontId="26" fillId="0" borderId="5" xfId="1928" applyBorder="1">
      <alignment horizontal="center" wrapText="1"/>
    </xf>
    <xf numFmtId="0" fontId="26" fillId="0" borderId="1" xfId="1928" applyBorder="1" applyAlignment="1">
      <alignment horizontal="center" wrapText="1"/>
    </xf>
    <xf numFmtId="0" fontId="25" fillId="0" borderId="5" xfId="1953" applyFont="1" applyBorder="1" applyAlignment="1">
      <alignment vertical="top" wrapText="1"/>
    </xf>
    <xf numFmtId="0" fontId="26" fillId="0" borderId="5" xfId="1953" applyFont="1" applyBorder="1" applyAlignment="1">
      <alignment horizontal="left" vertical="top" wrapText="1"/>
    </xf>
    <xf numFmtId="0" fontId="26" fillId="0" borderId="5" xfId="1930" applyFont="1" applyBorder="1" applyAlignment="1">
      <alignment horizontal="left" vertical="top" wrapText="1"/>
    </xf>
    <xf numFmtId="0" fontId="26" fillId="0" borderId="5" xfId="1953" applyFont="1" applyBorder="1" applyAlignment="1">
      <alignment horizontal="center" vertical="top" wrapText="1"/>
    </xf>
    <xf numFmtId="0" fontId="26" fillId="0" borderId="5" xfId="1953" applyNumberFormat="1" applyFont="1" applyBorder="1" applyAlignment="1">
      <alignment horizontal="right" vertical="top" wrapText="1"/>
    </xf>
    <xf numFmtId="0" fontId="111" fillId="0" borderId="9" xfId="1953" applyFont="1" applyBorder="1" applyAlignment="1">
      <alignment horizontal="left" vertical="top" wrapText="1"/>
    </xf>
    <xf numFmtId="0" fontId="111" fillId="0" borderId="9" xfId="1930" applyFont="1" applyBorder="1" applyAlignment="1">
      <alignment horizontal="left" vertical="top" wrapText="1"/>
    </xf>
    <xf numFmtId="0" fontId="111" fillId="0" borderId="9" xfId="1953" applyFont="1" applyBorder="1" applyAlignment="1">
      <alignment horizontal="center" vertical="top" wrapText="1"/>
    </xf>
    <xf numFmtId="0" fontId="111" fillId="0" borderId="9" xfId="1953" applyNumberFormat="1" applyFont="1" applyBorder="1" applyAlignment="1">
      <alignment horizontal="right" vertical="top" wrapText="1"/>
    </xf>
    <xf numFmtId="0" fontId="48" fillId="0" borderId="5" xfId="1953" applyNumberFormat="1" applyFont="1" applyBorder="1" applyAlignment="1">
      <alignment horizontal="right" vertical="top" wrapText="1"/>
    </xf>
    <xf numFmtId="0" fontId="25" fillId="0" borderId="4" xfId="1953" applyFont="1" applyBorder="1" applyAlignment="1">
      <alignment vertical="top" wrapText="1"/>
    </xf>
    <xf numFmtId="4" fontId="48" fillId="0" borderId="4" xfId="1953" applyNumberFormat="1" applyFont="1" applyBorder="1" applyAlignment="1">
      <alignment horizontal="right" vertical="top" wrapText="1"/>
    </xf>
    <xf numFmtId="0" fontId="114" fillId="32" borderId="4" xfId="0" applyFont="1" applyFill="1" applyBorder="1" applyAlignment="1">
      <alignment horizontal="center" vertical="center" wrapText="1"/>
    </xf>
    <xf numFmtId="2" fontId="0" fillId="0" borderId="4" xfId="0" applyNumberFormat="1" applyBorder="1"/>
    <xf numFmtId="10" fontId="102" fillId="4" borderId="7" xfId="0" applyNumberFormat="1" applyFont="1" applyFill="1" applyBorder="1" applyAlignment="1">
      <alignment vertical="center"/>
    </xf>
    <xf numFmtId="0" fontId="102" fillId="4" borderId="6" xfId="0" applyFont="1" applyFill="1" applyBorder="1" applyAlignment="1">
      <alignment vertical="center"/>
    </xf>
    <xf numFmtId="182" fontId="0" fillId="0" borderId="4" xfId="0" applyNumberFormat="1" applyBorder="1"/>
    <xf numFmtId="10" fontId="0" fillId="0" borderId="4" xfId="0" applyNumberFormat="1" applyBorder="1"/>
    <xf numFmtId="0" fontId="102" fillId="4" borderId="4" xfId="0" applyFont="1" applyFill="1" applyBorder="1" applyAlignment="1">
      <alignment vertical="center"/>
    </xf>
    <xf numFmtId="183" fontId="57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51" fillId="0" borderId="4" xfId="0" applyFont="1" applyBorder="1" applyAlignment="1">
      <alignment horizontal="center" vertical="center" wrapText="1"/>
    </xf>
    <xf numFmtId="4" fontId="151" fillId="0" borderId="4" xfId="0" applyNumberFormat="1" applyFont="1" applyBorder="1" applyAlignment="1">
      <alignment horizontal="center" vertical="center" wrapText="1"/>
    </xf>
    <xf numFmtId="0" fontId="151" fillId="0" borderId="5" xfId="0" applyFont="1" applyBorder="1" applyAlignment="1">
      <alignment horizontal="center" vertical="center" wrapText="1"/>
    </xf>
    <xf numFmtId="0" fontId="150" fillId="0" borderId="5" xfId="0" applyFont="1" applyBorder="1" applyAlignment="1">
      <alignment horizontal="center" vertical="center" wrapText="1"/>
    </xf>
    <xf numFmtId="0" fontId="150" fillId="0" borderId="0" xfId="0" applyFont="1"/>
    <xf numFmtId="0" fontId="150" fillId="6" borderId="4" xfId="0" applyFont="1" applyFill="1" applyBorder="1" applyAlignment="1">
      <alignment horizontal="center" vertical="center" wrapText="1"/>
    </xf>
    <xf numFmtId="0" fontId="150" fillId="6" borderId="4" xfId="0" applyFont="1" applyFill="1" applyBorder="1" applyAlignment="1">
      <alignment vertical="center" wrapText="1"/>
    </xf>
    <xf numFmtId="4" fontId="150" fillId="6" borderId="4" xfId="0" applyNumberFormat="1" applyFont="1" applyFill="1" applyBorder="1" applyAlignment="1">
      <alignment horizontal="center" vertical="center" wrapText="1"/>
    </xf>
    <xf numFmtId="0" fontId="150" fillId="6" borderId="7" xfId="0" applyFont="1" applyFill="1" applyBorder="1" applyAlignment="1">
      <alignment horizontal="center" vertical="center" wrapText="1"/>
    </xf>
    <xf numFmtId="4" fontId="151" fillId="0" borderId="7" xfId="0" applyNumberFormat="1" applyFont="1" applyBorder="1" applyAlignment="1">
      <alignment horizontal="center" vertical="center" wrapText="1"/>
    </xf>
    <xf numFmtId="4" fontId="150" fillId="6" borderId="7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6" borderId="4" xfId="0" applyFill="1" applyBorder="1"/>
    <xf numFmtId="0" fontId="0" fillId="6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102" fillId="2" borderId="4" xfId="0" applyNumberFormat="1" applyFont="1" applyFill="1" applyBorder="1" applyAlignment="1">
      <alignment horizontal="center" vertical="center" wrapText="1"/>
    </xf>
    <xf numFmtId="49" fontId="102" fillId="0" borderId="0" xfId="63" applyNumberFormat="1" applyFont="1" applyAlignment="1">
      <alignment vertical="center"/>
    </xf>
    <xf numFmtId="176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14" fontId="46" fillId="0" borderId="0" xfId="0" applyNumberFormat="1" applyFont="1" applyBorder="1" applyAlignment="1">
      <alignment horizontal="center" vertical="center" wrapText="1"/>
    </xf>
    <xf numFmtId="9" fontId="46" fillId="30" borderId="11" xfId="0" applyNumberFormat="1" applyFont="1" applyFill="1" applyBorder="1" applyAlignment="1">
      <alignment horizontal="center" vertical="center" wrapText="1"/>
    </xf>
    <xf numFmtId="168" fontId="0" fillId="0" borderId="4" xfId="1803" applyNumberFormat="1" applyFont="1" applyBorder="1"/>
    <xf numFmtId="182" fontId="0" fillId="31" borderId="4" xfId="0" applyNumberFormat="1" applyFill="1" applyBorder="1"/>
    <xf numFmtId="0" fontId="102" fillId="0" borderId="0" xfId="0" applyFont="1" applyFill="1"/>
    <xf numFmtId="182" fontId="0" fillId="0" borderId="4" xfId="0" applyNumberFormat="1" applyFill="1" applyBorder="1"/>
    <xf numFmtId="14" fontId="0" fillId="0" borderId="4" xfId="0" applyNumberFormat="1" applyFill="1" applyBorder="1"/>
    <xf numFmtId="176" fontId="0" fillId="0" borderId="4" xfId="0" applyNumberFormat="1" applyFill="1" applyBorder="1"/>
    <xf numFmtId="0" fontId="102" fillId="0" borderId="0" xfId="0" applyFont="1" applyAlignment="1">
      <alignment horizontal="center" vertical="center"/>
    </xf>
    <xf numFmtId="9" fontId="102" fillId="0" borderId="0" xfId="63" applyNumberFormat="1" applyFont="1" applyAlignment="1">
      <alignment horizontal="left" vertical="center"/>
    </xf>
    <xf numFmtId="9" fontId="27" fillId="0" borderId="7" xfId="1" applyNumberFormat="1" applyFont="1" applyBorder="1" applyAlignment="1">
      <alignment horizontal="left"/>
    </xf>
    <xf numFmtId="9" fontId="27" fillId="0" borderId="8" xfId="1" applyNumberFormat="1" applyFont="1" applyBorder="1" applyAlignment="1">
      <alignment horizontal="left"/>
    </xf>
    <xf numFmtId="9" fontId="27" fillId="0" borderId="6" xfId="1" applyNumberFormat="1" applyFont="1" applyBorder="1" applyAlignment="1">
      <alignment horizontal="left"/>
    </xf>
    <xf numFmtId="0" fontId="49" fillId="2" borderId="0" xfId="1" applyFont="1" applyFill="1" applyAlignment="1">
      <alignment horizontal="center" vertical="center" wrapText="1"/>
    </xf>
    <xf numFmtId="0" fontId="43" fillId="0" borderId="0" xfId="1" applyFont="1" applyFill="1" applyAlignment="1"/>
    <xf numFmtId="0" fontId="25" fillId="0" borderId="0" xfId="1" applyFont="1" applyFill="1" applyAlignment="1"/>
    <xf numFmtId="0" fontId="43" fillId="0" borderId="12" xfId="1" applyFont="1" applyFill="1" applyBorder="1" applyAlignment="1">
      <alignment vertical="center"/>
    </xf>
    <xf numFmtId="0" fontId="25" fillId="0" borderId="12" xfId="1" applyFont="1" applyFill="1" applyBorder="1" applyAlignment="1">
      <alignment vertical="center"/>
    </xf>
    <xf numFmtId="0" fontId="42" fillId="0" borderId="4" xfId="1" applyFont="1" applyBorder="1" applyAlignment="1">
      <alignment horizontal="center" vertical="center" wrapText="1"/>
    </xf>
    <xf numFmtId="0" fontId="44" fillId="0" borderId="4" xfId="1" applyFont="1" applyBorder="1" applyAlignment="1">
      <alignment horizontal="center" vertical="center" wrapText="1"/>
    </xf>
    <xf numFmtId="0" fontId="46" fillId="0" borderId="7" xfId="1" applyFont="1" applyBorder="1" applyAlignment="1">
      <alignment horizontal="center"/>
    </xf>
    <xf numFmtId="0" fontId="46" fillId="0" borderId="8" xfId="1" applyFont="1" applyBorder="1" applyAlignment="1">
      <alignment horizontal="center"/>
    </xf>
    <xf numFmtId="0" fontId="46" fillId="0" borderId="6" xfId="1" applyFont="1" applyBorder="1" applyAlignment="1">
      <alignment horizontal="center"/>
    </xf>
    <xf numFmtId="0" fontId="27" fillId="0" borderId="7" xfId="1" applyFont="1" applyFill="1" applyBorder="1" applyAlignment="1">
      <alignment horizontal="left" vertical="center" wrapText="1"/>
    </xf>
    <xf numFmtId="0" fontId="27" fillId="0" borderId="8" xfId="1" applyFont="1" applyFill="1" applyBorder="1" applyAlignment="1">
      <alignment horizontal="left" vertical="center" wrapText="1"/>
    </xf>
    <xf numFmtId="0" fontId="27" fillId="0" borderId="6" xfId="1" applyFont="1" applyFill="1" applyBorder="1" applyAlignment="1">
      <alignment horizontal="left" vertical="center" wrapText="1"/>
    </xf>
    <xf numFmtId="0" fontId="115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top" wrapText="1"/>
    </xf>
    <xf numFmtId="49" fontId="53" fillId="0" borderId="0" xfId="0" applyNumberFormat="1" applyFont="1" applyFill="1" applyBorder="1" applyAlignment="1">
      <alignment horizontal="justify"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4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vertical="center" wrapText="1"/>
    </xf>
    <xf numFmtId="10" fontId="95" fillId="0" borderId="0" xfId="0" applyNumberFormat="1" applyFont="1" applyBorder="1" applyAlignment="1">
      <alignment vertical="center" wrapText="1"/>
    </xf>
    <xf numFmtId="0" fontId="96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95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left" wrapText="1"/>
    </xf>
    <xf numFmtId="0" fontId="46" fillId="0" borderId="0" xfId="63" applyFont="1" applyAlignment="1">
      <alignment horizontal="center"/>
    </xf>
    <xf numFmtId="0" fontId="46" fillId="0" borderId="0" xfId="63" applyFont="1" applyAlignment="1">
      <alignment horizontal="left" vertical="center" wrapText="1"/>
    </xf>
    <xf numFmtId="0" fontId="46" fillId="0" borderId="0" xfId="63" applyFont="1" applyFill="1" applyAlignment="1">
      <alignment horizontal="left" vertical="center" wrapText="1"/>
    </xf>
    <xf numFmtId="49" fontId="102" fillId="0" borderId="0" xfId="63" applyNumberFormat="1" applyFont="1" applyAlignment="1">
      <alignment horizontal="left" vertical="center" wrapText="1"/>
    </xf>
    <xf numFmtId="49" fontId="102" fillId="0" borderId="0" xfId="63" applyNumberFormat="1" applyFont="1" applyAlignment="1">
      <alignment horizontal="left" wrapText="1"/>
    </xf>
    <xf numFmtId="49" fontId="95" fillId="2" borderId="0" xfId="63" applyNumberFormat="1" applyFont="1" applyFill="1" applyBorder="1" applyAlignment="1">
      <alignment horizontal="left" vertical="center" wrapText="1"/>
    </xf>
    <xf numFmtId="0" fontId="101" fillId="0" borderId="0" xfId="0" applyFont="1" applyAlignment="1">
      <alignment horizontal="center" vertical="center"/>
    </xf>
    <xf numFmtId="0" fontId="101" fillId="0" borderId="0" xfId="0" quotePrefix="1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57" fillId="6" borderId="4" xfId="0" applyFont="1" applyFill="1" applyBorder="1" applyAlignment="1">
      <alignment horizontal="center" vertical="center" wrapText="1"/>
    </xf>
    <xf numFmtId="0" fontId="102" fillId="0" borderId="4" xfId="0" applyFont="1" applyBorder="1" applyAlignment="1">
      <alignment horizontal="left" wrapText="1"/>
    </xf>
    <xf numFmtId="0" fontId="102" fillId="4" borderId="4" xfId="0" applyFont="1" applyFill="1" applyBorder="1" applyAlignment="1">
      <alignment horizontal="left" vertical="center"/>
    </xf>
    <xf numFmtId="0" fontId="102" fillId="0" borderId="7" xfId="0" applyFont="1" applyFill="1" applyBorder="1" applyAlignment="1">
      <alignment horizontal="center" vertical="center" wrapText="1"/>
    </xf>
    <xf numFmtId="0" fontId="102" fillId="0" borderId="8" xfId="0" applyFont="1" applyFill="1" applyBorder="1" applyAlignment="1">
      <alignment horizontal="center" vertical="center" wrapText="1"/>
    </xf>
    <xf numFmtId="0" fontId="102" fillId="0" borderId="6" xfId="0" applyFont="1" applyFill="1" applyBorder="1" applyAlignment="1">
      <alignment horizontal="center" vertical="center" wrapText="1"/>
    </xf>
    <xf numFmtId="0" fontId="102" fillId="4" borderId="7" xfId="0" applyFont="1" applyFill="1" applyBorder="1" applyAlignment="1">
      <alignment horizontal="left" vertical="center" wrapText="1"/>
    </xf>
    <xf numFmtId="0" fontId="102" fillId="4" borderId="6" xfId="0" applyFont="1" applyFill="1" applyBorder="1" applyAlignment="1">
      <alignment horizontal="left" vertical="center" wrapText="1"/>
    </xf>
    <xf numFmtId="0" fontId="102" fillId="0" borderId="7" xfId="0" applyFont="1" applyBorder="1" applyAlignment="1">
      <alignment horizontal="center"/>
    </xf>
    <xf numFmtId="0" fontId="102" fillId="0" borderId="8" xfId="0" applyFont="1" applyBorder="1" applyAlignment="1">
      <alignment horizontal="center"/>
    </xf>
    <xf numFmtId="0" fontId="102" fillId="0" borderId="6" xfId="0" applyFont="1" applyBorder="1" applyAlignment="1">
      <alignment horizontal="center"/>
    </xf>
    <xf numFmtId="0" fontId="102" fillId="4" borderId="2" xfId="0" applyFont="1" applyFill="1" applyBorder="1" applyAlignment="1">
      <alignment horizontal="left" vertical="top"/>
    </xf>
    <xf numFmtId="0" fontId="102" fillId="4" borderId="10" xfId="0" applyFont="1" applyFill="1" applyBorder="1" applyAlignment="1">
      <alignment horizontal="left" vertical="top"/>
    </xf>
    <xf numFmtId="0" fontId="102" fillId="0" borderId="7" xfId="0" applyFont="1" applyBorder="1" applyAlignment="1">
      <alignment horizontal="left" wrapText="1"/>
    </xf>
    <xf numFmtId="0" fontId="102" fillId="0" borderId="8" xfId="0" applyFont="1" applyBorder="1" applyAlignment="1">
      <alignment horizontal="left" wrapText="1"/>
    </xf>
    <xf numFmtId="0" fontId="102" fillId="0" borderId="6" xfId="0" applyFont="1" applyBorder="1" applyAlignment="1">
      <alignment horizontal="left" wrapText="1"/>
    </xf>
    <xf numFmtId="0" fontId="102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46" fillId="0" borderId="0" xfId="0" quotePrefix="1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102" fillId="0" borderId="0" xfId="0" applyFont="1" applyAlignment="1">
      <alignment horizontal="left" vertical="center" wrapText="1"/>
    </xf>
    <xf numFmtId="0" fontId="102" fillId="0" borderId="0" xfId="0" applyFont="1" applyAlignment="1">
      <alignment horizontal="left" vertical="top" wrapText="1"/>
    </xf>
    <xf numFmtId="0" fontId="102" fillId="30" borderId="5" xfId="0" applyFont="1" applyFill="1" applyBorder="1" applyAlignment="1">
      <alignment horizontal="center" vertical="center"/>
    </xf>
    <xf numFmtId="0" fontId="102" fillId="30" borderId="11" xfId="0" applyFont="1" applyFill="1" applyBorder="1" applyAlignment="1">
      <alignment horizontal="center" vertical="center"/>
    </xf>
    <xf numFmtId="0" fontId="102" fillId="30" borderId="5" xfId="0" applyFont="1" applyFill="1" applyBorder="1" applyAlignment="1">
      <alignment horizontal="center" vertical="center" wrapText="1"/>
    </xf>
    <xf numFmtId="0" fontId="102" fillId="30" borderId="11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49" fontId="46" fillId="2" borderId="7" xfId="63" applyNumberFormat="1" applyFont="1" applyFill="1" applyBorder="1" applyAlignment="1">
      <alignment horizontal="right" vertical="center" wrapText="1"/>
    </xf>
    <xf numFmtId="49" fontId="46" fillId="2" borderId="8" xfId="63" applyNumberFormat="1" applyFont="1" applyFill="1" applyBorder="1" applyAlignment="1">
      <alignment horizontal="right" vertical="center" wrapText="1"/>
    </xf>
    <xf numFmtId="49" fontId="46" fillId="2" borderId="6" xfId="63" applyNumberFormat="1" applyFont="1" applyFill="1" applyBorder="1" applyAlignment="1">
      <alignment horizontal="right" vertical="center" wrapText="1"/>
    </xf>
    <xf numFmtId="0" fontId="46" fillId="2" borderId="7" xfId="63" applyFont="1" applyFill="1" applyBorder="1" applyAlignment="1">
      <alignment horizontal="center" vertical="center" wrapText="1"/>
    </xf>
    <xf numFmtId="0" fontId="46" fillId="2" borderId="8" xfId="63" applyFont="1" applyFill="1" applyBorder="1" applyAlignment="1">
      <alignment horizontal="center" vertical="center" wrapText="1"/>
    </xf>
    <xf numFmtId="0" fontId="46" fillId="2" borderId="1" xfId="63" applyFont="1" applyFill="1" applyBorder="1" applyAlignment="1">
      <alignment horizontal="center" vertical="center" wrapText="1"/>
    </xf>
    <xf numFmtId="0" fontId="46" fillId="2" borderId="2" xfId="63" applyFont="1" applyFill="1" applyBorder="1" applyAlignment="1">
      <alignment horizontal="center" vertical="center" wrapText="1"/>
    </xf>
    <xf numFmtId="0" fontId="46" fillId="2" borderId="3" xfId="63" applyFont="1" applyFill="1" applyBorder="1" applyAlignment="1">
      <alignment horizontal="center" vertical="center" wrapText="1"/>
    </xf>
    <xf numFmtId="49" fontId="46" fillId="2" borderId="5" xfId="63" applyNumberFormat="1" applyFont="1" applyFill="1" applyBorder="1" applyAlignment="1">
      <alignment horizontal="center" vertical="center" wrapText="1"/>
    </xf>
    <xf numFmtId="49" fontId="46" fillId="2" borderId="11" xfId="63" applyNumberFormat="1" applyFont="1" applyFill="1" applyBorder="1" applyAlignment="1">
      <alignment horizontal="center" vertical="center" wrapText="1"/>
    </xf>
    <xf numFmtId="0" fontId="27" fillId="2" borderId="5" xfId="63" applyFont="1" applyFill="1" applyBorder="1" applyAlignment="1">
      <alignment horizontal="center"/>
    </xf>
    <xf numFmtId="0" fontId="27" fillId="2" borderId="11" xfId="63" applyFont="1" applyFill="1" applyBorder="1" applyAlignment="1">
      <alignment horizontal="center"/>
    </xf>
    <xf numFmtId="49" fontId="46" fillId="2" borderId="9" xfId="63" applyNumberFormat="1" applyFont="1" applyFill="1" applyBorder="1" applyAlignment="1">
      <alignment horizontal="center" vertical="center" wrapText="1"/>
    </xf>
    <xf numFmtId="0" fontId="46" fillId="2" borderId="4" xfId="63" applyFont="1" applyFill="1" applyBorder="1" applyAlignment="1">
      <alignment horizontal="center"/>
    </xf>
    <xf numFmtId="0" fontId="46" fillId="2" borderId="0" xfId="63" applyFont="1" applyFill="1" applyAlignment="1">
      <alignment horizontal="center" vertical="center" wrapText="1"/>
    </xf>
    <xf numFmtId="0" fontId="102" fillId="2" borderId="0" xfId="63" applyFont="1" applyFill="1" applyAlignment="1">
      <alignment horizontal="left" vertical="top" wrapText="1"/>
    </xf>
    <xf numFmtId="0" fontId="102" fillId="2" borderId="0" xfId="63" applyFont="1" applyFill="1" applyAlignment="1">
      <alignment horizontal="left" vertical="top"/>
    </xf>
    <xf numFmtId="0" fontId="46" fillId="2" borderId="0" xfId="63" applyFont="1" applyFill="1" applyAlignment="1">
      <alignment horizontal="left" vertical="center" wrapText="1"/>
    </xf>
    <xf numFmtId="0" fontId="101" fillId="2" borderId="0" xfId="0" applyFont="1" applyFill="1" applyAlignment="1">
      <alignment horizontal="left" vertical="center"/>
    </xf>
    <xf numFmtId="0" fontId="102" fillId="2" borderId="0" xfId="63" applyFont="1" applyFill="1" applyAlignment="1">
      <alignment horizontal="left" vertical="center" wrapText="1"/>
    </xf>
    <xf numFmtId="0" fontId="46" fillId="2" borderId="0" xfId="63" applyFont="1" applyFill="1" applyAlignment="1">
      <alignment horizontal="left" vertical="top" wrapText="1"/>
    </xf>
    <xf numFmtId="0" fontId="110" fillId="0" borderId="5" xfId="1952" applyFont="1" applyBorder="1" applyAlignment="1">
      <alignment horizontal="left" vertical="top" wrapText="1"/>
    </xf>
    <xf numFmtId="0" fontId="100" fillId="0" borderId="5" xfId="1952" applyFont="1" applyBorder="1" applyAlignment="1">
      <alignment horizontal="left" vertical="top" wrapText="1"/>
    </xf>
    <xf numFmtId="0" fontId="26" fillId="0" borderId="5" xfId="1952" applyFont="1" applyBorder="1" applyAlignment="1">
      <alignment horizontal="left" vertical="top" wrapText="1"/>
    </xf>
    <xf numFmtId="0" fontId="2" fillId="0" borderId="5" xfId="1952" applyFont="1" applyBorder="1" applyAlignment="1">
      <alignment vertical="top" wrapText="1"/>
    </xf>
    <xf numFmtId="0" fontId="48" fillId="0" borderId="4" xfId="1952" applyFont="1" applyBorder="1" applyAlignment="1">
      <alignment horizontal="left" vertical="top" wrapText="1"/>
    </xf>
    <xf numFmtId="0" fontId="100" fillId="0" borderId="4" xfId="1952" applyFont="1" applyBorder="1" applyAlignment="1">
      <alignment vertical="top" wrapText="1"/>
    </xf>
    <xf numFmtId="0" fontId="25" fillId="0" borderId="5" xfId="1952" applyFont="1" applyBorder="1" applyAlignment="1">
      <alignment vertical="top" wrapText="1"/>
    </xf>
    <xf numFmtId="0" fontId="2" fillId="0" borderId="9" xfId="1952" applyBorder="1" applyAlignment="1">
      <alignment vertical="top" wrapText="1"/>
    </xf>
    <xf numFmtId="0" fontId="2" fillId="0" borderId="11" xfId="1952" applyBorder="1" applyAlignment="1">
      <alignment vertical="top" wrapText="1"/>
    </xf>
    <xf numFmtId="0" fontId="48" fillId="0" borderId="5" xfId="1952" applyFont="1" applyBorder="1" applyAlignment="1">
      <alignment horizontal="left" vertical="top" wrapText="1"/>
    </xf>
    <xf numFmtId="0" fontId="100" fillId="0" borderId="5" xfId="1952" applyFont="1" applyBorder="1" applyAlignment="1">
      <alignment vertical="top" wrapText="1"/>
    </xf>
    <xf numFmtId="0" fontId="26" fillId="0" borderId="0" xfId="1929" applyFont="1" applyBorder="1" applyAlignment="1">
      <alignment horizontal="left" vertical="top" wrapText="1"/>
    </xf>
    <xf numFmtId="0" fontId="108" fillId="0" borderId="2" xfId="1929" applyFont="1" applyBorder="1" applyAlignment="1">
      <alignment horizontal="center" vertical="top" wrapText="1"/>
    </xf>
    <xf numFmtId="0" fontId="108" fillId="0" borderId="0" xfId="1929" applyFont="1" applyBorder="1" applyAlignment="1">
      <alignment horizontal="center" vertical="top" wrapText="1"/>
    </xf>
    <xf numFmtId="0" fontId="26" fillId="0" borderId="0" xfId="1952" applyFont="1" applyAlignment="1">
      <alignment horizontal="center"/>
    </xf>
    <xf numFmtId="0" fontId="26" fillId="0" borderId="10" xfId="1929" applyFont="1" applyBorder="1" applyAlignment="1">
      <alignment horizontal="left" vertical="top" wrapText="1"/>
    </xf>
    <xf numFmtId="0" fontId="109" fillId="0" borderId="0" xfId="1952" applyFont="1" applyBorder="1" applyAlignment="1">
      <alignment horizontal="center" vertical="top"/>
    </xf>
    <xf numFmtId="0" fontId="48" fillId="0" borderId="0" xfId="1929" applyFont="1" applyAlignment="1">
      <alignment horizontal="center"/>
    </xf>
    <xf numFmtId="0" fontId="48" fillId="0" borderId="10" xfId="1929" applyFont="1" applyBorder="1" applyAlignment="1">
      <alignment horizontal="center" vertical="top" wrapText="1"/>
    </xf>
    <xf numFmtId="0" fontId="150" fillId="0" borderId="0" xfId="0" applyFont="1" applyBorder="1" applyAlignment="1">
      <alignment horizontal="left" vertical="center" wrapText="1"/>
    </xf>
    <xf numFmtId="0" fontId="152" fillId="0" borderId="0" xfId="0" applyFont="1" applyAlignment="1">
      <alignment horizontal="center" vertical="center" wrapText="1"/>
    </xf>
    <xf numFmtId="0" fontId="25" fillId="0" borderId="5" xfId="1953" applyFont="1" applyBorder="1" applyAlignment="1">
      <alignment vertical="top" wrapText="1"/>
    </xf>
    <xf numFmtId="0" fontId="1" fillId="0" borderId="9" xfId="1953" applyBorder="1" applyAlignment="1">
      <alignment vertical="top" wrapText="1"/>
    </xf>
    <xf numFmtId="0" fontId="1" fillId="0" borderId="11" xfId="1953" applyBorder="1" applyAlignment="1">
      <alignment vertical="top" wrapText="1"/>
    </xf>
    <xf numFmtId="0" fontId="26" fillId="0" borderId="0" xfId="1953" applyFont="1" applyAlignment="1">
      <alignment horizontal="center"/>
    </xf>
    <xf numFmtId="0" fontId="109" fillId="0" borderId="0" xfId="1953" applyFont="1" applyBorder="1" applyAlignment="1">
      <alignment horizontal="center" vertical="top"/>
    </xf>
    <xf numFmtId="0" fontId="112" fillId="0" borderId="5" xfId="1953" applyFont="1" applyBorder="1" applyAlignment="1">
      <alignment horizontal="left" vertical="top" wrapText="1"/>
    </xf>
    <xf numFmtId="0" fontId="113" fillId="0" borderId="5" xfId="1953" applyFont="1" applyBorder="1" applyAlignment="1">
      <alignment horizontal="left" vertical="top" wrapText="1"/>
    </xf>
    <xf numFmtId="0" fontId="26" fillId="0" borderId="5" xfId="1953" applyFont="1" applyBorder="1" applyAlignment="1">
      <alignment horizontal="left" vertical="top" wrapText="1"/>
    </xf>
    <xf numFmtId="0" fontId="1" fillId="0" borderId="5" xfId="1953" applyFont="1" applyBorder="1" applyAlignment="1">
      <alignment vertical="top" wrapText="1"/>
    </xf>
    <xf numFmtId="0" fontId="48" fillId="0" borderId="4" xfId="1953" applyFont="1" applyBorder="1" applyAlignment="1">
      <alignment horizontal="left" vertical="top" wrapText="1"/>
    </xf>
    <xf numFmtId="0" fontId="100" fillId="0" borderId="4" xfId="1953" applyFont="1" applyBorder="1" applyAlignment="1">
      <alignment vertical="top" wrapText="1"/>
    </xf>
    <xf numFmtId="0" fontId="110" fillId="0" borderId="5" xfId="1953" applyFont="1" applyBorder="1" applyAlignment="1">
      <alignment horizontal="left" vertical="top" wrapText="1"/>
    </xf>
    <xf numFmtId="0" fontId="100" fillId="0" borderId="5" xfId="1953" applyFont="1" applyBorder="1" applyAlignment="1">
      <alignment horizontal="left" vertical="top" wrapText="1"/>
    </xf>
    <xf numFmtId="0" fontId="48" fillId="0" borderId="5" xfId="1953" applyFont="1" applyBorder="1" applyAlignment="1">
      <alignment horizontal="left" vertical="top" wrapText="1"/>
    </xf>
    <xf numFmtId="0" fontId="100" fillId="0" borderId="5" xfId="1953" applyFont="1" applyBorder="1" applyAlignment="1">
      <alignment vertical="top" wrapText="1"/>
    </xf>
    <xf numFmtId="0" fontId="101" fillId="0" borderId="0" xfId="109" quotePrefix="1" applyFont="1" applyFill="1" applyAlignment="1">
      <alignment horizontal="center" vertical="center" wrapText="1"/>
    </xf>
    <xf numFmtId="0" fontId="57" fillId="0" borderId="0" xfId="132" applyFont="1" applyFill="1" applyAlignment="1">
      <alignment wrapText="1"/>
    </xf>
    <xf numFmtId="0" fontId="57" fillId="0" borderId="0" xfId="108" quotePrefix="1" applyFont="1" applyFill="1" applyAlignment="1">
      <alignment horizontal="center" vertical="top" wrapText="1"/>
    </xf>
    <xf numFmtId="0" fontId="101" fillId="0" borderId="0" xfId="107" quotePrefix="1" applyFont="1" applyFill="1" applyAlignment="1">
      <alignment horizontal="left" vertical="top" wrapText="1"/>
    </xf>
    <xf numFmtId="0" fontId="101" fillId="0" borderId="0" xfId="102" quotePrefix="1" applyFont="1" applyFill="1" applyAlignment="1">
      <alignment horizontal="left" vertical="center" wrapText="1"/>
    </xf>
    <xf numFmtId="0" fontId="101" fillId="0" borderId="0" xfId="132" applyFont="1" applyFill="1" applyAlignment="1">
      <alignment vertical="center" wrapText="1"/>
    </xf>
    <xf numFmtId="0" fontId="57" fillId="0" borderId="0" xfId="87" quotePrefix="1" applyFont="1" applyFill="1" applyAlignment="1">
      <alignment horizontal="left" vertical="center" wrapText="1"/>
    </xf>
    <xf numFmtId="0" fontId="101" fillId="0" borderId="0" xfId="92" quotePrefix="1" applyFont="1" applyFill="1" applyAlignment="1">
      <alignment horizontal="left" vertical="center" wrapText="1"/>
    </xf>
    <xf numFmtId="0" fontId="57" fillId="0" borderId="0" xfId="102" quotePrefix="1" applyFont="1" applyFill="1" applyAlignment="1">
      <alignment horizontal="left" vertical="top" wrapText="1"/>
    </xf>
    <xf numFmtId="4" fontId="57" fillId="0" borderId="5" xfId="99" applyNumberFormat="1" applyFont="1" applyFill="1" applyBorder="1" applyAlignment="1">
      <alignment horizontal="center" vertical="center" wrapText="1"/>
    </xf>
    <xf numFmtId="4" fontId="57" fillId="0" borderId="9" xfId="99" applyNumberFormat="1" applyFont="1" applyFill="1" applyBorder="1" applyAlignment="1">
      <alignment horizontal="center" vertical="center" wrapText="1"/>
    </xf>
    <xf numFmtId="4" fontId="57" fillId="0" borderId="11" xfId="99" applyNumberFormat="1" applyFont="1" applyFill="1" applyBorder="1" applyAlignment="1">
      <alignment horizontal="center" vertical="center" wrapText="1"/>
    </xf>
    <xf numFmtId="0" fontId="57" fillId="0" borderId="4" xfId="93" quotePrefix="1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0" borderId="4" xfId="95" quotePrefix="1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wrapText="1"/>
    </xf>
    <xf numFmtId="0" fontId="57" fillId="0" borderId="4" xfId="95" quotePrefix="1" applyFont="1" applyFill="1" applyBorder="1" applyAlignment="1">
      <alignment horizontal="left" vertical="center" wrapText="1"/>
    </xf>
    <xf numFmtId="0" fontId="57" fillId="0" borderId="4" xfId="0" applyFont="1" applyBorder="1" applyAlignment="1">
      <alignment horizontal="left" vertical="center" wrapText="1"/>
    </xf>
    <xf numFmtId="0" fontId="57" fillId="0" borderId="7" xfId="106" quotePrefix="1" applyFont="1" applyFill="1" applyBorder="1" applyAlignment="1">
      <alignment horizontal="left" vertical="top" wrapText="1"/>
    </xf>
    <xf numFmtId="0" fontId="57" fillId="0" borderId="8" xfId="106" quotePrefix="1" applyFont="1" applyFill="1" applyBorder="1" applyAlignment="1">
      <alignment horizontal="left" vertical="top" wrapText="1"/>
    </xf>
    <xf numFmtId="0" fontId="57" fillId="0" borderId="6" xfId="106" quotePrefix="1" applyFont="1" applyFill="1" applyBorder="1" applyAlignment="1">
      <alignment horizontal="left" vertical="top" wrapText="1"/>
    </xf>
    <xf numFmtId="0" fontId="57" fillId="0" borderId="5" xfId="95" quotePrefix="1" applyFont="1" applyFill="1" applyBorder="1" applyAlignment="1">
      <alignment horizontal="center" vertical="center" wrapText="1"/>
    </xf>
    <xf numFmtId="0" fontId="57" fillId="0" borderId="9" xfId="95" quotePrefix="1" applyFont="1" applyFill="1" applyBorder="1" applyAlignment="1">
      <alignment horizontal="center" vertical="center" wrapText="1"/>
    </xf>
    <xf numFmtId="0" fontId="57" fillId="0" borderId="11" xfId="95" quotePrefix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left" vertical="center"/>
    </xf>
    <xf numFmtId="0" fontId="27" fillId="0" borderId="7" xfId="1" applyFont="1" applyFill="1" applyBorder="1" applyAlignment="1">
      <alignment horizontal="right" vertical="center" wrapText="1"/>
    </xf>
    <xf numFmtId="0" fontId="27" fillId="0" borderId="8" xfId="1" applyFont="1" applyFill="1" applyBorder="1" applyAlignment="1">
      <alignment horizontal="right" vertical="center" wrapText="1"/>
    </xf>
    <xf numFmtId="0" fontId="27" fillId="0" borderId="6" xfId="1" applyFont="1" applyFill="1" applyBorder="1" applyAlignment="1">
      <alignment horizontal="right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117" fillId="0" borderId="0" xfId="1" applyFont="1" applyFill="1" applyAlignment="1"/>
    <xf numFmtId="0" fontId="30" fillId="0" borderId="0" xfId="1932" applyAlignment="1"/>
    <xf numFmtId="0" fontId="117" fillId="0" borderId="0" xfId="1" applyFont="1" applyFill="1" applyAlignment="1">
      <alignment wrapText="1"/>
    </xf>
    <xf numFmtId="0" fontId="30" fillId="0" borderId="0" xfId="1932" applyAlignment="1">
      <alignment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49" fillId="0" borderId="0" xfId="1" applyFont="1" applyFill="1" applyAlignment="1">
      <alignment horizontal="center" vertical="center"/>
    </xf>
    <xf numFmtId="0" fontId="49" fillId="0" borderId="0" xfId="1" applyFont="1" applyFill="1" applyAlignment="1">
      <alignment horizontal="center" vertical="center" wrapText="1"/>
    </xf>
    <xf numFmtId="9" fontId="27" fillId="0" borderId="7" xfId="1" applyNumberFormat="1" applyFont="1" applyFill="1" applyBorder="1" applyAlignment="1">
      <alignment horizontal="left"/>
    </xf>
    <xf numFmtId="9" fontId="27" fillId="0" borderId="8" xfId="1" applyNumberFormat="1" applyFont="1" applyFill="1" applyBorder="1" applyAlignment="1">
      <alignment horizontal="left"/>
    </xf>
    <xf numFmtId="9" fontId="27" fillId="0" borderId="6" xfId="1" applyNumberFormat="1" applyFont="1" applyFill="1" applyBorder="1" applyAlignment="1">
      <alignment horizontal="left"/>
    </xf>
    <xf numFmtId="0" fontId="42" fillId="2" borderId="4" xfId="1" applyFont="1" applyFill="1" applyBorder="1" applyAlignment="1">
      <alignment horizontal="center" vertical="center" wrapText="1"/>
    </xf>
    <xf numFmtId="0" fontId="44" fillId="2" borderId="4" xfId="1" applyFont="1" applyFill="1" applyBorder="1" applyAlignment="1">
      <alignment horizontal="center" vertical="center" wrapText="1"/>
    </xf>
    <xf numFmtId="0" fontId="27" fillId="2" borderId="7" xfId="1" applyFont="1" applyFill="1" applyBorder="1" applyAlignment="1">
      <alignment horizontal="center"/>
    </xf>
    <xf numFmtId="0" fontId="27" fillId="2" borderId="8" xfId="1" applyFont="1" applyFill="1" applyBorder="1" applyAlignment="1">
      <alignment horizontal="center"/>
    </xf>
    <xf numFmtId="0" fontId="27" fillId="2" borderId="6" xfId="1" applyFont="1" applyFill="1" applyBorder="1" applyAlignment="1">
      <alignment horizontal="center"/>
    </xf>
    <xf numFmtId="0" fontId="27" fillId="0" borderId="7" xfId="1" applyFont="1" applyFill="1" applyBorder="1" applyAlignment="1">
      <alignment horizontal="center"/>
    </xf>
    <xf numFmtId="0" fontId="27" fillId="0" borderId="8" xfId="1" applyFont="1" applyFill="1" applyBorder="1" applyAlignment="1">
      <alignment horizontal="center"/>
    </xf>
    <xf numFmtId="0" fontId="27" fillId="0" borderId="6" xfId="1" applyFont="1" applyFill="1" applyBorder="1" applyAlignment="1">
      <alignment horizontal="center"/>
    </xf>
    <xf numFmtId="0" fontId="27" fillId="0" borderId="7" xfId="1" applyFont="1" applyFill="1" applyBorder="1" applyAlignment="1">
      <alignment horizontal="left" vertical="center"/>
    </xf>
    <xf numFmtId="0" fontId="27" fillId="0" borderId="6" xfId="1" applyFont="1" applyFill="1" applyBorder="1" applyAlignment="1">
      <alignment horizontal="left" vertical="center"/>
    </xf>
    <xf numFmtId="0" fontId="42" fillId="2" borderId="0" xfId="1" applyFont="1" applyFill="1" applyAlignment="1">
      <alignment vertical="center"/>
    </xf>
    <xf numFmtId="0" fontId="5" fillId="2" borderId="0" xfId="1936" applyFill="1" applyAlignment="1">
      <alignment vertical="center"/>
    </xf>
    <xf numFmtId="0" fontId="42" fillId="2" borderId="0" xfId="1" applyFont="1" applyFill="1" applyAlignment="1">
      <alignment horizontal="center" vertical="center"/>
    </xf>
    <xf numFmtId="0" fontId="42" fillId="2" borderId="0" xfId="1" applyFont="1" applyFill="1" applyAlignment="1">
      <alignment horizontal="center" vertical="center" wrapText="1"/>
    </xf>
    <xf numFmtId="0" fontId="44" fillId="2" borderId="0" xfId="1" applyFont="1" applyFill="1" applyAlignment="1">
      <alignment horizontal="center" vertical="center" wrapText="1"/>
    </xf>
    <xf numFmtId="0" fontId="47" fillId="0" borderId="5" xfId="1" applyFont="1" applyFill="1" applyBorder="1" applyAlignment="1">
      <alignment horizontal="center" vertical="center" wrapText="1"/>
    </xf>
    <xf numFmtId="0" fontId="43" fillId="0" borderId="9" xfId="1" applyFont="1" applyFill="1" applyBorder="1" applyAlignment="1">
      <alignment horizontal="center" vertical="center" wrapText="1"/>
    </xf>
    <xf numFmtId="0" fontId="43" fillId="0" borderId="11" xfId="1" applyFont="1" applyFill="1" applyBorder="1" applyAlignment="1">
      <alignment horizontal="center" vertical="center" wrapText="1"/>
    </xf>
    <xf numFmtId="0" fontId="48" fillId="0" borderId="0" xfId="1937" applyFont="1" applyAlignment="1">
      <alignment horizontal="center" vertical="top" wrapText="1"/>
    </xf>
    <xf numFmtId="0" fontId="124" fillId="0" borderId="0" xfId="1937" applyFont="1" applyAlignment="1">
      <alignment horizontal="center" vertical="center"/>
    </xf>
    <xf numFmtId="0" fontId="48" fillId="0" borderId="0" xfId="1937" applyFont="1" applyAlignment="1">
      <alignment horizontal="center" wrapText="1"/>
    </xf>
    <xf numFmtId="0" fontId="26" fillId="0" borderId="0" xfId="1937" applyAlignment="1">
      <alignment horizontal="left" vertical="top" wrapText="1"/>
    </xf>
    <xf numFmtId="0" fontId="125" fillId="0" borderId="0" xfId="1937" applyFont="1" applyAlignment="1">
      <alignment horizontal="left" vertical="top" wrapText="1"/>
    </xf>
    <xf numFmtId="0" fontId="26" fillId="0" borderId="22" xfId="1937" applyBorder="1" applyAlignment="1">
      <alignment horizontal="center" vertical="top" wrapText="1"/>
    </xf>
    <xf numFmtId="0" fontId="26" fillId="0" borderId="24" xfId="1937" applyBorder="1" applyAlignment="1">
      <alignment horizontal="center" vertical="top" wrapText="1"/>
    </xf>
    <xf numFmtId="0" fontId="26" fillId="0" borderId="23" xfId="1937" applyBorder="1" applyAlignment="1">
      <alignment horizontal="center" vertical="top" wrapText="1"/>
    </xf>
    <xf numFmtId="0" fontId="26" fillId="0" borderId="2" xfId="1937" applyBorder="1" applyAlignment="1">
      <alignment horizontal="center" vertical="top" wrapText="1"/>
    </xf>
    <xf numFmtId="0" fontId="26" fillId="0" borderId="3" xfId="1937" applyBorder="1" applyAlignment="1">
      <alignment horizontal="center" vertical="top" wrapText="1"/>
    </xf>
    <xf numFmtId="0" fontId="48" fillId="0" borderId="7" xfId="1937" applyFont="1" applyFill="1" applyBorder="1" applyAlignment="1">
      <alignment horizontal="left" vertical="top" wrapText="1"/>
    </xf>
    <xf numFmtId="0" fontId="48" fillId="0" borderId="8" xfId="1937" applyFont="1" applyFill="1" applyBorder="1" applyAlignment="1">
      <alignment horizontal="left" vertical="top" wrapText="1"/>
    </xf>
    <xf numFmtId="0" fontId="48" fillId="0" borderId="6" xfId="1937" applyFont="1" applyFill="1" applyBorder="1" applyAlignment="1">
      <alignment horizontal="left" vertical="top" wrapText="1"/>
    </xf>
    <xf numFmtId="0" fontId="26" fillId="0" borderId="0" xfId="1937" applyAlignment="1">
      <alignment horizontal="left" vertical="top"/>
    </xf>
    <xf numFmtId="0" fontId="29" fillId="0" borderId="7" xfId="1" applyFont="1" applyFill="1" applyBorder="1" applyAlignment="1">
      <alignment horizontal="center" vertical="center" wrapText="1"/>
    </xf>
    <xf numFmtId="0" fontId="29" fillId="0" borderId="8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left" wrapText="1"/>
    </xf>
    <xf numFmtId="0" fontId="27" fillId="0" borderId="8" xfId="1" applyFont="1" applyFill="1" applyBorder="1" applyAlignment="1">
      <alignment horizontal="left" wrapText="1"/>
    </xf>
    <xf numFmtId="0" fontId="27" fillId="0" borderId="6" xfId="1" applyFont="1" applyFill="1" applyBorder="1" applyAlignment="1">
      <alignment horizontal="left" wrapText="1"/>
    </xf>
    <xf numFmtId="0" fontId="27" fillId="0" borderId="10" xfId="1" applyFont="1" applyFill="1" applyBorder="1" applyAlignment="1">
      <alignment vertical="center" wrapText="1"/>
    </xf>
    <xf numFmtId="0" fontId="129" fillId="0" borderId="0" xfId="1" applyFont="1" applyFill="1" applyAlignment="1">
      <alignment horizontal="center" vertical="center"/>
    </xf>
    <xf numFmtId="0" fontId="27" fillId="0" borderId="0" xfId="1" applyFont="1" applyFill="1" applyAlignment="1">
      <alignment horizontal="center" vertical="center" wrapText="1"/>
    </xf>
    <xf numFmtId="0" fontId="27" fillId="0" borderId="0" xfId="1" applyFont="1" applyFill="1" applyAlignment="1">
      <alignment vertical="center" wrapText="1"/>
    </xf>
    <xf numFmtId="0" fontId="48" fillId="0" borderId="7" xfId="1923" applyFont="1" applyFill="1" applyBorder="1" applyAlignment="1">
      <alignment horizontal="center" vertical="center" wrapText="1"/>
    </xf>
    <xf numFmtId="0" fontId="48" fillId="0" borderId="8" xfId="1923" applyFont="1" applyFill="1" applyBorder="1" applyAlignment="1">
      <alignment horizontal="center" vertical="center" wrapText="1"/>
    </xf>
    <xf numFmtId="0" fontId="137" fillId="0" borderId="4" xfId="1923" applyFont="1" applyFill="1" applyBorder="1" applyAlignment="1">
      <alignment horizontal="center" vertical="center" wrapText="1"/>
    </xf>
    <xf numFmtId="0" fontId="136" fillId="0" borderId="4" xfId="1923" applyFont="1" applyFill="1" applyBorder="1" applyAlignment="1">
      <alignment horizontal="center" vertical="center" wrapText="1"/>
    </xf>
    <xf numFmtId="0" fontId="140" fillId="0" borderId="0" xfId="1923" applyFont="1" applyAlignment="1">
      <alignment vertical="top" wrapText="1"/>
    </xf>
    <xf numFmtId="49" fontId="26" fillId="0" borderId="0" xfId="1923" applyNumberFormat="1" applyAlignment="1">
      <alignment horizontal="center"/>
    </xf>
    <xf numFmtId="0" fontId="31" fillId="0" borderId="2" xfId="1923" applyFont="1" applyBorder="1" applyAlignment="1">
      <alignment horizontal="center" vertical="top" wrapText="1"/>
    </xf>
    <xf numFmtId="0" fontId="31" fillId="0" borderId="0" xfId="1923" applyFont="1" applyBorder="1" applyAlignment="1">
      <alignment horizontal="center" vertical="top" wrapText="1"/>
    </xf>
    <xf numFmtId="0" fontId="48" fillId="0" borderId="0" xfId="1923" applyFont="1" applyAlignment="1">
      <alignment horizontal="center"/>
    </xf>
    <xf numFmtId="0" fontId="48" fillId="0" borderId="4" xfId="1923" applyFont="1" applyFill="1" applyBorder="1" applyAlignment="1">
      <alignment horizontal="center" vertical="center" wrapText="1"/>
    </xf>
    <xf numFmtId="0" fontId="26" fillId="0" borderId="4" xfId="1923" applyFont="1" applyFill="1" applyBorder="1" applyAlignment="1">
      <alignment horizontal="center" vertical="center" wrapText="1"/>
    </xf>
    <xf numFmtId="0" fontId="48" fillId="0" borderId="6" xfId="1923" applyFont="1" applyFill="1" applyBorder="1" applyAlignment="1">
      <alignment horizontal="center" vertical="center" wrapText="1"/>
    </xf>
    <xf numFmtId="0" fontId="137" fillId="0" borderId="7" xfId="1923" applyFont="1" applyFill="1" applyBorder="1" applyAlignment="1">
      <alignment horizontal="center" vertical="center" wrapText="1"/>
    </xf>
    <xf numFmtId="0" fontId="137" fillId="0" borderId="8" xfId="1923" applyFont="1" applyFill="1" applyBorder="1" applyAlignment="1">
      <alignment horizontal="center" vertical="center" wrapText="1"/>
    </xf>
    <xf numFmtId="0" fontId="137" fillId="0" borderId="6" xfId="1923" applyFont="1" applyFill="1" applyBorder="1" applyAlignment="1">
      <alignment horizontal="center" vertical="center" wrapText="1"/>
    </xf>
    <xf numFmtId="2" fontId="48" fillId="0" borderId="0" xfId="1923" applyNumberFormat="1" applyFont="1" applyAlignment="1">
      <alignment horizontal="center"/>
    </xf>
    <xf numFmtId="0" fontId="26" fillId="0" borderId="7" xfId="1923" applyFont="1" applyBorder="1" applyAlignment="1">
      <alignment horizontal="left" vertical="center"/>
    </xf>
    <xf numFmtId="0" fontId="26" fillId="0" borderId="6" xfId="1923" applyFont="1" applyBorder="1" applyAlignment="1">
      <alignment horizontal="left" vertical="center"/>
    </xf>
    <xf numFmtId="0" fontId="136" fillId="0" borderId="8" xfId="1943" applyFont="1" applyFill="1" applyBorder="1" applyAlignment="1" applyProtection="1">
      <alignment horizontal="left" vertical="top" wrapText="1"/>
      <protection locked="0"/>
    </xf>
    <xf numFmtId="0" fontId="136" fillId="0" borderId="6" xfId="1943" applyFont="1" applyFill="1" applyBorder="1" applyAlignment="1" applyProtection="1">
      <alignment horizontal="left" vertical="top" wrapText="1"/>
      <protection locked="0"/>
    </xf>
    <xf numFmtId="0" fontId="136" fillId="0" borderId="0" xfId="1943" applyFont="1" applyFill="1" applyAlignment="1" applyProtection="1">
      <alignment horizontal="left" vertical="center" wrapText="1"/>
      <protection locked="0"/>
    </xf>
    <xf numFmtId="0" fontId="136" fillId="0" borderId="7" xfId="1943" applyFont="1" applyFill="1" applyBorder="1" applyAlignment="1" applyProtection="1">
      <alignment horizontal="left" vertical="top" wrapText="1"/>
      <protection locked="0"/>
    </xf>
    <xf numFmtId="0" fontId="26" fillId="0" borderId="1" xfId="1923" applyFont="1" applyBorder="1" applyAlignment="1">
      <alignment horizontal="left" vertical="center" wrapText="1"/>
    </xf>
    <xf numFmtId="0" fontId="26" fillId="0" borderId="2" xfId="1923" applyFont="1" applyBorder="1" applyAlignment="1">
      <alignment horizontal="left" vertical="center" wrapText="1"/>
    </xf>
    <xf numFmtId="0" fontId="26" fillId="0" borderId="3" xfId="1923" applyFont="1" applyBorder="1" applyAlignment="1">
      <alignment horizontal="left" vertical="center" wrapText="1"/>
    </xf>
    <xf numFmtId="0" fontId="26" fillId="0" borderId="31" xfId="1923" applyFont="1" applyBorder="1" applyAlignment="1">
      <alignment horizontal="left" vertical="center" wrapText="1"/>
    </xf>
    <xf numFmtId="0" fontId="26" fillId="0" borderId="10" xfId="1923" applyFont="1" applyBorder="1" applyAlignment="1">
      <alignment horizontal="left" vertical="center" wrapText="1"/>
    </xf>
    <xf numFmtId="0" fontId="26" fillId="0" borderId="29" xfId="1923" applyFont="1" applyBorder="1" applyAlignment="1">
      <alignment horizontal="left" vertical="center" wrapText="1"/>
    </xf>
    <xf numFmtId="0" fontId="136" fillId="0" borderId="1" xfId="1943" applyFont="1" applyFill="1" applyBorder="1" applyAlignment="1" applyProtection="1">
      <alignment horizontal="left" vertical="center" wrapText="1"/>
      <protection locked="0"/>
    </xf>
    <xf numFmtId="0" fontId="136" fillId="0" borderId="2" xfId="1943" applyFont="1" applyFill="1" applyBorder="1" applyAlignment="1" applyProtection="1">
      <alignment horizontal="left" vertical="center" wrapText="1"/>
      <protection locked="0"/>
    </xf>
    <xf numFmtId="0" fontId="136" fillId="0" borderId="3" xfId="1943" applyFont="1" applyFill="1" applyBorder="1" applyAlignment="1" applyProtection="1">
      <alignment horizontal="left" vertical="center" wrapText="1"/>
      <protection locked="0"/>
    </xf>
    <xf numFmtId="0" fontId="136" fillId="0" borderId="31" xfId="1943" applyFont="1" applyFill="1" applyBorder="1" applyAlignment="1" applyProtection="1">
      <alignment horizontal="left" vertical="center" wrapText="1"/>
      <protection locked="0"/>
    </xf>
    <xf numFmtId="0" fontId="136" fillId="0" borderId="10" xfId="1943" applyFont="1" applyFill="1" applyBorder="1" applyAlignment="1" applyProtection="1">
      <alignment horizontal="left" vertical="center" wrapText="1"/>
      <protection locked="0"/>
    </xf>
    <xf numFmtId="0" fontId="136" fillId="0" borderId="29" xfId="1943" applyFont="1" applyFill="1" applyBorder="1" applyAlignment="1" applyProtection="1">
      <alignment horizontal="left" vertical="center" wrapText="1"/>
      <protection locked="0"/>
    </xf>
    <xf numFmtId="0" fontId="136" fillId="0" borderId="7" xfId="1943" applyFont="1" applyFill="1" applyBorder="1" applyAlignment="1" applyProtection="1">
      <alignment horizontal="left" vertical="center" wrapText="1"/>
      <protection locked="0"/>
    </xf>
    <xf numFmtId="0" fontId="136" fillId="0" borderId="8" xfId="1943" applyFont="1" applyFill="1" applyBorder="1" applyAlignment="1" applyProtection="1">
      <alignment horizontal="left" vertical="center" wrapText="1"/>
      <protection locked="0"/>
    </xf>
    <xf numFmtId="0" fontId="136" fillId="0" borderId="6" xfId="1943" applyFont="1" applyFill="1" applyBorder="1" applyAlignment="1" applyProtection="1">
      <alignment horizontal="left" vertical="center" wrapText="1"/>
      <protection locked="0"/>
    </xf>
    <xf numFmtId="0" fontId="26" fillId="0" borderId="8" xfId="1923" applyBorder="1" applyAlignment="1">
      <alignment horizontal="center" vertical="top" wrapText="1"/>
    </xf>
    <xf numFmtId="0" fontId="26" fillId="0" borderId="6" xfId="1923" applyBorder="1" applyAlignment="1">
      <alignment horizontal="center" vertical="top" wrapText="1"/>
    </xf>
    <xf numFmtId="0" fontId="27" fillId="0" borderId="4" xfId="1938" applyFont="1" applyFill="1" applyBorder="1" applyAlignment="1">
      <alignment vertical="center"/>
    </xf>
    <xf numFmtId="0" fontId="133" fillId="0" borderId="4" xfId="1938" applyFont="1" applyFill="1" applyBorder="1" applyAlignment="1">
      <alignment horizontal="left" vertical="center" wrapText="1"/>
    </xf>
    <xf numFmtId="0" fontId="29" fillId="0" borderId="7" xfId="1938" applyFont="1" applyFill="1" applyBorder="1" applyAlignment="1">
      <alignment vertical="center" wrapText="1"/>
    </xf>
    <xf numFmtId="0" fontId="29" fillId="0" borderId="8" xfId="1938" applyFont="1" applyFill="1" applyBorder="1" applyAlignment="1">
      <alignment vertical="center" wrapText="1"/>
    </xf>
    <xf numFmtId="0" fontId="29" fillId="0" borderId="6" xfId="1938" applyFont="1" applyFill="1" applyBorder="1" applyAlignment="1">
      <alignment vertical="center" wrapText="1"/>
    </xf>
    <xf numFmtId="0" fontId="27" fillId="0" borderId="7" xfId="1938" applyFont="1" applyFill="1" applyBorder="1" applyAlignment="1">
      <alignment vertical="center" wrapText="1"/>
    </xf>
    <xf numFmtId="0" fontId="27" fillId="0" borderId="8" xfId="1938" applyFont="1" applyFill="1" applyBorder="1" applyAlignment="1">
      <alignment vertical="center" wrapText="1"/>
    </xf>
    <xf numFmtId="0" fontId="27" fillId="0" borderId="6" xfId="1938" applyFont="1" applyFill="1" applyBorder="1" applyAlignment="1">
      <alignment vertical="center" wrapText="1"/>
    </xf>
    <xf numFmtId="0" fontId="27" fillId="0" borderId="7" xfId="1938" applyFont="1" applyFill="1" applyBorder="1" applyAlignment="1">
      <alignment horizontal="center" vertical="center" wrapText="1"/>
    </xf>
    <xf numFmtId="0" fontId="27" fillId="0" borderId="8" xfId="1938" applyFont="1" applyFill="1" applyBorder="1" applyAlignment="1">
      <alignment horizontal="center" vertical="center" wrapText="1"/>
    </xf>
    <xf numFmtId="0" fontId="27" fillId="0" borderId="6" xfId="1938" applyFont="1" applyFill="1" applyBorder="1" applyAlignment="1">
      <alignment horizontal="center" vertical="center" wrapText="1"/>
    </xf>
    <xf numFmtId="0" fontId="27" fillId="0" borderId="31" xfId="1938" applyFont="1" applyFill="1" applyBorder="1" applyAlignment="1">
      <alignment vertical="center" wrapText="1"/>
    </xf>
    <xf numFmtId="0" fontId="27" fillId="0" borderId="10" xfId="1938" applyFont="1" applyFill="1" applyBorder="1" applyAlignment="1">
      <alignment vertical="center" wrapText="1"/>
    </xf>
    <xf numFmtId="0" fontId="27" fillId="0" borderId="29" xfId="1938" applyFont="1" applyFill="1" applyBorder="1" applyAlignment="1">
      <alignment vertical="center" wrapText="1"/>
    </xf>
    <xf numFmtId="0" fontId="27" fillId="0" borderId="7" xfId="1938" applyFont="1" applyFill="1" applyBorder="1" applyAlignment="1">
      <alignment vertical="center"/>
    </xf>
    <xf numFmtId="0" fontId="27" fillId="0" borderId="8" xfId="1938" applyFont="1" applyFill="1" applyBorder="1" applyAlignment="1">
      <alignment vertical="center"/>
    </xf>
    <xf numFmtId="0" fontId="27" fillId="0" borderId="6" xfId="1938" applyFont="1" applyFill="1" applyBorder="1" applyAlignment="1">
      <alignment vertical="center"/>
    </xf>
    <xf numFmtId="0" fontId="5" fillId="0" borderId="30" xfId="1938" applyFill="1" applyBorder="1" applyAlignment="1">
      <alignment horizontal="center"/>
    </xf>
    <xf numFmtId="0" fontId="102" fillId="0" borderId="4" xfId="1" applyFont="1" applyFill="1" applyBorder="1" applyAlignment="1">
      <alignment horizontal="left" vertical="center"/>
    </xf>
    <xf numFmtId="0" fontId="130" fillId="0" borderId="0" xfId="1938" applyFont="1" applyFill="1" applyAlignment="1">
      <alignment horizontal="right"/>
    </xf>
    <xf numFmtId="0" fontId="27" fillId="0" borderId="0" xfId="1938" applyFont="1" applyFill="1" applyBorder="1" applyAlignment="1">
      <alignment horizontal="center" vertical="center"/>
    </xf>
    <xf numFmtId="0" fontId="29" fillId="0" borderId="0" xfId="1938" applyFont="1" applyFill="1" applyBorder="1" applyAlignment="1">
      <alignment horizontal="center" vertical="center" wrapText="1"/>
    </xf>
    <xf numFmtId="0" fontId="29" fillId="0" borderId="0" xfId="1938" applyFont="1" applyFill="1" applyBorder="1" applyAlignment="1">
      <alignment horizontal="center" vertical="center"/>
    </xf>
    <xf numFmtId="0" fontId="0" fillId="0" borderId="0" xfId="1938" applyFont="1" applyFill="1" applyAlignment="1">
      <alignment horizontal="center" vertical="center"/>
    </xf>
    <xf numFmtId="0" fontId="102" fillId="0" borderId="11" xfId="1" applyFont="1" applyFill="1" applyBorder="1" applyAlignment="1">
      <alignment horizontal="left" vertical="center"/>
    </xf>
    <xf numFmtId="0" fontId="29" fillId="0" borderId="4" xfId="1938" applyFont="1" applyFill="1" applyBorder="1" applyAlignment="1">
      <alignment horizontal="center" vertical="center" wrapText="1"/>
    </xf>
    <xf numFmtId="0" fontId="27" fillId="0" borderId="4" xfId="1938" applyFont="1" applyFill="1" applyBorder="1" applyAlignment="1">
      <alignment horizontal="left" vertical="center" wrapText="1"/>
    </xf>
    <xf numFmtId="0" fontId="142" fillId="0" borderId="7" xfId="61" applyFont="1" applyBorder="1" applyAlignment="1">
      <alignment horizontal="center" vertical="center"/>
    </xf>
    <xf numFmtId="0" fontId="142" fillId="0" borderId="8" xfId="61" applyFont="1" applyBorder="1" applyAlignment="1">
      <alignment horizontal="center" vertical="center"/>
    </xf>
    <xf numFmtId="0" fontId="142" fillId="0" borderId="6" xfId="61" applyFont="1" applyBorder="1" applyAlignment="1">
      <alignment horizontal="center" vertical="center"/>
    </xf>
    <xf numFmtId="0" fontId="142" fillId="0" borderId="7" xfId="61" applyFont="1" applyBorder="1" applyAlignment="1">
      <alignment horizontal="center" vertical="top"/>
    </xf>
    <xf numFmtId="0" fontId="142" fillId="0" borderId="8" xfId="61" applyFont="1" applyBorder="1" applyAlignment="1">
      <alignment horizontal="center" vertical="top"/>
    </xf>
    <xf numFmtId="0" fontId="142" fillId="0" borderId="6" xfId="61" applyFont="1" applyBorder="1" applyAlignment="1">
      <alignment horizontal="center" vertical="top"/>
    </xf>
    <xf numFmtId="0" fontId="142" fillId="3" borderId="4" xfId="61" applyFont="1" applyFill="1" applyBorder="1" applyAlignment="1">
      <alignment horizontal="center" vertical="center" wrapText="1"/>
    </xf>
    <xf numFmtId="0" fontId="98" fillId="0" borderId="0" xfId="61" applyFont="1" applyAlignment="1">
      <alignment horizontal="center" vertical="center"/>
    </xf>
    <xf numFmtId="4" fontId="98" fillId="0" borderId="0" xfId="61" applyNumberFormat="1" applyFont="1" applyAlignment="1">
      <alignment horizontal="center" vertical="center" wrapText="1"/>
    </xf>
    <xf numFmtId="4" fontId="98" fillId="0" borderId="4" xfId="61" applyNumberFormat="1" applyFont="1" applyBorder="1" applyAlignment="1">
      <alignment horizontal="center" vertical="center" wrapText="1"/>
    </xf>
    <xf numFmtId="4" fontId="98" fillId="0" borderId="4" xfId="61" quotePrefix="1" applyNumberFormat="1" applyFont="1" applyBorder="1" applyAlignment="1">
      <alignment horizontal="center" vertical="center" wrapText="1"/>
    </xf>
    <xf numFmtId="0" fontId="142" fillId="0" borderId="4" xfId="61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145" fillId="0" borderId="0" xfId="0" applyFont="1" applyAlignment="1">
      <alignment horizontal="center" wrapText="1"/>
    </xf>
    <xf numFmtId="0" fontId="101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top" wrapText="1"/>
    </xf>
    <xf numFmtId="0" fontId="101" fillId="0" borderId="0" xfId="0" applyFont="1" applyAlignment="1">
      <alignment horizontal="center"/>
    </xf>
    <xf numFmtId="1" fontId="57" fillId="2" borderId="0" xfId="0" applyNumberFormat="1" applyFont="1" applyFill="1" applyBorder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148" fillId="0" borderId="0" xfId="0" applyFont="1" applyBorder="1" applyAlignment="1">
      <alignment horizontal="left"/>
    </xf>
    <xf numFmtId="0" fontId="148" fillId="0" borderId="2" xfId="0" applyFont="1" applyBorder="1" applyAlignment="1">
      <alignment horizontal="left"/>
    </xf>
    <xf numFmtId="0" fontId="132" fillId="0" borderId="7" xfId="61" applyFont="1" applyFill="1" applyBorder="1" applyAlignment="1">
      <alignment horizontal="center" vertical="center" wrapText="1"/>
    </xf>
    <xf numFmtId="0" fontId="132" fillId="0" borderId="6" xfId="61" applyFont="1" applyFill="1" applyBorder="1" applyAlignment="1">
      <alignment horizontal="center" vertical="center" wrapText="1"/>
    </xf>
    <xf numFmtId="0" fontId="142" fillId="0" borderId="7" xfId="61" applyFont="1" applyFill="1" applyBorder="1" applyAlignment="1">
      <alignment horizontal="center" vertical="center"/>
    </xf>
    <xf numFmtId="0" fontId="142" fillId="0" borderId="8" xfId="61" applyFont="1" applyFill="1" applyBorder="1" applyAlignment="1">
      <alignment horizontal="center" vertical="center"/>
    </xf>
    <xf numFmtId="0" fontId="142" fillId="0" borderId="6" xfId="61" applyFont="1" applyFill="1" applyBorder="1" applyAlignment="1">
      <alignment horizontal="center" vertical="center"/>
    </xf>
    <xf numFmtId="0" fontId="142" fillId="0" borderId="7" xfId="61" applyFont="1" applyFill="1" applyBorder="1" applyAlignment="1">
      <alignment horizontal="center" vertical="center" wrapText="1"/>
    </xf>
    <xf numFmtId="0" fontId="142" fillId="0" borderId="8" xfId="61" applyFont="1" applyFill="1" applyBorder="1" applyAlignment="1">
      <alignment horizontal="center" vertical="center" wrapText="1"/>
    </xf>
    <xf numFmtId="0" fontId="142" fillId="0" borderId="6" xfId="61" applyFont="1" applyFill="1" applyBorder="1" applyAlignment="1">
      <alignment horizontal="center" vertical="center" wrapText="1"/>
    </xf>
    <xf numFmtId="0" fontId="98" fillId="0" borderId="0" xfId="61" applyFont="1" applyAlignment="1">
      <alignment horizontal="center"/>
    </xf>
    <xf numFmtId="4" fontId="98" fillId="0" borderId="8" xfId="61" applyNumberFormat="1" applyFont="1" applyBorder="1" applyAlignment="1">
      <alignment horizontal="center" vertical="center" wrapText="1"/>
    </xf>
    <xf numFmtId="0" fontId="142" fillId="0" borderId="0" xfId="61" applyFont="1" applyBorder="1" applyAlignment="1">
      <alignment horizontal="left" wrapText="1"/>
    </xf>
    <xf numFmtId="0" fontId="142" fillId="0" borderId="0" xfId="61" applyFont="1" applyBorder="1" applyAlignment="1">
      <alignment horizontal="left"/>
    </xf>
    <xf numFmtId="0" fontId="142" fillId="0" borderId="7" xfId="61" applyFont="1" applyFill="1" applyBorder="1" applyAlignment="1">
      <alignment horizontal="right" vertical="center" wrapText="1"/>
    </xf>
    <xf numFmtId="0" fontId="142" fillId="0" borderId="8" xfId="61" applyFont="1" applyFill="1" applyBorder="1" applyAlignment="1">
      <alignment horizontal="right" vertical="center" wrapText="1"/>
    </xf>
    <xf numFmtId="0" fontId="142" fillId="0" borderId="6" xfId="61" applyFont="1" applyFill="1" applyBorder="1" applyAlignment="1">
      <alignment horizontal="right" vertical="center" wrapText="1"/>
    </xf>
  </cellXfs>
  <cellStyles count="1954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2 2" xfId="1950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2 2 2" xfId="1948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2 2" xfId="1947"/>
    <cellStyle name="S6 3" xfId="91"/>
    <cellStyle name="S6 4" xfId="102"/>
    <cellStyle name="S6 5" xfId="139"/>
    <cellStyle name="S7" xfId="53"/>
    <cellStyle name="S7 2" xfId="54"/>
    <cellStyle name="S7 2 2" xfId="1949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4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Итоги" xfId="1926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ЛокСмета" xfId="192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12 2" xfId="1937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3"/>
    <cellStyle name="Обычный 2 2 4" xfId="1941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5"/>
    <cellStyle name="Обычный 28 4" xfId="1938"/>
    <cellStyle name="Обычный 29" xfId="1931"/>
    <cellStyle name="Обычный 3" xfId="63"/>
    <cellStyle name="Обычный 3 2" xfId="69"/>
    <cellStyle name="Обычный 3 2 2" xfId="114"/>
    <cellStyle name="Обычный 3 3" xfId="1932"/>
    <cellStyle name="Обычный 30" xfId="1951"/>
    <cellStyle name="Обычный 31" xfId="1952"/>
    <cellStyle name="Обычный 31 2 2" xfId="1946"/>
    <cellStyle name="Обычный 32" xfId="1953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40" xfId="1944"/>
    <cellStyle name="Обычный 41" xfId="1936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Обычный_6200_PRT" xfId="1943"/>
    <cellStyle name="Обычный_6200РД" xfId="1942"/>
    <cellStyle name="ПИР" xfId="1928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15" xfId="1945"/>
    <cellStyle name="Процентный 2" xfId="4"/>
    <cellStyle name="Процентный 2 2" xfId="1808"/>
    <cellStyle name="Процентный 3" xfId="67"/>
    <cellStyle name="Процентный 3 2" xfId="83"/>
    <cellStyle name="Процентный 3 3" xfId="1935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9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3 4" xfId="1939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4"/>
    <cellStyle name="Финансовый 7 2" xfId="1940"/>
    <cellStyle name="Финансовый 8" xfId="1933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63" Type="http://schemas.openxmlformats.org/officeDocument/2006/relationships/externalLink" Target="externalLinks/externalLink42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43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externalLink" Target="externalLinks/externalLink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30</xdr:row>
      <xdr:rowOff>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71775" y="1106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30</xdr:row>
      <xdr:rowOff>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71775" y="1141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30</xdr:row>
      <xdr:rowOff>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1801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29</xdr:row>
      <xdr:rowOff>0</xdr:rowOff>
    </xdr:from>
    <xdr:ext cx="1051112" cy="395569"/>
    <xdr:sp macro="" textlink="">
      <xdr:nvSpPr>
        <xdr:cNvPr id="5" name="TextBox 4"/>
        <xdr:cNvSpPr txBox="1"/>
      </xdr:nvSpPr>
      <xdr:spPr>
        <a:xfrm>
          <a:off x="4830295" y="11068050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29</xdr:row>
      <xdr:rowOff>0</xdr:rowOff>
    </xdr:from>
    <xdr:ext cx="2353234" cy="315407"/>
    <xdr:sp macro="" textlink="">
      <xdr:nvSpPr>
        <xdr:cNvPr id="7" name="TextBox 6"/>
        <xdr:cNvSpPr txBox="1"/>
      </xdr:nvSpPr>
      <xdr:spPr>
        <a:xfrm>
          <a:off x="4333316" y="11661963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29</xdr:row>
      <xdr:rowOff>0</xdr:rowOff>
    </xdr:from>
    <xdr:ext cx="1465729" cy="333376"/>
    <xdr:sp macro="" textlink="">
      <xdr:nvSpPr>
        <xdr:cNvPr id="8" name="TextBox 7"/>
        <xdr:cNvSpPr txBox="1"/>
      </xdr:nvSpPr>
      <xdr:spPr>
        <a:xfrm flipV="1">
          <a:off x="5438774" y="12525374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190500"/>
    <xdr:sp macro="" textlink="">
      <xdr:nvSpPr>
        <xdr:cNvPr id="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35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27</xdr:col>
      <xdr:colOff>523875</xdr:colOff>
      <xdr:row>35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0" y="3276600"/>
          <a:ext cx="8448675" cy="9972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57;&#1084;&#1077;&#1090;&#1099;%20&#1088;&#1072;&#1073;&#1086;&#1095;&#1080;&#1077;\2008\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rozhnyj\Downloads\&#1042;&#1040;&#1057;&#1048;&#1051;&#1048;&#1049;\&#1055;&#1048;&#1056;%20&#1057;&#1090;&#1072;&#1076;&#1080;&#1086;&#1085;\DOCUME~1\TEMP\LOCALS~1\Temp\Xl000026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haylova\AppData\Local\Microsoft\Windows\INetCache\Content.Outlook\S1Y6U532\&#1056;&#1072;&#1079;&#1076;&#1077;&#1083;%20&#1055;&#1044;%20&#8470;9.%20&#1063;&#1072;&#1089;&#1090;&#1100;%202.%20&#1069;&#1051;2-4-&#1055;&#1048;&#1056;-&#1057;&#1052;2_&#1080;&#1079;&#1084;5%2012.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Таблица 5"/>
      <sheetName val="Таблица 3"/>
      <sheetName val="93-110"/>
      <sheetName val="ПДР"/>
      <sheetName val="Зап-3- СЦБ"/>
      <sheetName val="Destination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1"/>
      <sheetName val="эл_химз_"/>
      <sheetName val="геология_"/>
      <sheetName val="к_84-к_83"/>
      <sheetName val="HP_и_оргтехника"/>
      <sheetName val="Коэфф1_"/>
      <sheetName val="Прайс_лист"/>
      <sheetName val="СМЕТА_проект"/>
      <sheetName val="Лист_опроса"/>
      <sheetName val="13_1"/>
      <sheetName val="свод_2"/>
      <sheetName val="выборка на22 июня"/>
      <sheetName val="см8"/>
      <sheetName val="Calc"/>
      <sheetName val="свод"/>
      <sheetName val="СметаСводная снег"/>
      <sheetName val="Смета 1свод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Данные_для_расчёта_сметы"/>
      <sheetName val="Смета_1"/>
      <sheetName val="свод 3"/>
      <sheetName val="шаблон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breakdown"/>
      <sheetName val="EKDEB90"/>
      <sheetName val="Калплан Кра"/>
      <sheetName val="Коэф КВ"/>
      <sheetName val="кп (3)"/>
      <sheetName val=""/>
      <sheetName val="Подрядчики"/>
      <sheetName val="ма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/>
      <sheetData sheetId="44" refreshError="1"/>
      <sheetData sheetId="45" refreshError="1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Титул"/>
      <sheetName val="изм.1"/>
      <sheetName val="изм.2"/>
      <sheetName val="изм.3"/>
      <sheetName val="изм.4"/>
      <sheetName val="изм.5"/>
      <sheetName val="Содерж"/>
      <sheetName val="02-01-01"/>
      <sheetName val="02-01-02"/>
      <sheetName val="02-01-03"/>
      <sheetName val="02-01-04"/>
      <sheetName val="02-02-01"/>
      <sheetName val="02-02-02"/>
      <sheetName val="02-02-03"/>
      <sheetName val="02-03-01"/>
      <sheetName val="02-03-02"/>
      <sheetName val="02-03-03"/>
      <sheetName val="02-04-01"/>
      <sheetName val="02-04-02"/>
      <sheetName val="02-05-01"/>
      <sheetName val="02-05-02"/>
      <sheetName val="02-05-03"/>
      <sheetName val="02-06-01"/>
      <sheetName val="02-06-02"/>
      <sheetName val="02-06-03"/>
      <sheetName val="02-07-01"/>
      <sheetName val="02-07-02"/>
      <sheetName val="02-07-03"/>
      <sheetName val="02-08-01"/>
      <sheetName val="02-08-02"/>
      <sheetName val="02-08-03"/>
      <sheetName val="02-08-04"/>
      <sheetName val="09-05-01база"/>
      <sheetName val="09-05-01"/>
      <sheetName val="09-05-02база"/>
      <sheetName val="09-05-02"/>
      <sheetName val="09-06-01база"/>
      <sheetName val="09-06-01"/>
      <sheetName val="09-06-02база"/>
      <sheetName val="09-06-02"/>
      <sheetName val="12-01-01"/>
      <sheetName val="12-01-02-1"/>
      <sheetName val="12-01-02-3 "/>
      <sheetName val="12-01-02-3-1"/>
      <sheetName val="12-01-03-2"/>
      <sheetName val="12-01-04"/>
      <sheetName val="12-01-05 "/>
      <sheetName val="12-02-01"/>
      <sheetName val="12-02-02"/>
      <sheetName val="12-02-2-2"/>
      <sheetName val="12-02-03"/>
      <sheetName val="12-03-01"/>
      <sheetName val="12-03-02"/>
      <sheetName val="12-03-02-1"/>
      <sheetName val="12-04-01"/>
      <sheetName val="12-04-1-2"/>
      <sheetName val="12-05-01"/>
      <sheetName val="12-05-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1">
          <cell r="B31" t="str">
            <v>Всего по смете: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48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49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873" t="s">
        <v>47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"/>
    </row>
    <row r="5" spans="1:13" x14ac:dyDescent="0.2">
      <c r="A5" s="874" t="s">
        <v>91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17"/>
    </row>
    <row r="6" spans="1:13" s="93" customFormat="1" ht="26.25" customHeight="1" thickBot="1" x14ac:dyDescent="0.3">
      <c r="A6" s="876" t="s">
        <v>92</v>
      </c>
      <c r="B6" s="876"/>
      <c r="C6" s="876"/>
      <c r="D6" s="876"/>
      <c r="E6" s="876"/>
      <c r="F6" s="876"/>
      <c r="G6" s="876"/>
      <c r="H6" s="876"/>
      <c r="I6" s="876"/>
      <c r="J6" s="876"/>
      <c r="K6" s="876"/>
      <c r="L6" s="877"/>
      <c r="M6" s="92"/>
    </row>
    <row r="7" spans="1:13" ht="21" customHeight="1" thickTop="1" x14ac:dyDescent="0.2">
      <c r="A7" s="20" t="s">
        <v>50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878" t="s">
        <v>17</v>
      </c>
      <c r="B8" s="878" t="s">
        <v>18</v>
      </c>
      <c r="C8" s="878" t="s">
        <v>19</v>
      </c>
      <c r="D8" s="878" t="s">
        <v>20</v>
      </c>
      <c r="E8" s="878" t="s">
        <v>21</v>
      </c>
      <c r="F8" s="878" t="s">
        <v>22</v>
      </c>
      <c r="G8" s="878"/>
      <c r="H8" s="878"/>
      <c r="I8" s="878"/>
      <c r="J8" s="878"/>
      <c r="K8" s="879"/>
      <c r="L8" s="878" t="s">
        <v>23</v>
      </c>
    </row>
    <row r="9" spans="1:13" ht="18" customHeight="1" x14ac:dyDescent="0.2">
      <c r="A9" s="879"/>
      <c r="B9" s="879"/>
      <c r="C9" s="879"/>
      <c r="D9" s="879"/>
      <c r="E9" s="879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879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880" t="s">
        <v>30</v>
      </c>
      <c r="B11" s="881"/>
      <c r="C11" s="881"/>
      <c r="D11" s="881"/>
      <c r="E11" s="881"/>
      <c r="F11" s="881"/>
      <c r="G11" s="881"/>
      <c r="H11" s="881"/>
      <c r="I11" s="881"/>
      <c r="J11" s="881"/>
      <c r="K11" s="881"/>
      <c r="L11" s="882"/>
    </row>
    <row r="12" spans="1:13" ht="42" customHeight="1" x14ac:dyDescent="0.2">
      <c r="A12" s="26">
        <v>1</v>
      </c>
      <c r="B12" s="27" t="s">
        <v>51</v>
      </c>
      <c r="C12" s="28" t="s">
        <v>52</v>
      </c>
      <c r="D12" s="28">
        <v>0.36</v>
      </c>
      <c r="E12" s="29" t="s">
        <v>53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54</v>
      </c>
      <c r="C13" s="28" t="s">
        <v>37</v>
      </c>
      <c r="D13" s="28">
        <v>0</v>
      </c>
      <c r="E13" s="29" t="s">
        <v>55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56</v>
      </c>
      <c r="C14" s="28" t="s">
        <v>37</v>
      </c>
      <c r="D14" s="28">
        <v>36</v>
      </c>
      <c r="E14" s="29" t="s">
        <v>57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58</v>
      </c>
      <c r="C15" s="28" t="s">
        <v>59</v>
      </c>
      <c r="D15" s="28">
        <v>4845</v>
      </c>
      <c r="E15" s="29" t="s">
        <v>60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76</v>
      </c>
      <c r="C17" s="7"/>
      <c r="D17" s="36">
        <f>L16</f>
        <v>113568.24</v>
      </c>
      <c r="E17" s="4" t="s">
        <v>61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62</v>
      </c>
      <c r="C18" s="7"/>
      <c r="D18" s="36">
        <f>L16</f>
        <v>113568.24</v>
      </c>
      <c r="E18" s="4" t="s">
        <v>63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64</v>
      </c>
      <c r="C19" s="37"/>
      <c r="D19" s="36">
        <f>L16</f>
        <v>113568.24</v>
      </c>
      <c r="E19" s="4" t="s">
        <v>65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880" t="s">
        <v>66</v>
      </c>
      <c r="B22" s="881"/>
      <c r="C22" s="881"/>
      <c r="D22" s="881"/>
      <c r="E22" s="881"/>
      <c r="F22" s="881"/>
      <c r="G22" s="881"/>
      <c r="H22" s="881"/>
      <c r="I22" s="881"/>
      <c r="J22" s="881"/>
      <c r="K22" s="881"/>
      <c r="L22" s="882"/>
      <c r="M22" s="9"/>
    </row>
    <row r="23" spans="1:13" ht="29.25" hidden="1" customHeight="1" x14ac:dyDescent="0.2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67</v>
      </c>
      <c r="C24" s="29"/>
      <c r="D24" s="54">
        <f>L21</f>
        <v>136281.89000000001</v>
      </c>
      <c r="E24" s="55" t="s">
        <v>68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69</v>
      </c>
      <c r="C25" s="29"/>
      <c r="D25" s="54">
        <f>D24+L24</f>
        <v>143095.98000000001</v>
      </c>
      <c r="E25" s="55" t="s">
        <v>70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32</v>
      </c>
      <c r="C26" s="29"/>
      <c r="D26" s="54">
        <f>D24+L24</f>
        <v>143095.98000000001</v>
      </c>
      <c r="E26" s="62" t="s">
        <v>71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40</v>
      </c>
      <c r="C27" s="29"/>
      <c r="D27" s="54">
        <f>L16+L17</f>
        <v>136281.89000000001</v>
      </c>
      <c r="E27" s="55" t="s">
        <v>72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73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883" t="s">
        <v>74</v>
      </c>
      <c r="C32" s="884"/>
      <c r="D32" s="884"/>
      <c r="E32" s="884"/>
      <c r="F32" s="884"/>
      <c r="G32" s="884"/>
      <c r="H32" s="884"/>
      <c r="I32" s="884"/>
      <c r="J32" s="885"/>
      <c r="K32" s="80">
        <v>3.9</v>
      </c>
      <c r="L32" s="81">
        <f>L31*K32</f>
        <v>747819.58</v>
      </c>
    </row>
    <row r="33" spans="1:12" hidden="1" x14ac:dyDescent="0.2">
      <c r="A33" s="79"/>
      <c r="B33" s="883" t="s">
        <v>44</v>
      </c>
      <c r="C33" s="884"/>
      <c r="D33" s="884"/>
      <c r="E33" s="884"/>
      <c r="F33" s="884"/>
      <c r="G33" s="884"/>
      <c r="H33" s="884"/>
      <c r="I33" s="884"/>
      <c r="J33" s="885"/>
      <c r="K33" s="80">
        <v>1</v>
      </c>
      <c r="L33" s="81">
        <f>L32*K33</f>
        <v>747819.58</v>
      </c>
    </row>
    <row r="34" spans="1:12" x14ac:dyDescent="0.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870" t="s">
        <v>75</v>
      </c>
      <c r="C35" s="871"/>
      <c r="D35" s="871"/>
      <c r="E35" s="871"/>
      <c r="F35" s="871"/>
      <c r="G35" s="871"/>
      <c r="H35" s="871"/>
      <c r="I35" s="871"/>
      <c r="J35" s="871"/>
      <c r="K35" s="872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opLeftCell="A28" zoomScaleNormal="100" workbookViewId="0">
      <selection activeCell="D11" sqref="D11"/>
    </sheetView>
  </sheetViews>
  <sheetFormatPr defaultColWidth="9.140625" defaultRowHeight="15" x14ac:dyDescent="0.25"/>
  <cols>
    <col min="1" max="1" width="5.28515625" style="90" customWidth="1"/>
    <col min="2" max="2" width="21.85546875" style="89" customWidth="1"/>
    <col min="3" max="3" width="26.140625" style="89" customWidth="1"/>
    <col min="4" max="4" width="14.85546875" style="89" customWidth="1"/>
    <col min="5" max="5" width="8.7109375" style="89" customWidth="1"/>
    <col min="6" max="6" width="11.7109375" style="89" customWidth="1"/>
    <col min="7" max="7" width="23.7109375" style="89" customWidth="1"/>
    <col min="8" max="8" width="17.5703125" style="91" customWidth="1"/>
    <col min="9" max="16384" width="9.140625" style="89"/>
  </cols>
  <sheetData>
    <row r="1" spans="1:9" ht="15.75" x14ac:dyDescent="0.25">
      <c r="A1" s="995" t="s">
        <v>110</v>
      </c>
      <c r="B1" s="996"/>
      <c r="C1" s="996"/>
      <c r="D1" s="996"/>
      <c r="E1" s="996"/>
      <c r="F1" s="996"/>
      <c r="G1" s="996"/>
      <c r="H1" s="996"/>
    </row>
    <row r="2" spans="1:9" ht="15.75" x14ac:dyDescent="0.25">
      <c r="A2" s="997"/>
      <c r="B2" s="996"/>
      <c r="C2" s="996"/>
      <c r="D2" s="996"/>
      <c r="E2" s="996"/>
      <c r="F2" s="996"/>
      <c r="G2" s="996"/>
      <c r="H2" s="996"/>
    </row>
    <row r="3" spans="1:9" ht="55.9" customHeight="1" x14ac:dyDescent="0.25">
      <c r="A3" s="998" t="s">
        <v>78</v>
      </c>
      <c r="B3" s="996"/>
      <c r="C3" s="999" t="s">
        <v>529</v>
      </c>
      <c r="D3" s="999"/>
      <c r="E3" s="999"/>
      <c r="F3" s="1000"/>
      <c r="G3" s="1000"/>
      <c r="H3" s="1000"/>
    </row>
    <row r="4" spans="1:9" ht="17.25" customHeight="1" x14ac:dyDescent="0.25">
      <c r="A4" s="998" t="s">
        <v>79</v>
      </c>
      <c r="B4" s="996"/>
      <c r="C4" s="1001"/>
      <c r="D4" s="1001"/>
      <c r="E4" s="1001"/>
      <c r="F4" s="996"/>
      <c r="G4" s="996"/>
      <c r="H4" s="996"/>
    </row>
    <row r="5" spans="1:9" ht="30" customHeight="1" x14ac:dyDescent="0.25">
      <c r="A5" s="1002" t="s">
        <v>81</v>
      </c>
      <c r="B5" s="996"/>
      <c r="C5" s="1001" t="s">
        <v>87</v>
      </c>
      <c r="D5" s="1001"/>
      <c r="E5" s="1001"/>
      <c r="F5" s="996"/>
      <c r="G5" s="996"/>
      <c r="H5" s="996"/>
    </row>
    <row r="6" spans="1:9" ht="15.75" x14ac:dyDescent="0.25">
      <c r="A6" s="998" t="s">
        <v>82</v>
      </c>
      <c r="B6" s="996"/>
      <c r="C6" s="1003"/>
      <c r="D6" s="1003"/>
      <c r="E6" s="1003"/>
      <c r="F6" s="996"/>
      <c r="G6" s="996"/>
      <c r="H6" s="996"/>
    </row>
    <row r="7" spans="1:9" ht="15.75" x14ac:dyDescent="0.25">
      <c r="A7" s="998" t="s">
        <v>83</v>
      </c>
      <c r="B7" s="996"/>
      <c r="C7" s="1003" t="s">
        <v>189</v>
      </c>
      <c r="D7" s="1003"/>
      <c r="E7" s="1003"/>
      <c r="F7" s="996"/>
      <c r="G7" s="996"/>
      <c r="H7" s="996"/>
    </row>
    <row r="8" spans="1:9" ht="15.75" x14ac:dyDescent="0.25">
      <c r="A8" s="177"/>
      <c r="B8" s="178"/>
      <c r="C8" s="179"/>
      <c r="D8" s="179"/>
      <c r="E8" s="179"/>
      <c r="F8" s="178"/>
      <c r="G8" s="178"/>
      <c r="H8" s="180"/>
    </row>
    <row r="9" spans="1:9" ht="109.5" customHeight="1" x14ac:dyDescent="0.25">
      <c r="A9" s="181" t="s">
        <v>2</v>
      </c>
      <c r="B9" s="181" t="s">
        <v>35</v>
      </c>
      <c r="C9" s="1007" t="s">
        <v>84</v>
      </c>
      <c r="D9" s="1008"/>
      <c r="E9" s="1008"/>
      <c r="F9" s="181" t="s">
        <v>36</v>
      </c>
      <c r="G9" s="181" t="s">
        <v>85</v>
      </c>
      <c r="H9" s="182" t="s">
        <v>86</v>
      </c>
    </row>
    <row r="10" spans="1:9" ht="15" customHeight="1" x14ac:dyDescent="0.25">
      <c r="A10" s="1009">
        <v>1</v>
      </c>
      <c r="B10" s="1011" t="s">
        <v>10</v>
      </c>
      <c r="C10" s="1013"/>
      <c r="D10" s="1014"/>
      <c r="E10" s="1015"/>
      <c r="F10" s="183"/>
      <c r="G10" s="1016"/>
      <c r="H10" s="1004"/>
    </row>
    <row r="11" spans="1:9" ht="31.5" x14ac:dyDescent="0.25">
      <c r="A11" s="1010"/>
      <c r="B11" s="1012"/>
      <c r="C11" s="184" t="s">
        <v>1320</v>
      </c>
      <c r="D11" s="217">
        <f>'Cводная смета ПИР'!G22-'Cводная смета ПИР'!G20-'Cводная смета ПИР'!G21</f>
        <v>12171520.619999999</v>
      </c>
      <c r="E11" s="186" t="s">
        <v>89</v>
      </c>
      <c r="F11" s="187"/>
      <c r="G11" s="1017"/>
      <c r="H11" s="1005"/>
      <c r="I11" s="89" t="s">
        <v>1634</v>
      </c>
    </row>
    <row r="12" spans="1:9" ht="15.75" x14ac:dyDescent="0.25">
      <c r="A12" s="1010"/>
      <c r="B12" s="1012"/>
      <c r="C12" s="184" t="s">
        <v>1321</v>
      </c>
      <c r="D12" s="188">
        <v>4.96</v>
      </c>
      <c r="E12" s="189"/>
      <c r="F12" s="187"/>
      <c r="G12" s="1017"/>
      <c r="H12" s="1005"/>
    </row>
    <row r="13" spans="1:9" ht="47.25" x14ac:dyDescent="0.25">
      <c r="A13" s="1010"/>
      <c r="B13" s="1012"/>
      <c r="C13" s="184" t="s">
        <v>135</v>
      </c>
      <c r="D13" s="217">
        <f>D11/D12</f>
        <v>2453935.61</v>
      </c>
      <c r="E13" s="186" t="s">
        <v>89</v>
      </c>
      <c r="F13" s="187"/>
      <c r="G13" s="1017"/>
      <c r="H13" s="1005"/>
    </row>
    <row r="14" spans="1:9" ht="15" customHeight="1" x14ac:dyDescent="0.25">
      <c r="A14" s="1009">
        <v>2</v>
      </c>
      <c r="B14" s="1011" t="s">
        <v>80</v>
      </c>
      <c r="C14" s="1013"/>
      <c r="D14" s="1014"/>
      <c r="E14" s="1015"/>
      <c r="F14" s="183"/>
      <c r="G14" s="1017"/>
      <c r="H14" s="1005"/>
    </row>
    <row r="15" spans="1:9" ht="32.450000000000003" customHeight="1" x14ac:dyDescent="0.25">
      <c r="A15" s="1010"/>
      <c r="B15" s="1012"/>
      <c r="C15" s="184" t="s">
        <v>1322</v>
      </c>
      <c r="D15" s="185">
        <f>'ПД '!E323</f>
        <v>17437588</v>
      </c>
      <c r="E15" s="186" t="s">
        <v>89</v>
      </c>
      <c r="F15" s="187"/>
      <c r="G15" s="1017"/>
      <c r="H15" s="1005"/>
    </row>
    <row r="16" spans="1:9" ht="25.9" customHeight="1" x14ac:dyDescent="0.25">
      <c r="A16" s="1010"/>
      <c r="B16" s="1012"/>
      <c r="C16" s="184" t="s">
        <v>1321</v>
      </c>
      <c r="D16" s="190">
        <v>4.91</v>
      </c>
      <c r="E16" s="189"/>
      <c r="F16" s="187"/>
      <c r="G16" s="1017"/>
      <c r="H16" s="1005"/>
    </row>
    <row r="17" spans="1:15" ht="47.25" x14ac:dyDescent="0.25">
      <c r="A17" s="1010"/>
      <c r="B17" s="1012"/>
      <c r="C17" s="184" t="s">
        <v>136</v>
      </c>
      <c r="D17" s="185">
        <f>D15/D16</f>
        <v>3551444</v>
      </c>
      <c r="E17" s="186" t="s">
        <v>89</v>
      </c>
      <c r="F17" s="187"/>
      <c r="G17" s="1018"/>
      <c r="H17" s="1006"/>
      <c r="O17" s="89" t="s">
        <v>93</v>
      </c>
    </row>
    <row r="18" spans="1:15" ht="39.75" customHeight="1" x14ac:dyDescent="0.25">
      <c r="A18" s="191"/>
      <c r="B18" s="192"/>
      <c r="C18" s="193" t="s">
        <v>94</v>
      </c>
      <c r="D18" s="194">
        <f>D13+D17</f>
        <v>6005380</v>
      </c>
      <c r="E18" s="195" t="s">
        <v>89</v>
      </c>
      <c r="F18" s="196"/>
      <c r="G18" s="197" t="s">
        <v>1633</v>
      </c>
      <c r="H18" s="198"/>
    </row>
    <row r="19" spans="1:15" ht="72" customHeight="1" x14ac:dyDescent="0.25">
      <c r="A19" s="199"/>
      <c r="B19" s="200" t="s">
        <v>88</v>
      </c>
      <c r="C19" s="201" t="s">
        <v>90</v>
      </c>
      <c r="D19" s="202">
        <v>7.0699999999999999E-2</v>
      </c>
      <c r="E19" s="203"/>
      <c r="F19" s="204"/>
      <c r="G19" s="205"/>
      <c r="H19" s="221">
        <f>D18*D19</f>
        <v>424580.37</v>
      </c>
    </row>
    <row r="20" spans="1:15" ht="36.75" customHeight="1" x14ac:dyDescent="0.25">
      <c r="A20" s="199"/>
      <c r="B20" s="206"/>
      <c r="C20" s="207" t="s">
        <v>577</v>
      </c>
      <c r="D20" s="208">
        <v>6.18</v>
      </c>
      <c r="E20" s="209"/>
      <c r="F20" s="210"/>
      <c r="G20" s="152"/>
      <c r="H20" s="222">
        <f>H19*D20</f>
        <v>2623906.69</v>
      </c>
    </row>
    <row r="21" spans="1:15" x14ac:dyDescent="0.25">
      <c r="A21" s="106"/>
      <c r="B21" s="107"/>
      <c r="C21" s="107"/>
      <c r="D21" s="107"/>
      <c r="E21" s="107"/>
      <c r="F21" s="107"/>
      <c r="G21" s="107"/>
      <c r="H21" s="108"/>
    </row>
    <row r="22" spans="1:15" x14ac:dyDescent="0.25">
      <c r="A22" s="106"/>
      <c r="B22" s="107"/>
      <c r="C22" s="107"/>
      <c r="D22" s="118"/>
      <c r="E22" s="107"/>
      <c r="F22" s="107"/>
      <c r="G22" s="107"/>
      <c r="H22" s="108"/>
    </row>
    <row r="23" spans="1:15" x14ac:dyDescent="0.25">
      <c r="A23" s="106"/>
      <c r="B23" s="107"/>
      <c r="C23" s="107"/>
      <c r="D23" s="107"/>
      <c r="E23" s="107"/>
      <c r="F23" s="107"/>
      <c r="G23" s="107"/>
      <c r="H23" s="108"/>
    </row>
    <row r="24" spans="1:15" x14ac:dyDescent="0.25">
      <c r="A24" s="106"/>
      <c r="B24" s="107"/>
      <c r="C24" s="107"/>
      <c r="D24" s="107"/>
      <c r="E24" s="107"/>
      <c r="F24" s="107"/>
      <c r="G24" s="107"/>
      <c r="H24" s="108"/>
    </row>
    <row r="25" spans="1:15" ht="30" x14ac:dyDescent="0.25">
      <c r="A25" s="106"/>
      <c r="B25" s="218" t="s">
        <v>545</v>
      </c>
      <c r="C25" s="218" t="s">
        <v>546</v>
      </c>
      <c r="D25" s="107"/>
      <c r="E25" s="107"/>
      <c r="F25" s="107"/>
      <c r="G25" s="107"/>
      <c r="H25" s="108"/>
    </row>
    <row r="26" spans="1:15" x14ac:dyDescent="0.25">
      <c r="A26" s="106"/>
      <c r="B26" s="218" t="s">
        <v>547</v>
      </c>
      <c r="C26" s="218" t="s">
        <v>548</v>
      </c>
      <c r="D26" s="107"/>
      <c r="E26" s="107"/>
      <c r="F26" s="107"/>
      <c r="G26" s="107"/>
      <c r="H26" s="108"/>
    </row>
    <row r="27" spans="1:15" x14ac:dyDescent="0.25">
      <c r="A27" s="106"/>
      <c r="B27" s="218" t="s">
        <v>549</v>
      </c>
      <c r="C27" s="218">
        <v>33.75</v>
      </c>
      <c r="D27" s="107"/>
      <c r="E27" s="107"/>
      <c r="F27" s="107"/>
      <c r="G27" s="107"/>
      <c r="H27" s="108"/>
    </row>
    <row r="28" spans="1:15" x14ac:dyDescent="0.25">
      <c r="A28" s="106"/>
      <c r="B28" s="218" t="s">
        <v>550</v>
      </c>
      <c r="C28" s="218">
        <v>29.25</v>
      </c>
      <c r="D28" s="107"/>
      <c r="E28" s="107"/>
      <c r="F28" s="107"/>
      <c r="G28" s="107"/>
      <c r="H28" s="108"/>
    </row>
    <row r="29" spans="1:15" x14ac:dyDescent="0.25">
      <c r="A29" s="106"/>
      <c r="B29" s="218" t="s">
        <v>551</v>
      </c>
      <c r="C29" s="218">
        <v>27.3</v>
      </c>
      <c r="D29" s="107"/>
      <c r="E29" s="107"/>
      <c r="F29" s="107"/>
      <c r="G29" s="107"/>
      <c r="H29" s="108"/>
    </row>
    <row r="30" spans="1:15" x14ac:dyDescent="0.25">
      <c r="A30" s="106"/>
      <c r="B30" s="218" t="s">
        <v>552</v>
      </c>
      <c r="C30" s="218">
        <v>20.22</v>
      </c>
      <c r="D30" s="107"/>
      <c r="E30" s="107"/>
      <c r="F30" s="107"/>
      <c r="G30" s="107"/>
      <c r="H30" s="108"/>
    </row>
    <row r="31" spans="1:15" x14ac:dyDescent="0.25">
      <c r="A31" s="106"/>
      <c r="B31" s="218" t="s">
        <v>553</v>
      </c>
      <c r="C31" s="218">
        <v>16.649999999999999</v>
      </c>
      <c r="D31" s="107"/>
      <c r="E31" s="107"/>
      <c r="F31" s="107"/>
      <c r="G31" s="107"/>
      <c r="H31" s="108"/>
    </row>
    <row r="32" spans="1:15" x14ac:dyDescent="0.25">
      <c r="A32" s="106"/>
      <c r="B32" s="219" t="s">
        <v>554</v>
      </c>
      <c r="C32" s="219">
        <v>12.69</v>
      </c>
      <c r="D32" s="107"/>
      <c r="E32" s="107"/>
      <c r="F32" s="107"/>
      <c r="G32" s="107"/>
      <c r="H32" s="108"/>
    </row>
    <row r="33" spans="1:8" x14ac:dyDescent="0.25">
      <c r="A33" s="106"/>
      <c r="B33" s="218" t="s">
        <v>555</v>
      </c>
      <c r="C33" s="218">
        <v>11.88</v>
      </c>
      <c r="D33" s="107"/>
      <c r="E33" s="107"/>
      <c r="F33" s="107"/>
      <c r="G33" s="107"/>
      <c r="H33" s="108"/>
    </row>
    <row r="34" spans="1:8" x14ac:dyDescent="0.25">
      <c r="A34" s="106"/>
      <c r="B34" s="637" t="s">
        <v>556</v>
      </c>
      <c r="C34" s="637">
        <v>10.98</v>
      </c>
      <c r="D34" s="107"/>
      <c r="E34" s="107"/>
      <c r="F34" s="107"/>
      <c r="G34" s="107"/>
      <c r="H34" s="108"/>
    </row>
    <row r="35" spans="1:8" x14ac:dyDescent="0.25">
      <c r="A35" s="106"/>
      <c r="B35" s="219" t="s">
        <v>557</v>
      </c>
      <c r="C35" s="219">
        <v>8.77</v>
      </c>
      <c r="D35" s="107"/>
      <c r="E35" s="107"/>
      <c r="F35" s="107"/>
      <c r="G35" s="107"/>
      <c r="H35" s="108"/>
    </row>
    <row r="36" spans="1:8" x14ac:dyDescent="0.25">
      <c r="A36" s="106"/>
      <c r="B36" s="832" t="s">
        <v>558</v>
      </c>
      <c r="C36" s="832">
        <v>7.07</v>
      </c>
      <c r="D36" s="107"/>
      <c r="E36" s="107"/>
      <c r="F36" s="107"/>
      <c r="G36" s="107"/>
      <c r="H36" s="108"/>
    </row>
    <row r="37" spans="1:8" x14ac:dyDescent="0.25">
      <c r="A37" s="106"/>
      <c r="B37" s="218" t="s">
        <v>559</v>
      </c>
      <c r="C37" s="218">
        <v>6.15</v>
      </c>
      <c r="D37" s="107"/>
      <c r="E37" s="107"/>
      <c r="F37" s="107"/>
      <c r="G37" s="107"/>
      <c r="H37" s="108"/>
    </row>
    <row r="38" spans="1:8" x14ac:dyDescent="0.25">
      <c r="A38" s="106"/>
      <c r="B38" s="218" t="s">
        <v>560</v>
      </c>
      <c r="C38" s="218">
        <v>4.76</v>
      </c>
      <c r="D38" s="107"/>
      <c r="E38" s="107"/>
      <c r="F38" s="107"/>
      <c r="G38" s="107"/>
      <c r="H38" s="108"/>
    </row>
    <row r="39" spans="1:8" x14ac:dyDescent="0.25">
      <c r="A39" s="106"/>
      <c r="B39" s="218" t="s">
        <v>561</v>
      </c>
      <c r="C39" s="218">
        <v>4.13</v>
      </c>
      <c r="D39" s="107"/>
      <c r="E39" s="107"/>
      <c r="F39" s="107"/>
      <c r="G39" s="107"/>
      <c r="H39" s="108"/>
    </row>
    <row r="40" spans="1:8" x14ac:dyDescent="0.25">
      <c r="A40" s="106"/>
      <c r="B40" s="218" t="s">
        <v>562</v>
      </c>
      <c r="C40" s="218">
        <v>3.52</v>
      </c>
      <c r="D40" s="107"/>
      <c r="E40" s="107"/>
      <c r="F40" s="107"/>
      <c r="G40" s="107"/>
      <c r="H40" s="108"/>
    </row>
    <row r="41" spans="1:8" x14ac:dyDescent="0.25">
      <c r="A41" s="106"/>
      <c r="B41" s="218" t="s">
        <v>563</v>
      </c>
      <c r="C41" s="218">
        <v>3.06</v>
      </c>
      <c r="D41" s="107"/>
      <c r="E41" s="107"/>
      <c r="F41" s="107"/>
      <c r="G41" s="107"/>
      <c r="H41" s="108"/>
    </row>
    <row r="42" spans="1:8" x14ac:dyDescent="0.25">
      <c r="A42" s="106"/>
      <c r="B42" s="218" t="s">
        <v>564</v>
      </c>
      <c r="C42" s="218">
        <v>2.62</v>
      </c>
      <c r="D42" s="107"/>
      <c r="E42" s="107"/>
      <c r="F42" s="107"/>
      <c r="G42" s="107"/>
      <c r="H42" s="108"/>
    </row>
    <row r="43" spans="1:8" x14ac:dyDescent="0.25">
      <c r="A43" s="106"/>
      <c r="B43" s="218" t="s">
        <v>565</v>
      </c>
      <c r="C43" s="218">
        <v>2.33</v>
      </c>
      <c r="D43" s="107"/>
      <c r="E43" s="107"/>
      <c r="F43" s="107"/>
      <c r="G43" s="107"/>
      <c r="H43" s="108"/>
    </row>
    <row r="44" spans="1:8" x14ac:dyDescent="0.25">
      <c r="A44" s="106"/>
      <c r="B44" s="218" t="s">
        <v>566</v>
      </c>
      <c r="C44" s="218">
        <v>2.0099999999999998</v>
      </c>
      <c r="D44" s="107"/>
      <c r="E44" s="107"/>
      <c r="F44" s="107"/>
      <c r="G44" s="107"/>
      <c r="H44" s="108"/>
    </row>
    <row r="45" spans="1:8" x14ac:dyDescent="0.25">
      <c r="A45" s="106"/>
      <c r="B45" s="218" t="s">
        <v>567</v>
      </c>
      <c r="C45" s="218">
        <v>1.68</v>
      </c>
      <c r="D45" s="107"/>
      <c r="E45" s="107"/>
      <c r="F45" s="107"/>
      <c r="G45" s="107"/>
      <c r="H45" s="108"/>
    </row>
    <row r="46" spans="1:8" x14ac:dyDescent="0.25">
      <c r="A46" s="106"/>
      <c r="B46" s="218" t="s">
        <v>568</v>
      </c>
      <c r="C46" s="218">
        <v>1.56</v>
      </c>
      <c r="D46" s="107"/>
      <c r="E46" s="107"/>
      <c r="F46" s="107"/>
      <c r="G46" s="107"/>
      <c r="H46" s="108"/>
    </row>
    <row r="47" spans="1:8" x14ac:dyDescent="0.25">
      <c r="A47" s="106"/>
      <c r="B47" s="218" t="s">
        <v>569</v>
      </c>
      <c r="C47" s="218">
        <v>1.22</v>
      </c>
      <c r="D47" s="107"/>
      <c r="E47" s="107"/>
      <c r="F47" s="107"/>
      <c r="G47" s="107"/>
      <c r="H47" s="108"/>
    </row>
    <row r="48" spans="1:8" x14ac:dyDescent="0.25">
      <c r="A48" s="106"/>
      <c r="B48" s="218" t="s">
        <v>570</v>
      </c>
      <c r="C48" s="218">
        <v>1.04</v>
      </c>
      <c r="D48" s="107"/>
      <c r="E48" s="107"/>
      <c r="F48" s="107"/>
      <c r="G48" s="107"/>
      <c r="H48" s="108"/>
    </row>
    <row r="49" spans="1:8" x14ac:dyDescent="0.25">
      <c r="A49" s="106"/>
      <c r="B49" s="218" t="s">
        <v>571</v>
      </c>
      <c r="C49" s="218">
        <v>0.9</v>
      </c>
      <c r="D49" s="107"/>
      <c r="E49" s="107"/>
      <c r="F49" s="107"/>
      <c r="G49" s="107"/>
      <c r="H49" s="108"/>
    </row>
    <row r="50" spans="1:8" x14ac:dyDescent="0.25">
      <c r="A50" s="106"/>
      <c r="B50" s="218" t="s">
        <v>572</v>
      </c>
      <c r="C50" s="218">
        <v>0.8</v>
      </c>
      <c r="D50" s="107"/>
      <c r="E50" s="107"/>
      <c r="F50" s="107"/>
      <c r="G50" s="107"/>
      <c r="H50" s="108"/>
    </row>
    <row r="51" spans="1:8" x14ac:dyDescent="0.25">
      <c r="A51" s="106"/>
      <c r="B51" s="218" t="s">
        <v>573</v>
      </c>
      <c r="C51" s="218">
        <v>0.73</v>
      </c>
      <c r="D51" s="107"/>
      <c r="E51" s="107"/>
      <c r="F51" s="107"/>
      <c r="G51" s="107"/>
      <c r="H51" s="108"/>
    </row>
    <row r="52" spans="1:8" x14ac:dyDescent="0.25">
      <c r="A52" s="106"/>
      <c r="B52" s="218" t="s">
        <v>574</v>
      </c>
      <c r="C52" s="218">
        <v>0.66</v>
      </c>
      <c r="D52" s="107"/>
      <c r="E52" s="107"/>
      <c r="F52" s="107"/>
      <c r="G52" s="107"/>
      <c r="H52" s="108"/>
    </row>
    <row r="53" spans="1:8" x14ac:dyDescent="0.25">
      <c r="A53" s="106"/>
      <c r="B53" s="218" t="s">
        <v>575</v>
      </c>
      <c r="C53" s="218">
        <v>0.61</v>
      </c>
      <c r="D53" s="107"/>
      <c r="E53" s="107"/>
      <c r="F53" s="107"/>
      <c r="G53" s="107"/>
      <c r="H53" s="108"/>
    </row>
    <row r="54" spans="1:8" x14ac:dyDescent="0.25">
      <c r="A54" s="106"/>
      <c r="B54" s="218" t="s">
        <v>576</v>
      </c>
      <c r="C54" s="218">
        <v>0.57999999999999996</v>
      </c>
      <c r="D54" s="107"/>
      <c r="E54" s="107"/>
      <c r="F54" s="107"/>
      <c r="G54" s="107"/>
      <c r="H54" s="108"/>
    </row>
    <row r="55" spans="1:8" x14ac:dyDescent="0.25">
      <c r="A55" s="106"/>
      <c r="B55" s="107"/>
      <c r="C55" s="107"/>
      <c r="D55" s="107"/>
      <c r="E55" s="107"/>
      <c r="F55" s="107"/>
      <c r="G55" s="107"/>
      <c r="H55" s="108"/>
    </row>
    <row r="56" spans="1:8" x14ac:dyDescent="0.25">
      <c r="A56" s="106"/>
      <c r="B56" s="107"/>
      <c r="C56" s="107"/>
      <c r="D56" s="107"/>
      <c r="E56" s="107"/>
      <c r="F56" s="107"/>
      <c r="G56" s="107"/>
      <c r="H56" s="108"/>
    </row>
    <row r="57" spans="1:8" x14ac:dyDescent="0.25">
      <c r="A57" s="106"/>
      <c r="B57" s="107"/>
      <c r="C57" s="107"/>
      <c r="D57" s="107"/>
      <c r="E57" s="107"/>
      <c r="F57" s="107"/>
      <c r="G57" s="107"/>
      <c r="H57" s="108"/>
    </row>
    <row r="58" spans="1:8" x14ac:dyDescent="0.25">
      <c r="A58" s="106"/>
      <c r="B58" s="107"/>
      <c r="C58" s="107"/>
      <c r="D58" s="107"/>
      <c r="E58" s="107"/>
      <c r="F58" s="107"/>
      <c r="G58" s="107"/>
      <c r="H58" s="108"/>
    </row>
    <row r="59" spans="1:8" x14ac:dyDescent="0.25">
      <c r="A59" s="106"/>
      <c r="B59" s="107"/>
      <c r="C59" s="107"/>
      <c r="D59" s="107"/>
      <c r="E59" s="107"/>
      <c r="F59" s="107"/>
      <c r="G59" s="107"/>
      <c r="H59" s="108"/>
    </row>
    <row r="60" spans="1:8" x14ac:dyDescent="0.25">
      <c r="A60" s="106"/>
      <c r="B60" s="107"/>
      <c r="C60" s="107"/>
      <c r="D60" s="107"/>
      <c r="E60" s="107"/>
      <c r="F60" s="107"/>
      <c r="G60" s="107"/>
      <c r="H60" s="108"/>
    </row>
    <row r="61" spans="1:8" x14ac:dyDescent="0.25">
      <c r="A61" s="106"/>
      <c r="B61" s="107"/>
      <c r="C61" s="107"/>
      <c r="D61" s="107"/>
      <c r="E61" s="107"/>
      <c r="F61" s="107"/>
      <c r="G61" s="107"/>
      <c r="H61" s="108"/>
    </row>
    <row r="62" spans="1:8" x14ac:dyDescent="0.25">
      <c r="A62" s="106"/>
      <c r="B62" s="107"/>
      <c r="C62" s="107"/>
      <c r="D62" s="107"/>
      <c r="E62" s="107"/>
      <c r="F62" s="107"/>
      <c r="G62" s="107"/>
      <c r="H62" s="108"/>
    </row>
    <row r="63" spans="1:8" x14ac:dyDescent="0.25">
      <c r="A63" s="106"/>
      <c r="B63" s="107"/>
      <c r="C63" s="107"/>
      <c r="D63" s="107"/>
      <c r="E63" s="107"/>
      <c r="F63" s="107"/>
      <c r="G63" s="107"/>
      <c r="H63" s="108"/>
    </row>
    <row r="64" spans="1:8" x14ac:dyDescent="0.25">
      <c r="A64" s="106"/>
      <c r="B64" s="107"/>
      <c r="C64" s="107"/>
      <c r="D64" s="107"/>
      <c r="E64" s="107"/>
      <c r="F64" s="107"/>
      <c r="G64" s="107"/>
      <c r="H64" s="108"/>
    </row>
    <row r="65" spans="1:8" x14ac:dyDescent="0.25">
      <c r="A65" s="106"/>
      <c r="B65" s="107"/>
      <c r="C65" s="107"/>
      <c r="D65" s="107"/>
      <c r="E65" s="107"/>
      <c r="F65" s="107"/>
      <c r="G65" s="107"/>
      <c r="H65" s="108"/>
    </row>
    <row r="66" spans="1:8" x14ac:dyDescent="0.25">
      <c r="A66" s="106"/>
      <c r="B66" s="107"/>
      <c r="C66" s="107"/>
      <c r="D66" s="107"/>
      <c r="E66" s="107"/>
      <c r="F66" s="107"/>
      <c r="G66" s="107"/>
      <c r="H66" s="108"/>
    </row>
    <row r="67" spans="1:8" x14ac:dyDescent="0.25">
      <c r="A67" s="106"/>
      <c r="B67" s="107"/>
      <c r="C67" s="107"/>
      <c r="D67" s="107"/>
      <c r="E67" s="107"/>
      <c r="F67" s="107"/>
      <c r="G67" s="107"/>
      <c r="H67" s="108"/>
    </row>
    <row r="68" spans="1:8" x14ac:dyDescent="0.25">
      <c r="A68" s="106"/>
      <c r="B68" s="107"/>
      <c r="C68" s="107"/>
      <c r="D68" s="107"/>
      <c r="E68" s="107"/>
      <c r="F68" s="107"/>
      <c r="G68" s="107"/>
      <c r="H68" s="108"/>
    </row>
    <row r="69" spans="1:8" x14ac:dyDescent="0.25">
      <c r="A69" s="106"/>
      <c r="B69" s="107"/>
      <c r="C69" s="107"/>
      <c r="D69" s="107"/>
      <c r="E69" s="107"/>
      <c r="F69" s="107"/>
      <c r="G69" s="107"/>
      <c r="H69" s="108"/>
    </row>
    <row r="70" spans="1:8" x14ac:dyDescent="0.25">
      <c r="A70" s="106"/>
      <c r="B70" s="107"/>
      <c r="C70" s="107"/>
      <c r="D70" s="107"/>
      <c r="E70" s="107"/>
      <c r="F70" s="107"/>
      <c r="G70" s="107"/>
      <c r="H70" s="108"/>
    </row>
    <row r="71" spans="1:8" x14ac:dyDescent="0.25">
      <c r="A71" s="106"/>
      <c r="B71" s="107"/>
      <c r="C71" s="107"/>
      <c r="D71" s="107"/>
      <c r="E71" s="107"/>
      <c r="F71" s="107"/>
      <c r="G71" s="107"/>
      <c r="H71" s="108"/>
    </row>
    <row r="72" spans="1:8" x14ac:dyDescent="0.25">
      <c r="A72" s="106"/>
      <c r="B72" s="107"/>
      <c r="C72" s="107"/>
      <c r="D72" s="107"/>
      <c r="E72" s="107"/>
      <c r="F72" s="107"/>
      <c r="G72" s="107"/>
      <c r="H72" s="108"/>
    </row>
    <row r="73" spans="1:8" x14ac:dyDescent="0.25">
      <c r="A73" s="106"/>
      <c r="B73" s="107"/>
      <c r="C73" s="107"/>
      <c r="D73" s="107"/>
      <c r="E73" s="107"/>
      <c r="F73" s="107"/>
      <c r="G73" s="107"/>
      <c r="H73" s="108"/>
    </row>
    <row r="74" spans="1:8" x14ac:dyDescent="0.25">
      <c r="A74" s="106"/>
      <c r="B74" s="107"/>
      <c r="C74" s="107"/>
      <c r="D74" s="107"/>
      <c r="E74" s="107"/>
      <c r="F74" s="107"/>
      <c r="G74" s="107"/>
      <c r="H74" s="108"/>
    </row>
    <row r="75" spans="1:8" x14ac:dyDescent="0.25">
      <c r="A75" s="106"/>
      <c r="B75" s="107"/>
      <c r="C75" s="107"/>
      <c r="D75" s="107"/>
      <c r="E75" s="107"/>
      <c r="F75" s="107"/>
      <c r="G75" s="107"/>
      <c r="H75" s="108"/>
    </row>
    <row r="76" spans="1:8" x14ac:dyDescent="0.25">
      <c r="A76" s="106"/>
      <c r="B76" s="107"/>
      <c r="C76" s="107"/>
      <c r="D76" s="107"/>
      <c r="E76" s="107"/>
      <c r="F76" s="107"/>
      <c r="G76" s="107"/>
      <c r="H76" s="108"/>
    </row>
    <row r="77" spans="1:8" x14ac:dyDescent="0.25">
      <c r="A77" s="106"/>
      <c r="B77" s="107"/>
      <c r="C77" s="107"/>
      <c r="D77" s="107"/>
      <c r="E77" s="107"/>
      <c r="F77" s="107"/>
      <c r="G77" s="107"/>
      <c r="H77" s="108"/>
    </row>
    <row r="78" spans="1:8" x14ac:dyDescent="0.25">
      <c r="A78" s="106"/>
      <c r="B78" s="107"/>
      <c r="C78" s="107"/>
      <c r="D78" s="107"/>
      <c r="E78" s="107"/>
      <c r="F78" s="107"/>
      <c r="G78" s="107"/>
      <c r="H78" s="108"/>
    </row>
    <row r="79" spans="1:8" x14ac:dyDescent="0.25">
      <c r="A79" s="106"/>
      <c r="B79" s="107"/>
      <c r="C79" s="107"/>
      <c r="D79" s="107"/>
      <c r="E79" s="107"/>
      <c r="F79" s="107"/>
      <c r="G79" s="107"/>
      <c r="H79" s="108"/>
    </row>
    <row r="80" spans="1:8" x14ac:dyDescent="0.25">
      <c r="A80" s="106"/>
      <c r="B80" s="107"/>
      <c r="C80" s="107"/>
      <c r="D80" s="107"/>
      <c r="E80" s="107"/>
      <c r="F80" s="107"/>
      <c r="G80" s="107"/>
      <c r="H80" s="108"/>
    </row>
    <row r="81" spans="1:8" x14ac:dyDescent="0.25">
      <c r="A81" s="106"/>
      <c r="B81" s="107"/>
      <c r="C81" s="107"/>
      <c r="D81" s="107"/>
      <c r="E81" s="107"/>
      <c r="F81" s="107"/>
      <c r="G81" s="107"/>
      <c r="H81" s="108"/>
    </row>
    <row r="82" spans="1:8" x14ac:dyDescent="0.25">
      <c r="A82" s="106"/>
      <c r="B82" s="107"/>
      <c r="C82" s="107"/>
      <c r="D82" s="107"/>
      <c r="E82" s="107"/>
      <c r="F82" s="107"/>
      <c r="G82" s="107"/>
      <c r="H82" s="108"/>
    </row>
    <row r="83" spans="1:8" x14ac:dyDescent="0.25">
      <c r="A83" s="106"/>
      <c r="B83" s="107"/>
      <c r="C83" s="107"/>
      <c r="D83" s="107"/>
      <c r="E83" s="107"/>
      <c r="F83" s="107"/>
      <c r="G83" s="107"/>
      <c r="H83" s="108"/>
    </row>
    <row r="84" spans="1:8" x14ac:dyDescent="0.25">
      <c r="A84" s="106"/>
      <c r="B84" s="107"/>
      <c r="C84" s="107"/>
      <c r="D84" s="107"/>
      <c r="E84" s="107"/>
      <c r="F84" s="107"/>
      <c r="G84" s="107"/>
      <c r="H84" s="108"/>
    </row>
    <row r="85" spans="1:8" x14ac:dyDescent="0.25">
      <c r="A85" s="106"/>
      <c r="B85" s="107"/>
      <c r="C85" s="107"/>
      <c r="D85" s="107"/>
      <c r="E85" s="107"/>
      <c r="F85" s="107"/>
      <c r="G85" s="107"/>
      <c r="H85" s="108"/>
    </row>
    <row r="86" spans="1:8" x14ac:dyDescent="0.25">
      <c r="A86" s="106"/>
      <c r="B86" s="107"/>
      <c r="C86" s="107"/>
      <c r="D86" s="107"/>
      <c r="E86" s="107"/>
      <c r="F86" s="107"/>
      <c r="G86" s="107"/>
      <c r="H86" s="108"/>
    </row>
  </sheetData>
  <mergeCells count="21">
    <mergeCell ref="H10:H17"/>
    <mergeCell ref="C9:E9"/>
    <mergeCell ref="A10:A13"/>
    <mergeCell ref="B10:B13"/>
    <mergeCell ref="C10:E10"/>
    <mergeCell ref="A14:A17"/>
    <mergeCell ref="B14:B17"/>
    <mergeCell ref="C14:E14"/>
    <mergeCell ref="G10:G17"/>
    <mergeCell ref="A5:B5"/>
    <mergeCell ref="C5:H5"/>
    <mergeCell ref="A6:B6"/>
    <mergeCell ref="C6:H6"/>
    <mergeCell ref="A7:B7"/>
    <mergeCell ref="C7:H7"/>
    <mergeCell ref="A1:H1"/>
    <mergeCell ref="A2:H2"/>
    <mergeCell ref="A3:B3"/>
    <mergeCell ref="C3:H3"/>
    <mergeCell ref="A4:B4"/>
    <mergeCell ref="C4:H4"/>
  </mergeCells>
  <pageMargins left="0.7" right="0.7" top="0.75" bottom="0.75" header="0.3" footer="0.3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9" workbookViewId="0">
      <selection activeCell="O32" sqref="O32"/>
    </sheetView>
  </sheetViews>
  <sheetFormatPr defaultRowHeight="15" x14ac:dyDescent="0.25"/>
  <cols>
    <col min="1" max="1" width="9.140625" style="232"/>
    <col min="2" max="2" width="44.28515625" style="232" customWidth="1"/>
    <col min="3" max="3" width="12" style="232" customWidth="1"/>
    <col min="4" max="4" width="9.140625" style="232"/>
    <col min="5" max="5" width="22.140625" style="232" customWidth="1"/>
    <col min="6" max="6" width="10.42578125" style="232" customWidth="1"/>
    <col min="7" max="7" width="2.140625" style="232" customWidth="1"/>
    <col min="8" max="8" width="4.28515625" style="232" customWidth="1"/>
    <col min="9" max="9" width="1.85546875" style="232" customWidth="1"/>
    <col min="10" max="10" width="5" style="232" customWidth="1"/>
    <col min="11" max="11" width="2" style="232" customWidth="1"/>
    <col min="12" max="12" width="4.42578125" style="232" customWidth="1"/>
    <col min="13" max="13" width="2.140625" style="232" customWidth="1"/>
    <col min="14" max="14" width="6.85546875" style="232" customWidth="1"/>
    <col min="15" max="15" width="13.28515625" style="232" customWidth="1"/>
    <col min="16" max="16" width="12" style="232" bestFit="1" customWidth="1"/>
    <col min="17" max="16384" width="9.140625" style="232"/>
  </cols>
  <sheetData>
    <row r="1" spans="1:16" x14ac:dyDescent="0.25">
      <c r="A1" s="1033" t="s">
        <v>601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</row>
    <row r="2" spans="1:16" x14ac:dyDescent="0.25">
      <c r="A2" s="1033" t="s">
        <v>602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</row>
    <row r="3" spans="1:16" ht="26.25" customHeight="1" x14ac:dyDescent="0.25">
      <c r="A3" s="1034" t="s">
        <v>603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</row>
    <row r="4" spans="1:16" x14ac:dyDescent="0.25">
      <c r="A4" s="1027" t="s">
        <v>604</v>
      </c>
      <c r="B4" s="1028"/>
      <c r="C4" s="1029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</row>
    <row r="5" spans="1:16" x14ac:dyDescent="0.25">
      <c r="A5" s="1027" t="s">
        <v>605</v>
      </c>
      <c r="B5" s="1028"/>
      <c r="C5" s="1029" t="s">
        <v>606</v>
      </c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</row>
    <row r="6" spans="1:16" x14ac:dyDescent="0.25">
      <c r="A6" s="1027" t="s">
        <v>607</v>
      </c>
      <c r="B6" s="1028"/>
      <c r="C6" s="1029" t="s">
        <v>80</v>
      </c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</row>
    <row r="7" spans="1:16" x14ac:dyDescent="0.25">
      <c r="A7" s="233" t="s">
        <v>608</v>
      </c>
      <c r="B7" s="234"/>
      <c r="C7" s="234"/>
      <c r="D7" s="235"/>
      <c r="E7" s="234"/>
      <c r="F7" s="234"/>
      <c r="G7" s="234"/>
      <c r="H7" s="234"/>
      <c r="I7" s="234"/>
      <c r="J7" s="235"/>
      <c r="K7" s="235"/>
      <c r="L7" s="235"/>
      <c r="M7" s="235"/>
      <c r="N7" s="235"/>
      <c r="O7" s="236"/>
    </row>
    <row r="8" spans="1:16" x14ac:dyDescent="0.25">
      <c r="A8" s="1026" t="s">
        <v>17</v>
      </c>
      <c r="B8" s="1026" t="s">
        <v>35</v>
      </c>
      <c r="C8" s="1026" t="s">
        <v>36</v>
      </c>
      <c r="D8" s="1026" t="s">
        <v>20</v>
      </c>
      <c r="E8" s="1026" t="s">
        <v>21</v>
      </c>
      <c r="F8" s="1026" t="s">
        <v>609</v>
      </c>
      <c r="G8" s="1026"/>
      <c r="H8" s="1026"/>
      <c r="I8" s="1026"/>
      <c r="J8" s="1026"/>
      <c r="K8" s="1026"/>
      <c r="L8" s="1026"/>
      <c r="M8" s="1026"/>
      <c r="N8" s="1026"/>
      <c r="O8" s="1031" t="s">
        <v>23</v>
      </c>
    </row>
    <row r="9" spans="1:16" ht="27.75" customHeight="1" x14ac:dyDescent="0.25">
      <c r="A9" s="1026"/>
      <c r="B9" s="1026"/>
      <c r="C9" s="1026"/>
      <c r="D9" s="1026"/>
      <c r="E9" s="1026"/>
      <c r="F9" s="47" t="s">
        <v>24</v>
      </c>
      <c r="G9" s="237"/>
      <c r="H9" s="238" t="s">
        <v>25</v>
      </c>
      <c r="I9" s="237"/>
      <c r="J9" s="238" t="s">
        <v>26</v>
      </c>
      <c r="K9" s="237"/>
      <c r="L9" s="238" t="s">
        <v>27</v>
      </c>
      <c r="M9" s="237"/>
      <c r="N9" s="238" t="s">
        <v>20</v>
      </c>
      <c r="O9" s="1032"/>
    </row>
    <row r="10" spans="1:16" ht="12.75" customHeight="1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1026">
        <v>6</v>
      </c>
      <c r="G10" s="1026"/>
      <c r="H10" s="1026"/>
      <c r="I10" s="1026"/>
      <c r="J10" s="1026"/>
      <c r="K10" s="1026"/>
      <c r="L10" s="1026"/>
      <c r="M10" s="1026"/>
      <c r="N10" s="1026"/>
      <c r="O10" s="47">
        <v>7</v>
      </c>
    </row>
    <row r="11" spans="1:16" x14ac:dyDescent="0.25">
      <c r="A11" s="1019" t="s">
        <v>30</v>
      </c>
      <c r="B11" s="1020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1"/>
    </row>
    <row r="12" spans="1:16" ht="38.25" x14ac:dyDescent="0.25">
      <c r="A12" s="244">
        <v>1</v>
      </c>
      <c r="B12" s="47" t="s">
        <v>1248</v>
      </c>
      <c r="C12" s="47" t="s">
        <v>612</v>
      </c>
      <c r="D12" s="287">
        <v>13</v>
      </c>
      <c r="E12" s="47" t="s">
        <v>1252</v>
      </c>
      <c r="F12" s="240">
        <v>1380</v>
      </c>
      <c r="G12" s="241"/>
      <c r="H12" s="242"/>
      <c r="I12" s="242"/>
      <c r="J12" s="242"/>
      <c r="K12" s="242"/>
      <c r="L12" s="242"/>
      <c r="M12" s="242" t="s">
        <v>611</v>
      </c>
      <c r="N12" s="623">
        <f>D12</f>
        <v>13</v>
      </c>
      <c r="O12" s="656">
        <f>F12*N12*IF(H12=0,1,H12)*IF(J12=0,1,J12)*IF(L12=0,1,L12)</f>
        <v>17940</v>
      </c>
      <c r="P12" s="243"/>
    </row>
    <row r="13" spans="1:16" ht="83.25" customHeight="1" x14ac:dyDescent="0.25">
      <c r="A13" s="244">
        <v>2</v>
      </c>
      <c r="B13" s="624" t="s">
        <v>1244</v>
      </c>
      <c r="C13" s="242" t="s">
        <v>612</v>
      </c>
      <c r="D13" s="268">
        <v>0.1</v>
      </c>
      <c r="E13" s="47" t="s">
        <v>1253</v>
      </c>
      <c r="F13" s="240">
        <v>3288</v>
      </c>
      <c r="G13" s="241"/>
      <c r="H13" s="242"/>
      <c r="I13" s="242"/>
      <c r="J13" s="242"/>
      <c r="K13" s="242"/>
      <c r="L13" s="242"/>
      <c r="M13" s="242" t="s">
        <v>611</v>
      </c>
      <c r="N13" s="625">
        <f>D13</f>
        <v>0.1</v>
      </c>
      <c r="O13" s="656">
        <f>F13*N13*IF(H13=0,1,H13)*IF(J13=0,1,J13)*IF(L13=0,1,L13)</f>
        <v>328.8</v>
      </c>
    </row>
    <row r="14" spans="1:16" ht="51" x14ac:dyDescent="0.25">
      <c r="A14" s="244">
        <v>3</v>
      </c>
      <c r="B14" s="47" t="s">
        <v>616</v>
      </c>
      <c r="C14" s="242" t="s">
        <v>610</v>
      </c>
      <c r="D14" s="270">
        <v>3</v>
      </c>
      <c r="E14" s="47" t="s">
        <v>1247</v>
      </c>
      <c r="F14" s="240">
        <v>6897</v>
      </c>
      <c r="G14" s="241" t="s">
        <v>611</v>
      </c>
      <c r="H14" s="242">
        <v>1.3</v>
      </c>
      <c r="I14" s="242"/>
      <c r="J14" s="242"/>
      <c r="K14" s="242"/>
      <c r="L14" s="242"/>
      <c r="M14" s="242" t="s">
        <v>611</v>
      </c>
      <c r="N14" s="626">
        <f>D14</f>
        <v>3</v>
      </c>
      <c r="O14" s="656">
        <f>F14*N14*IF(H14=0,1,H14)*IF(J14=0,1,J14)*IF(L14=0,1,L14)</f>
        <v>26898.3</v>
      </c>
    </row>
    <row r="15" spans="1:16" ht="25.5" x14ac:dyDescent="0.25">
      <c r="A15" s="244">
        <v>4</v>
      </c>
      <c r="B15" s="47" t="s">
        <v>618</v>
      </c>
      <c r="C15" s="242" t="s">
        <v>610</v>
      </c>
      <c r="D15" s="270">
        <v>3</v>
      </c>
      <c r="E15" s="47" t="s">
        <v>1249</v>
      </c>
      <c r="F15" s="240">
        <v>2463</v>
      </c>
      <c r="G15" s="241"/>
      <c r="H15" s="242"/>
      <c r="I15" s="242"/>
      <c r="J15" s="242"/>
      <c r="K15" s="242"/>
      <c r="L15" s="242"/>
      <c r="M15" s="242" t="s">
        <v>611</v>
      </c>
      <c r="N15" s="626">
        <f t="shared" ref="N15" si="0">D15</f>
        <v>3</v>
      </c>
      <c r="O15" s="656">
        <f>F15*N15*IF(H15=0,1,H15)*IF(J15=0,1,J15)*IF(L15=0,1,L15)</f>
        <v>7389</v>
      </c>
    </row>
    <row r="16" spans="1:16" ht="21" customHeight="1" x14ac:dyDescent="0.25">
      <c r="A16" s="244"/>
      <c r="B16" s="1023" t="s">
        <v>31</v>
      </c>
      <c r="C16" s="1024"/>
      <c r="D16" s="1024"/>
      <c r="E16" s="1024"/>
      <c r="F16" s="1024"/>
      <c r="G16" s="1024"/>
      <c r="H16" s="1024"/>
      <c r="I16" s="1024"/>
      <c r="J16" s="1024"/>
      <c r="K16" s="1024"/>
      <c r="L16" s="1024"/>
      <c r="M16" s="1024"/>
      <c r="N16" s="1025"/>
      <c r="O16" s="657">
        <f>SUM(O12:O15)</f>
        <v>52556.1</v>
      </c>
    </row>
    <row r="17" spans="1:16" ht="30.75" customHeight="1" x14ac:dyDescent="0.25">
      <c r="A17" s="244">
        <v>5</v>
      </c>
      <c r="B17" s="40" t="s">
        <v>1245</v>
      </c>
      <c r="C17" s="47" t="s">
        <v>613</v>
      </c>
      <c r="D17" s="47"/>
      <c r="E17" s="627" t="s">
        <v>1246</v>
      </c>
      <c r="F17" s="628">
        <f>O16</f>
        <v>52556.1</v>
      </c>
      <c r="G17" s="629" t="s">
        <v>611</v>
      </c>
      <c r="H17" s="242">
        <v>1.25</v>
      </c>
      <c r="I17" s="630"/>
      <c r="J17" s="631"/>
      <c r="K17" s="631"/>
      <c r="L17" s="242"/>
      <c r="M17" s="242"/>
      <c r="N17" s="632"/>
      <c r="O17" s="658">
        <f>F17*H17</f>
        <v>65695.13</v>
      </c>
    </row>
    <row r="18" spans="1:16" ht="21" customHeight="1" x14ac:dyDescent="0.25">
      <c r="A18" s="244"/>
      <c r="B18" s="1023" t="s">
        <v>614</v>
      </c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5"/>
      <c r="O18" s="657">
        <f>O17</f>
        <v>65695.13</v>
      </c>
    </row>
    <row r="19" spans="1:16" x14ac:dyDescent="0.25">
      <c r="A19" s="1019" t="s">
        <v>615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1"/>
    </row>
    <row r="20" spans="1:16" ht="38.25" x14ac:dyDescent="0.25">
      <c r="A20" s="244">
        <v>6</v>
      </c>
      <c r="B20" s="47" t="s">
        <v>1250</v>
      </c>
      <c r="C20" s="47" t="s">
        <v>612</v>
      </c>
      <c r="D20" s="287">
        <f>D12</f>
        <v>13</v>
      </c>
      <c r="E20" s="47" t="s">
        <v>1254</v>
      </c>
      <c r="F20" s="240">
        <v>422</v>
      </c>
      <c r="G20" s="241" t="s">
        <v>611</v>
      </c>
      <c r="H20" s="242">
        <v>1.2</v>
      </c>
      <c r="I20" s="242"/>
      <c r="J20" s="242"/>
      <c r="K20" s="242"/>
      <c r="L20" s="242"/>
      <c r="M20" s="242" t="s">
        <v>611</v>
      </c>
      <c r="N20" s="623">
        <f>D20</f>
        <v>13</v>
      </c>
      <c r="O20" s="656">
        <f>F20*N20*IF(H20=0,1,H20)*IF(J20=0,1,J20)*IF(L20=0,1,L20)</f>
        <v>6583.2</v>
      </c>
      <c r="P20" s="243"/>
    </row>
    <row r="21" spans="1:16" ht="51" x14ac:dyDescent="0.25">
      <c r="A21" s="244">
        <v>7</v>
      </c>
      <c r="B21" s="47" t="s">
        <v>1251</v>
      </c>
      <c r="C21" s="47" t="s">
        <v>612</v>
      </c>
      <c r="D21" s="268">
        <f>D13</f>
        <v>0.1</v>
      </c>
      <c r="E21" s="47" t="s">
        <v>1255</v>
      </c>
      <c r="F21" s="240">
        <v>791</v>
      </c>
      <c r="G21" s="241" t="s">
        <v>611</v>
      </c>
      <c r="H21" s="242">
        <v>1.2</v>
      </c>
      <c r="I21" s="242"/>
      <c r="J21" s="242"/>
      <c r="K21" s="242"/>
      <c r="L21" s="242"/>
      <c r="M21" s="242" t="s">
        <v>611</v>
      </c>
      <c r="N21" s="625">
        <f>D21</f>
        <v>0.1</v>
      </c>
      <c r="O21" s="656">
        <f>F21*N21*IF(H21=0,1,H21)*IF(J21=0,1,J21)*IF(L21=0,1,L21)</f>
        <v>94.92</v>
      </c>
      <c r="P21" s="243"/>
    </row>
    <row r="22" spans="1:16" ht="63.75" x14ac:dyDescent="0.25">
      <c r="A22" s="244">
        <v>8</v>
      </c>
      <c r="B22" s="47" t="s">
        <v>616</v>
      </c>
      <c r="C22" s="242" t="s">
        <v>610</v>
      </c>
      <c r="D22" s="270">
        <f>D14</f>
        <v>3</v>
      </c>
      <c r="E22" s="47" t="s">
        <v>617</v>
      </c>
      <c r="F22" s="240">
        <v>2705</v>
      </c>
      <c r="G22" s="241" t="s">
        <v>611</v>
      </c>
      <c r="H22" s="242">
        <v>1.3</v>
      </c>
      <c r="I22" s="242" t="s">
        <v>611</v>
      </c>
      <c r="J22" s="242">
        <v>1.2</v>
      </c>
      <c r="K22" s="242"/>
      <c r="L22" s="242"/>
      <c r="M22" s="242" t="s">
        <v>611</v>
      </c>
      <c r="N22" s="626">
        <f>D22</f>
        <v>3</v>
      </c>
      <c r="O22" s="656">
        <f>F22*N22*IF(H22=0,1,H22)*IF(J22=0,1,J22)*IF(L22=0,1,L22)</f>
        <v>12659.4</v>
      </c>
    </row>
    <row r="23" spans="1:16" ht="38.25" x14ac:dyDescent="0.25">
      <c r="A23" s="244">
        <v>9</v>
      </c>
      <c r="B23" s="47" t="s">
        <v>618</v>
      </c>
      <c r="C23" s="242" t="s">
        <v>610</v>
      </c>
      <c r="D23" s="270">
        <f>D15</f>
        <v>3</v>
      </c>
      <c r="E23" s="47" t="s">
        <v>619</v>
      </c>
      <c r="F23" s="240">
        <v>485</v>
      </c>
      <c r="G23" s="241" t="s">
        <v>611</v>
      </c>
      <c r="H23" s="242">
        <v>1.2</v>
      </c>
      <c r="I23" s="242"/>
      <c r="J23" s="242"/>
      <c r="K23" s="242"/>
      <c r="L23" s="242"/>
      <c r="M23" s="242" t="s">
        <v>611</v>
      </c>
      <c r="N23" s="626">
        <f t="shared" ref="N23" si="1">D23</f>
        <v>3</v>
      </c>
      <c r="O23" s="656">
        <f>F23*N23*IF(H23=0,1,H23)*IF(J23=0,1,J23)*IF(L23=0,1,L23)</f>
        <v>1746</v>
      </c>
    </row>
    <row r="24" spans="1:16" ht="15.75" customHeight="1" x14ac:dyDescent="0.25">
      <c r="A24" s="244"/>
      <c r="B24" s="1023" t="s">
        <v>620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5"/>
      <c r="O24" s="657">
        <f>SUM(O20:O23)</f>
        <v>21083.52</v>
      </c>
    </row>
    <row r="25" spans="1:16" x14ac:dyDescent="0.25">
      <c r="A25" s="1019" t="s">
        <v>621</v>
      </c>
      <c r="B25" s="1020"/>
      <c r="C25" s="1020"/>
      <c r="D25" s="1020"/>
      <c r="E25" s="1020"/>
      <c r="F25" s="1020"/>
      <c r="G25" s="1020"/>
      <c r="H25" s="1020"/>
      <c r="I25" s="1020"/>
      <c r="J25" s="1020"/>
      <c r="K25" s="1020"/>
      <c r="L25" s="1020"/>
      <c r="M25" s="1020"/>
      <c r="N25" s="1020"/>
      <c r="O25" s="1021"/>
    </row>
    <row r="26" spans="1:16" ht="38.25" x14ac:dyDescent="0.25">
      <c r="A26" s="244">
        <v>10</v>
      </c>
      <c r="B26" s="47" t="s">
        <v>1257</v>
      </c>
      <c r="C26" s="47" t="s">
        <v>622</v>
      </c>
      <c r="D26" s="246">
        <v>0.1125</v>
      </c>
      <c r="E26" s="47" t="s">
        <v>1256</v>
      </c>
      <c r="F26" s="240">
        <f>O18</f>
        <v>65695.13</v>
      </c>
      <c r="G26" s="241"/>
      <c r="H26" s="616"/>
      <c r="I26" s="616"/>
      <c r="J26" s="242"/>
      <c r="K26" s="242"/>
      <c r="L26" s="242"/>
      <c r="M26" s="242" t="s">
        <v>611</v>
      </c>
      <c r="N26" s="617">
        <f>D26</f>
        <v>0.1125</v>
      </c>
      <c r="O26" s="656">
        <f>F26*N26*IF(H26=0,1,H26)*IF(J26=0,1,J26)*IF(L26=0,1,L26)</f>
        <v>7390.7</v>
      </c>
    </row>
    <row r="27" spans="1:16" ht="38.25" x14ac:dyDescent="0.25">
      <c r="A27" s="244">
        <v>11</v>
      </c>
      <c r="B27" s="47" t="s">
        <v>1259</v>
      </c>
      <c r="C27" s="47" t="s">
        <v>622</v>
      </c>
      <c r="D27" s="248">
        <v>0.19600000000000001</v>
      </c>
      <c r="E27" s="47" t="s">
        <v>1258</v>
      </c>
      <c r="F27" s="618">
        <f>F26+O26</f>
        <v>73085.83</v>
      </c>
      <c r="G27" s="619"/>
      <c r="H27" s="620"/>
      <c r="I27" s="620"/>
      <c r="J27" s="306"/>
      <c r="K27" s="306"/>
      <c r="L27" s="306"/>
      <c r="M27" s="306" t="s">
        <v>611</v>
      </c>
      <c r="N27" s="621">
        <f>D27</f>
        <v>0.19600000000000001</v>
      </c>
      <c r="O27" s="656">
        <f>F27*N27*IF(H27=0,1,H27)*IF(J27=0,1,J27)*IF(L27=0,1,L27)</f>
        <v>14324.82</v>
      </c>
    </row>
    <row r="28" spans="1:16" ht="25.5" x14ac:dyDescent="0.25">
      <c r="A28" s="244">
        <v>12</v>
      </c>
      <c r="B28" s="47" t="s">
        <v>623</v>
      </c>
      <c r="C28" s="47" t="s">
        <v>622</v>
      </c>
      <c r="D28" s="248">
        <v>0.06</v>
      </c>
      <c r="E28" s="252" t="s">
        <v>624</v>
      </c>
      <c r="F28" s="240">
        <f>F26+O26</f>
        <v>73085.83</v>
      </c>
      <c r="G28" s="241" t="s">
        <v>611</v>
      </c>
      <c r="H28" s="622">
        <v>2.5</v>
      </c>
      <c r="I28" s="622"/>
      <c r="J28" s="242"/>
      <c r="K28" s="242"/>
      <c r="L28" s="242"/>
      <c r="M28" s="242" t="s">
        <v>611</v>
      </c>
      <c r="N28" s="621">
        <f>D28</f>
        <v>0.06</v>
      </c>
      <c r="O28" s="656">
        <f>F28*N28*IF(H28=0,1,H28)*IF(J28=0,1,J28)*IF(L28=0,1,L28)</f>
        <v>10962.87</v>
      </c>
    </row>
    <row r="29" spans="1:16" x14ac:dyDescent="0.25">
      <c r="A29" s="1023" t="s">
        <v>42</v>
      </c>
      <c r="B29" s="1024"/>
      <c r="C29" s="1024"/>
      <c r="D29" s="1024"/>
      <c r="E29" s="1024"/>
      <c r="F29" s="1024"/>
      <c r="G29" s="1024"/>
      <c r="H29" s="1024"/>
      <c r="I29" s="1024"/>
      <c r="J29" s="1024"/>
      <c r="K29" s="1024"/>
      <c r="L29" s="1024"/>
      <c r="M29" s="1024"/>
      <c r="N29" s="1025"/>
      <c r="O29" s="659">
        <f>SUM(O26:O28)</f>
        <v>32678.39</v>
      </c>
    </row>
    <row r="30" spans="1:16" x14ac:dyDescent="0.25">
      <c r="A30" s="244"/>
      <c r="B30" s="41" t="s">
        <v>1282</v>
      </c>
      <c r="C30" s="47"/>
      <c r="D30" s="47"/>
      <c r="E30" s="40"/>
      <c r="F30" s="237"/>
      <c r="G30" s="242"/>
      <c r="H30" s="242"/>
      <c r="I30" s="242"/>
      <c r="J30" s="242"/>
      <c r="K30" s="242"/>
      <c r="L30" s="242"/>
      <c r="M30" s="242"/>
      <c r="N30" s="245"/>
      <c r="O30" s="659">
        <f>O29+O24+O18</f>
        <v>119457.04</v>
      </c>
    </row>
    <row r="31" spans="1:16" ht="19.5" customHeight="1" x14ac:dyDescent="0.25">
      <c r="A31" s="259"/>
      <c r="B31" s="883" t="s">
        <v>1358</v>
      </c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257"/>
      <c r="N31" s="260">
        <v>4.96</v>
      </c>
      <c r="O31" s="660">
        <f>O30*N31</f>
        <v>592506.92000000004</v>
      </c>
    </row>
    <row r="32" spans="1:16" x14ac:dyDescent="0.25">
      <c r="A32" s="653"/>
      <c r="B32" s="654" t="s">
        <v>1280</v>
      </c>
      <c r="C32" s="653"/>
      <c r="D32" s="653"/>
      <c r="E32" s="654" t="s">
        <v>1281</v>
      </c>
      <c r="F32" s="653"/>
      <c r="G32" s="653"/>
      <c r="H32" s="653"/>
      <c r="I32" s="653"/>
      <c r="J32" s="653"/>
      <c r="K32" s="653"/>
      <c r="L32" s="653"/>
      <c r="M32" s="653"/>
      <c r="N32" s="653"/>
      <c r="O32" s="655">
        <f>O31*1.1</f>
        <v>651757.61</v>
      </c>
    </row>
  </sheetData>
  <mergeCells count="25">
    <mergeCell ref="A5:B5"/>
    <mergeCell ref="C5:O5"/>
    <mergeCell ref="A1:O1"/>
    <mergeCell ref="A2:O2"/>
    <mergeCell ref="A3:O3"/>
    <mergeCell ref="A4:B4"/>
    <mergeCell ref="C4:O4"/>
    <mergeCell ref="A6:B6"/>
    <mergeCell ref="C6:O6"/>
    <mergeCell ref="A8:A9"/>
    <mergeCell ref="B8:B9"/>
    <mergeCell ref="C8:C9"/>
    <mergeCell ref="D8:D9"/>
    <mergeCell ref="E8:E9"/>
    <mergeCell ref="F8:N8"/>
    <mergeCell ref="O8:O9"/>
    <mergeCell ref="A25:O25"/>
    <mergeCell ref="B31:L31"/>
    <mergeCell ref="A29:N29"/>
    <mergeCell ref="F10:N10"/>
    <mergeCell ref="A11:O11"/>
    <mergeCell ref="B16:N16"/>
    <mergeCell ref="B18:N18"/>
    <mergeCell ref="A19:O19"/>
    <mergeCell ref="B24:N24"/>
  </mergeCells>
  <pageMargins left="0.7" right="0.7" top="0.75" bottom="0.75" header="0.3" footer="0.3"/>
  <pageSetup paperSize="9" scale="8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view="pageBreakPreview" zoomScale="85" zoomScaleNormal="98" zoomScaleSheetLayoutView="85" workbookViewId="0">
      <selection activeCell="B58" sqref="B58:J58"/>
    </sheetView>
  </sheetViews>
  <sheetFormatPr defaultColWidth="9.28515625" defaultRowHeight="15" x14ac:dyDescent="0.25"/>
  <cols>
    <col min="1" max="1" width="3.7109375" style="261" customWidth="1"/>
    <col min="2" max="2" width="38.28515625" style="261" customWidth="1"/>
    <col min="3" max="3" width="8.140625" style="261" customWidth="1"/>
    <col min="4" max="4" width="12.28515625" style="261" customWidth="1"/>
    <col min="5" max="5" width="19" style="261" customWidth="1"/>
    <col min="6" max="6" width="9.28515625" style="261"/>
    <col min="7" max="7" width="10" style="261" bestFit="1" customWidth="1"/>
    <col min="8" max="11" width="9.28515625" style="261"/>
    <col min="12" max="12" width="14" style="261" customWidth="1"/>
    <col min="13" max="14" width="9.28515625" style="261"/>
    <col min="15" max="15" width="9.28515625" style="261" customWidth="1"/>
    <col min="16" max="16" width="9.28515625" style="261"/>
    <col min="17" max="17" width="9.28515625" style="261" customWidth="1"/>
    <col min="18" max="24" width="9.28515625" style="261"/>
    <col min="25" max="25" width="9.28515625" style="261" customWidth="1"/>
    <col min="26" max="16384" width="9.28515625" style="261"/>
  </cols>
  <sheetData>
    <row r="1" spans="1:12" x14ac:dyDescent="0.25">
      <c r="A1" s="1050" t="s">
        <v>626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</row>
    <row r="2" spans="1:12" x14ac:dyDescent="0.25">
      <c r="A2" s="1050" t="s">
        <v>627</v>
      </c>
      <c r="B2" s="1050"/>
      <c r="C2" s="1050"/>
      <c r="D2" s="1050"/>
      <c r="E2" s="1050"/>
      <c r="F2" s="1050"/>
      <c r="G2" s="1050"/>
      <c r="H2" s="1050"/>
      <c r="I2" s="1050"/>
      <c r="J2" s="1050"/>
      <c r="K2" s="1050"/>
      <c r="L2" s="1050"/>
    </row>
    <row r="3" spans="1:12" ht="26.25" customHeight="1" x14ac:dyDescent="0.25">
      <c r="A3" s="1051" t="s">
        <v>603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</row>
    <row r="4" spans="1:12" x14ac:dyDescent="0.25">
      <c r="A4" s="1048" t="s">
        <v>628</v>
      </c>
      <c r="B4" s="1049"/>
      <c r="C4" s="1049"/>
      <c r="D4" s="1048"/>
      <c r="E4" s="1049"/>
      <c r="F4" s="1049"/>
      <c r="G4" s="1049"/>
      <c r="H4" s="1049"/>
      <c r="I4" s="1049"/>
      <c r="J4" s="1049"/>
      <c r="K4" s="1049"/>
      <c r="L4" s="1049"/>
    </row>
    <row r="5" spans="1:12" x14ac:dyDescent="0.25">
      <c r="A5" s="1048" t="s">
        <v>188</v>
      </c>
      <c r="B5" s="1049"/>
      <c r="C5" s="1049"/>
      <c r="D5" s="1048" t="s">
        <v>189</v>
      </c>
      <c r="E5" s="1049"/>
      <c r="F5" s="1049"/>
      <c r="G5" s="1049"/>
      <c r="H5" s="1049"/>
      <c r="I5" s="1049"/>
      <c r="J5" s="1049"/>
      <c r="K5" s="1049"/>
      <c r="L5" s="1049"/>
    </row>
    <row r="6" spans="1:12" x14ac:dyDescent="0.25">
      <c r="A6" s="262" t="s">
        <v>629</v>
      </c>
      <c r="B6" s="263"/>
      <c r="C6" s="263"/>
      <c r="D6" s="264"/>
      <c r="E6" s="263"/>
      <c r="F6" s="263"/>
      <c r="G6" s="263"/>
      <c r="H6" s="263"/>
      <c r="I6" s="263"/>
      <c r="J6" s="263"/>
      <c r="K6" s="263"/>
      <c r="L6" s="265"/>
    </row>
    <row r="7" spans="1:12" ht="21" customHeight="1" x14ac:dyDescent="0.25">
      <c r="A7" s="1038" t="s">
        <v>17</v>
      </c>
      <c r="B7" s="1038" t="s">
        <v>18</v>
      </c>
      <c r="C7" s="1038" t="s">
        <v>36</v>
      </c>
      <c r="D7" s="1038" t="s">
        <v>20</v>
      </c>
      <c r="E7" s="1038" t="s">
        <v>21</v>
      </c>
      <c r="F7" s="1038" t="s">
        <v>22</v>
      </c>
      <c r="G7" s="1038"/>
      <c r="H7" s="1038"/>
      <c r="I7" s="1038"/>
      <c r="J7" s="1038"/>
      <c r="K7" s="1039"/>
      <c r="L7" s="1038" t="s">
        <v>23</v>
      </c>
    </row>
    <row r="8" spans="1:12" ht="30.75" customHeight="1" x14ac:dyDescent="0.25">
      <c r="A8" s="1039"/>
      <c r="B8" s="1039"/>
      <c r="C8" s="1039"/>
      <c r="D8" s="1039"/>
      <c r="E8" s="1039"/>
      <c r="F8" s="266" t="s">
        <v>24</v>
      </c>
      <c r="G8" s="266" t="s">
        <v>25</v>
      </c>
      <c r="H8" s="266" t="s">
        <v>26</v>
      </c>
      <c r="I8" s="266" t="s">
        <v>27</v>
      </c>
      <c r="J8" s="266" t="s">
        <v>28</v>
      </c>
      <c r="K8" s="266" t="s">
        <v>29</v>
      </c>
      <c r="L8" s="1039"/>
    </row>
    <row r="9" spans="1:12" x14ac:dyDescent="0.25">
      <c r="A9" s="239">
        <v>1</v>
      </c>
      <c r="B9" s="239">
        <v>2</v>
      </c>
      <c r="C9" s="239">
        <v>3</v>
      </c>
      <c r="D9" s="239">
        <v>4</v>
      </c>
      <c r="E9" s="239">
        <v>5</v>
      </c>
      <c r="F9" s="239">
        <v>6</v>
      </c>
      <c r="G9" s="239">
        <v>7</v>
      </c>
      <c r="H9" s="239">
        <v>8</v>
      </c>
      <c r="I9" s="239">
        <v>9</v>
      </c>
      <c r="J9" s="239">
        <v>10</v>
      </c>
      <c r="K9" s="239">
        <v>11</v>
      </c>
      <c r="L9" s="239">
        <v>12</v>
      </c>
    </row>
    <row r="10" spans="1:12" x14ac:dyDescent="0.25">
      <c r="A10" s="1040" t="s">
        <v>30</v>
      </c>
      <c r="B10" s="1041"/>
      <c r="C10" s="1041"/>
      <c r="D10" s="1041"/>
      <c r="E10" s="1041"/>
      <c r="F10" s="1041"/>
      <c r="G10" s="1041"/>
      <c r="H10" s="1041"/>
      <c r="I10" s="1041"/>
      <c r="J10" s="1041"/>
      <c r="K10" s="1041"/>
      <c r="L10" s="1042"/>
    </row>
    <row r="11" spans="1:12" ht="38.25" x14ac:dyDescent="0.25">
      <c r="A11" s="244">
        <v>1</v>
      </c>
      <c r="B11" s="267" t="s">
        <v>630</v>
      </c>
      <c r="C11" s="47" t="s">
        <v>631</v>
      </c>
      <c r="D11" s="268">
        <v>0.2</v>
      </c>
      <c r="E11" s="40" t="s">
        <v>632</v>
      </c>
      <c r="F11" s="256">
        <v>47.2</v>
      </c>
      <c r="G11" s="251"/>
      <c r="H11" s="251"/>
      <c r="I11" s="244"/>
      <c r="J11" s="244"/>
      <c r="K11" s="52"/>
      <c r="L11" s="249">
        <f t="shared" ref="L11:L20" si="0">D11*F11*IF(G11=0,1,G11)*IF(H11=0,1,H11)*IF(I11=0,1,I11)*IF(J11=0,1,J11)*IF(K11=0,1,K11)</f>
        <v>9.44</v>
      </c>
    </row>
    <row r="12" spans="1:12" ht="25.5" x14ac:dyDescent="0.25">
      <c r="A12" s="244">
        <f>A11+1</f>
        <v>2</v>
      </c>
      <c r="B12" s="267" t="s">
        <v>633</v>
      </c>
      <c r="C12" s="47" t="s">
        <v>634</v>
      </c>
      <c r="D12" s="268">
        <v>178.2</v>
      </c>
      <c r="E12" s="40" t="s">
        <v>635</v>
      </c>
      <c r="F12" s="256">
        <v>37</v>
      </c>
      <c r="G12" s="251"/>
      <c r="H12" s="251"/>
      <c r="I12" s="244"/>
      <c r="J12" s="244"/>
      <c r="K12" s="52"/>
      <c r="L12" s="249">
        <f t="shared" si="0"/>
        <v>6593.4</v>
      </c>
    </row>
    <row r="13" spans="1:12" ht="25.5" x14ac:dyDescent="0.25">
      <c r="A13" s="244">
        <f>A12+1</f>
        <v>3</v>
      </c>
      <c r="B13" s="267" t="s">
        <v>636</v>
      </c>
      <c r="C13" s="47" t="s">
        <v>634</v>
      </c>
      <c r="D13" s="268">
        <v>29.7</v>
      </c>
      <c r="E13" s="40" t="s">
        <v>635</v>
      </c>
      <c r="F13" s="256">
        <v>49.6</v>
      </c>
      <c r="G13" s="251"/>
      <c r="H13" s="251"/>
      <c r="I13" s="244"/>
      <c r="J13" s="244"/>
      <c r="K13" s="52"/>
      <c r="L13" s="249">
        <f t="shared" si="0"/>
        <v>1473.12</v>
      </c>
    </row>
    <row r="14" spans="1:12" s="269" customFormat="1" ht="38.25" x14ac:dyDescent="0.25">
      <c r="A14" s="244">
        <f>A13+1</f>
        <v>4</v>
      </c>
      <c r="B14" s="267" t="s">
        <v>637</v>
      </c>
      <c r="C14" s="47" t="s">
        <v>638</v>
      </c>
      <c r="D14" s="47">
        <v>8</v>
      </c>
      <c r="E14" s="40" t="s">
        <v>639</v>
      </c>
      <c r="F14" s="256">
        <v>99.7</v>
      </c>
      <c r="G14" s="256"/>
      <c r="H14" s="251"/>
      <c r="I14" s="244"/>
      <c r="J14" s="244"/>
      <c r="K14" s="52"/>
      <c r="L14" s="249">
        <f t="shared" si="0"/>
        <v>797.6</v>
      </c>
    </row>
    <row r="15" spans="1:12" ht="51" x14ac:dyDescent="0.25">
      <c r="A15" s="244">
        <f t="shared" ref="A15:A23" si="1">A14+1</f>
        <v>5</v>
      </c>
      <c r="B15" s="267" t="s">
        <v>640</v>
      </c>
      <c r="C15" s="47" t="s">
        <v>641</v>
      </c>
      <c r="D15" s="270">
        <v>4</v>
      </c>
      <c r="E15" s="40" t="s">
        <v>642</v>
      </c>
      <c r="F15" s="256">
        <v>10.8</v>
      </c>
      <c r="G15" s="251">
        <v>0.5</v>
      </c>
      <c r="H15" s="251"/>
      <c r="I15" s="244"/>
      <c r="J15" s="244"/>
      <c r="K15" s="52"/>
      <c r="L15" s="249">
        <f t="shared" si="0"/>
        <v>21.6</v>
      </c>
    </row>
    <row r="16" spans="1:12" ht="76.5" x14ac:dyDescent="0.25">
      <c r="A16" s="244">
        <f t="shared" si="1"/>
        <v>6</v>
      </c>
      <c r="B16" s="267" t="s">
        <v>643</v>
      </c>
      <c r="C16" s="47" t="s">
        <v>641</v>
      </c>
      <c r="D16" s="270">
        <v>4</v>
      </c>
      <c r="E16" s="40" t="s">
        <v>644</v>
      </c>
      <c r="F16" s="256">
        <v>10.8</v>
      </c>
      <c r="G16" s="251"/>
      <c r="H16" s="244"/>
      <c r="I16" s="244"/>
      <c r="J16" s="244"/>
      <c r="K16" s="52"/>
      <c r="L16" s="249">
        <f t="shared" si="0"/>
        <v>43.2</v>
      </c>
    </row>
    <row r="17" spans="1:12" ht="38.25" x14ac:dyDescent="0.25">
      <c r="A17" s="244">
        <f t="shared" si="1"/>
        <v>7</v>
      </c>
      <c r="B17" s="271" t="s">
        <v>645</v>
      </c>
      <c r="C17" s="52" t="s">
        <v>646</v>
      </c>
      <c r="D17" s="52">
        <v>6</v>
      </c>
      <c r="E17" s="40" t="s">
        <v>647</v>
      </c>
      <c r="F17" s="52">
        <v>60.2</v>
      </c>
      <c r="G17" s="52"/>
      <c r="H17" s="52"/>
      <c r="I17" s="52"/>
      <c r="J17" s="52"/>
      <c r="K17" s="52"/>
      <c r="L17" s="249">
        <f t="shared" si="0"/>
        <v>361.2</v>
      </c>
    </row>
    <row r="18" spans="1:12" s="273" customFormat="1" ht="38.25" x14ac:dyDescent="0.25">
      <c r="A18" s="244">
        <f t="shared" si="1"/>
        <v>8</v>
      </c>
      <c r="B18" s="271" t="s">
        <v>648</v>
      </c>
      <c r="C18" s="52" t="s">
        <v>649</v>
      </c>
      <c r="D18" s="52">
        <v>1.2</v>
      </c>
      <c r="E18" s="40" t="s">
        <v>650</v>
      </c>
      <c r="F18" s="51">
        <v>17</v>
      </c>
      <c r="G18" s="272"/>
      <c r="H18" s="51"/>
      <c r="I18" s="52"/>
      <c r="J18" s="52"/>
      <c r="K18" s="52"/>
      <c r="L18" s="249">
        <f t="shared" si="0"/>
        <v>20.399999999999999</v>
      </c>
    </row>
    <row r="19" spans="1:12" ht="89.25" x14ac:dyDescent="0.25">
      <c r="A19" s="244">
        <f t="shared" si="1"/>
        <v>9</v>
      </c>
      <c r="B19" s="271" t="s">
        <v>651</v>
      </c>
      <c r="C19" s="52" t="s">
        <v>649</v>
      </c>
      <c r="D19" s="52">
        <f>D18</f>
        <v>1.2</v>
      </c>
      <c r="E19" s="40" t="s">
        <v>652</v>
      </c>
      <c r="F19" s="52">
        <v>160.19999999999999</v>
      </c>
      <c r="G19" s="52"/>
      <c r="H19" s="52"/>
      <c r="I19" s="52"/>
      <c r="J19" s="52"/>
      <c r="K19" s="52"/>
      <c r="L19" s="249">
        <f t="shared" si="0"/>
        <v>192.24</v>
      </c>
    </row>
    <row r="20" spans="1:12" ht="25.5" x14ac:dyDescent="0.25">
      <c r="A20" s="244">
        <f t="shared" si="1"/>
        <v>10</v>
      </c>
      <c r="B20" s="271" t="s">
        <v>653</v>
      </c>
      <c r="C20" s="52" t="s">
        <v>654</v>
      </c>
      <c r="D20" s="52">
        <v>10</v>
      </c>
      <c r="E20" s="40" t="s">
        <v>655</v>
      </c>
      <c r="F20" s="52">
        <v>22.9</v>
      </c>
      <c r="G20" s="52">
        <v>0.7</v>
      </c>
      <c r="H20" s="52"/>
      <c r="I20" s="52"/>
      <c r="J20" s="52"/>
      <c r="K20" s="52"/>
      <c r="L20" s="249">
        <f t="shared" si="0"/>
        <v>160.30000000000001</v>
      </c>
    </row>
    <row r="21" spans="1:12" x14ac:dyDescent="0.25">
      <c r="A21" s="244"/>
      <c r="B21" s="49" t="s">
        <v>656</v>
      </c>
      <c r="C21" s="49"/>
      <c r="D21" s="50"/>
      <c r="E21" s="48"/>
      <c r="F21" s="51"/>
      <c r="G21" s="48"/>
      <c r="H21" s="51"/>
      <c r="I21" s="52"/>
      <c r="J21" s="52"/>
      <c r="K21" s="52"/>
      <c r="L21" s="274">
        <f>SUM(L11:L20)</f>
        <v>9672.5</v>
      </c>
    </row>
    <row r="22" spans="1:12" ht="38.25" x14ac:dyDescent="0.25">
      <c r="A22" s="244">
        <f>A20+1</f>
        <v>11</v>
      </c>
      <c r="B22" s="267" t="s">
        <v>657</v>
      </c>
      <c r="C22" s="275"/>
      <c r="D22" s="276">
        <f>L21</f>
        <v>9672.5</v>
      </c>
      <c r="E22" s="52" t="s">
        <v>658</v>
      </c>
      <c r="F22" s="277">
        <v>0.25</v>
      </c>
      <c r="G22" s="278"/>
      <c r="H22" s="278"/>
      <c r="I22" s="278"/>
      <c r="J22" s="278"/>
      <c r="K22" s="279"/>
      <c r="L22" s="276">
        <f>D22*F22</f>
        <v>2418.13</v>
      </c>
    </row>
    <row r="23" spans="1:12" ht="25.5" x14ac:dyDescent="0.25">
      <c r="A23" s="244">
        <f t="shared" si="1"/>
        <v>12</v>
      </c>
      <c r="B23" s="267" t="s">
        <v>659</v>
      </c>
      <c r="C23" s="275"/>
      <c r="D23" s="276">
        <f>L21+L22</f>
        <v>12090.63</v>
      </c>
      <c r="E23" s="52" t="s">
        <v>660</v>
      </c>
      <c r="F23" s="277">
        <v>0.4</v>
      </c>
      <c r="G23" s="278"/>
      <c r="H23" s="278"/>
      <c r="I23" s="278"/>
      <c r="J23" s="278"/>
      <c r="K23" s="279"/>
      <c r="L23" s="276">
        <f>D23*F23</f>
        <v>4836.25</v>
      </c>
    </row>
    <row r="24" spans="1:12" x14ac:dyDescent="0.25">
      <c r="A24" s="48"/>
      <c r="B24" s="49" t="s">
        <v>31</v>
      </c>
      <c r="C24" s="49"/>
      <c r="D24" s="50"/>
      <c r="E24" s="48"/>
      <c r="F24" s="280"/>
      <c r="G24" s="48"/>
      <c r="H24" s="52"/>
      <c r="I24" s="52"/>
      <c r="J24" s="52"/>
      <c r="K24" s="52"/>
      <c r="L24" s="274">
        <f>SUM(L21:L23)</f>
        <v>16926.88</v>
      </c>
    </row>
    <row r="25" spans="1:12" x14ac:dyDescent="0.25">
      <c r="A25" s="1043" t="s">
        <v>661</v>
      </c>
      <c r="B25" s="1044"/>
      <c r="C25" s="1044"/>
      <c r="D25" s="1044"/>
      <c r="E25" s="1044"/>
      <c r="F25" s="1044"/>
      <c r="G25" s="1044"/>
      <c r="H25" s="1044"/>
      <c r="I25" s="1044"/>
      <c r="J25" s="1044"/>
      <c r="K25" s="1044"/>
      <c r="L25" s="1045"/>
    </row>
    <row r="26" spans="1:12" ht="33" customHeight="1" x14ac:dyDescent="0.25">
      <c r="A26" s="281">
        <f>A23+1</f>
        <v>13</v>
      </c>
      <c r="B26" s="40" t="s">
        <v>662</v>
      </c>
      <c r="C26" s="251" t="s">
        <v>663</v>
      </c>
      <c r="D26" s="251">
        <v>10</v>
      </c>
      <c r="E26" s="282" t="s">
        <v>664</v>
      </c>
      <c r="F26" s="253">
        <v>48.9</v>
      </c>
      <c r="G26" s="47"/>
      <c r="H26" s="47"/>
      <c r="I26" s="47"/>
      <c r="J26" s="47"/>
      <c r="K26" s="251"/>
      <c r="L26" s="249">
        <f>D26*F26*IF(G26=0,1,G26)*IF(H26=0,1,H26)*IF(I26=0,1,I26)*IF(J26=0,1,J26)*IF(K26=0,1,K26)</f>
        <v>489</v>
      </c>
    </row>
    <row r="27" spans="1:12" ht="38.25" x14ac:dyDescent="0.25">
      <c r="A27" s="281">
        <f>A26+1</f>
        <v>14</v>
      </c>
      <c r="B27" s="40" t="s">
        <v>665</v>
      </c>
      <c r="C27" s="251" t="s">
        <v>663</v>
      </c>
      <c r="D27" s="251">
        <v>20</v>
      </c>
      <c r="E27" s="282" t="s">
        <v>666</v>
      </c>
      <c r="F27" s="253">
        <v>1.8</v>
      </c>
      <c r="G27" s="47"/>
      <c r="H27" s="47"/>
      <c r="I27" s="47"/>
      <c r="J27" s="47"/>
      <c r="K27" s="251"/>
      <c r="L27" s="249">
        <f t="shared" ref="L27:L38" si="2">D27*F27*IF(G27=0,1,G27)*IF(H27=0,1,H27)*IF(I27=0,1,I27)*IF(J27=0,1,J27)*IF(K27=0,1,K27)</f>
        <v>36</v>
      </c>
    </row>
    <row r="28" spans="1:12" ht="25.5" x14ac:dyDescent="0.25">
      <c r="A28" s="281">
        <f t="shared" ref="A28:A38" si="3">A27+1</f>
        <v>15</v>
      </c>
      <c r="B28" s="40" t="s">
        <v>667</v>
      </c>
      <c r="C28" s="251" t="s">
        <v>663</v>
      </c>
      <c r="D28" s="251">
        <v>10</v>
      </c>
      <c r="E28" s="282" t="s">
        <v>668</v>
      </c>
      <c r="F28" s="253">
        <v>1.9</v>
      </c>
      <c r="G28" s="47"/>
      <c r="H28" s="47"/>
      <c r="I28" s="47"/>
      <c r="J28" s="47"/>
      <c r="K28" s="251"/>
      <c r="L28" s="249">
        <f t="shared" si="2"/>
        <v>19</v>
      </c>
    </row>
    <row r="29" spans="1:12" ht="25.5" x14ac:dyDescent="0.25">
      <c r="A29" s="281">
        <f t="shared" si="3"/>
        <v>16</v>
      </c>
      <c r="B29" s="40" t="s">
        <v>669</v>
      </c>
      <c r="C29" s="251" t="s">
        <v>663</v>
      </c>
      <c r="D29" s="251">
        <v>10</v>
      </c>
      <c r="E29" s="282" t="s">
        <v>670</v>
      </c>
      <c r="F29" s="253">
        <v>2.9</v>
      </c>
      <c r="G29" s="47"/>
      <c r="H29" s="47"/>
      <c r="I29" s="47"/>
      <c r="J29" s="47"/>
      <c r="K29" s="251"/>
      <c r="L29" s="249">
        <f t="shared" si="2"/>
        <v>29</v>
      </c>
    </row>
    <row r="30" spans="1:12" ht="38.25" x14ac:dyDescent="0.25">
      <c r="A30" s="281">
        <f t="shared" si="3"/>
        <v>17</v>
      </c>
      <c r="B30" s="40" t="s">
        <v>671</v>
      </c>
      <c r="C30" s="251" t="s">
        <v>663</v>
      </c>
      <c r="D30" s="251">
        <v>10</v>
      </c>
      <c r="E30" s="282" t="s">
        <v>672</v>
      </c>
      <c r="F30" s="253">
        <v>4.8</v>
      </c>
      <c r="G30" s="47"/>
      <c r="H30" s="47"/>
      <c r="I30" s="47"/>
      <c r="J30" s="47"/>
      <c r="K30" s="251"/>
      <c r="L30" s="249">
        <f t="shared" si="2"/>
        <v>48</v>
      </c>
    </row>
    <row r="31" spans="1:12" ht="63.75" x14ac:dyDescent="0.25">
      <c r="A31" s="281">
        <f t="shared" si="3"/>
        <v>18</v>
      </c>
      <c r="B31" s="40" t="s">
        <v>673</v>
      </c>
      <c r="C31" s="251" t="s">
        <v>663</v>
      </c>
      <c r="D31" s="251">
        <v>20</v>
      </c>
      <c r="E31" s="282" t="s">
        <v>674</v>
      </c>
      <c r="F31" s="253">
        <v>13.7</v>
      </c>
      <c r="G31" s="47"/>
      <c r="H31" s="47"/>
      <c r="I31" s="47"/>
      <c r="J31" s="47"/>
      <c r="K31" s="251"/>
      <c r="L31" s="249">
        <f t="shared" si="2"/>
        <v>274</v>
      </c>
    </row>
    <row r="32" spans="1:12" ht="76.5" x14ac:dyDescent="0.25">
      <c r="A32" s="281">
        <f t="shared" si="3"/>
        <v>19</v>
      </c>
      <c r="B32" s="40" t="s">
        <v>675</v>
      </c>
      <c r="C32" s="251" t="s">
        <v>663</v>
      </c>
      <c r="D32" s="251">
        <v>10</v>
      </c>
      <c r="E32" s="282" t="s">
        <v>676</v>
      </c>
      <c r="F32" s="253">
        <v>78.099999999999994</v>
      </c>
      <c r="G32" s="47"/>
      <c r="H32" s="47"/>
      <c r="I32" s="47"/>
      <c r="J32" s="47"/>
      <c r="K32" s="251"/>
      <c r="L32" s="249">
        <f t="shared" si="2"/>
        <v>781</v>
      </c>
    </row>
    <row r="33" spans="1:14" ht="76.5" x14ac:dyDescent="0.25">
      <c r="A33" s="281">
        <f t="shared" si="3"/>
        <v>20</v>
      </c>
      <c r="B33" s="40" t="s">
        <v>677</v>
      </c>
      <c r="C33" s="251" t="s">
        <v>663</v>
      </c>
      <c r="D33" s="251">
        <v>10</v>
      </c>
      <c r="E33" s="282" t="s">
        <v>676</v>
      </c>
      <c r="F33" s="253">
        <v>78.099999999999994</v>
      </c>
      <c r="G33" s="47"/>
      <c r="H33" s="47"/>
      <c r="I33" s="47"/>
      <c r="J33" s="47"/>
      <c r="K33" s="251"/>
      <c r="L33" s="249">
        <f t="shared" si="2"/>
        <v>781</v>
      </c>
    </row>
    <row r="34" spans="1:14" ht="25.5" x14ac:dyDescent="0.25">
      <c r="A34" s="281">
        <f t="shared" si="3"/>
        <v>21</v>
      </c>
      <c r="B34" s="40" t="s">
        <v>678</v>
      </c>
      <c r="C34" s="251" t="s">
        <v>679</v>
      </c>
      <c r="D34" s="251">
        <v>6</v>
      </c>
      <c r="E34" s="282" t="s">
        <v>680</v>
      </c>
      <c r="F34" s="253">
        <v>11.3</v>
      </c>
      <c r="G34" s="47"/>
      <c r="H34" s="47"/>
      <c r="I34" s="47"/>
      <c r="J34" s="47"/>
      <c r="K34" s="251"/>
      <c r="L34" s="249">
        <f t="shared" si="2"/>
        <v>67.8</v>
      </c>
    </row>
    <row r="35" spans="1:14" ht="25.5" x14ac:dyDescent="0.25">
      <c r="A35" s="281">
        <f t="shared" si="3"/>
        <v>22</v>
      </c>
      <c r="B35" s="40" t="s">
        <v>681</v>
      </c>
      <c r="C35" s="251" t="s">
        <v>679</v>
      </c>
      <c r="D35" s="251">
        <v>6</v>
      </c>
      <c r="E35" s="282" t="s">
        <v>682</v>
      </c>
      <c r="F35" s="272">
        <v>13.3</v>
      </c>
      <c r="G35" s="282"/>
      <c r="H35" s="282"/>
      <c r="I35" s="282"/>
      <c r="J35" s="282"/>
      <c r="K35" s="251"/>
      <c r="L35" s="249">
        <f t="shared" si="2"/>
        <v>79.8</v>
      </c>
    </row>
    <row r="36" spans="1:14" x14ac:dyDescent="0.25">
      <c r="A36" s="281">
        <f t="shared" si="3"/>
        <v>23</v>
      </c>
      <c r="B36" s="40" t="s">
        <v>683</v>
      </c>
      <c r="C36" s="251" t="s">
        <v>663</v>
      </c>
      <c r="D36" s="251">
        <v>6</v>
      </c>
      <c r="E36" s="40" t="s">
        <v>684</v>
      </c>
      <c r="F36" s="272">
        <v>3.8</v>
      </c>
      <c r="G36" s="282"/>
      <c r="H36" s="282"/>
      <c r="I36" s="282"/>
      <c r="J36" s="282"/>
      <c r="K36" s="251"/>
      <c r="L36" s="249">
        <f t="shared" si="2"/>
        <v>22.8</v>
      </c>
    </row>
    <row r="37" spans="1:14" ht="38.25" x14ac:dyDescent="0.25">
      <c r="A37" s="281">
        <f t="shared" si="3"/>
        <v>24</v>
      </c>
      <c r="B37" s="40" t="s">
        <v>685</v>
      </c>
      <c r="C37" s="251" t="s">
        <v>663</v>
      </c>
      <c r="D37" s="251">
        <v>6</v>
      </c>
      <c r="E37" s="40" t="s">
        <v>686</v>
      </c>
      <c r="F37" s="272">
        <v>48.8</v>
      </c>
      <c r="G37" s="47"/>
      <c r="H37" s="47"/>
      <c r="I37" s="47"/>
      <c r="J37" s="47"/>
      <c r="K37" s="251"/>
      <c r="L37" s="249">
        <f t="shared" si="2"/>
        <v>292.8</v>
      </c>
    </row>
    <row r="38" spans="1:14" ht="25.5" x14ac:dyDescent="0.25">
      <c r="A38" s="281">
        <f t="shared" si="3"/>
        <v>25</v>
      </c>
      <c r="B38" s="40" t="s">
        <v>687</v>
      </c>
      <c r="C38" s="251" t="s">
        <v>663</v>
      </c>
      <c r="D38" s="251">
        <v>6</v>
      </c>
      <c r="E38" s="282" t="s">
        <v>688</v>
      </c>
      <c r="F38" s="272">
        <v>18.2</v>
      </c>
      <c r="G38" s="47"/>
      <c r="H38" s="47"/>
      <c r="I38" s="47"/>
      <c r="J38" s="47"/>
      <c r="K38" s="251"/>
      <c r="L38" s="249">
        <f t="shared" si="2"/>
        <v>109.2</v>
      </c>
    </row>
    <row r="39" spans="1:14" x14ac:dyDescent="0.25">
      <c r="A39" s="283"/>
      <c r="B39" s="49" t="s">
        <v>689</v>
      </c>
      <c r="C39" s="49"/>
      <c r="D39" s="50"/>
      <c r="E39" s="52"/>
      <c r="F39" s="52"/>
      <c r="G39" s="52"/>
      <c r="H39" s="52"/>
      <c r="I39" s="52"/>
      <c r="J39" s="52"/>
      <c r="K39" s="52"/>
      <c r="L39" s="274">
        <f>SUM(L26:L38)</f>
        <v>3029.4</v>
      </c>
      <c r="N39" s="284"/>
    </row>
    <row r="40" spans="1:14" x14ac:dyDescent="0.25">
      <c r="A40" s="1043" t="s">
        <v>690</v>
      </c>
      <c r="B40" s="1044"/>
      <c r="C40" s="1044"/>
      <c r="D40" s="1044"/>
      <c r="E40" s="1044"/>
      <c r="F40" s="1044"/>
      <c r="G40" s="1044"/>
      <c r="H40" s="1044"/>
      <c r="I40" s="1044"/>
      <c r="J40" s="1044"/>
      <c r="K40" s="1044"/>
      <c r="L40" s="1045"/>
      <c r="N40" s="284"/>
    </row>
    <row r="41" spans="1:14" ht="38.25" x14ac:dyDescent="0.25">
      <c r="A41" s="281">
        <f>A38+1</f>
        <v>26</v>
      </c>
      <c r="B41" s="267" t="s">
        <v>630</v>
      </c>
      <c r="C41" s="47" t="s">
        <v>631</v>
      </c>
      <c r="D41" s="47">
        <f>D11</f>
        <v>0.2</v>
      </c>
      <c r="E41" s="40" t="s">
        <v>632</v>
      </c>
      <c r="F41" s="256">
        <v>23.4</v>
      </c>
      <c r="G41" s="251"/>
      <c r="H41" s="244"/>
      <c r="I41" s="244"/>
      <c r="J41" s="244"/>
      <c r="K41" s="52"/>
      <c r="L41" s="249">
        <f t="shared" ref="L41:L49" si="4">D41*F41*IF(G41=0,1,G41)*IF(H41=0,1,H41)*IF(I41=0,1,I41)*IF(J41=0,1,J41)*IF(K41=0,1,K41)</f>
        <v>4.68</v>
      </c>
      <c r="N41" s="284"/>
    </row>
    <row r="42" spans="1:14" ht="51" x14ac:dyDescent="0.25">
      <c r="A42" s="281">
        <f>A41+1</f>
        <v>27</v>
      </c>
      <c r="B42" s="40" t="s">
        <v>691</v>
      </c>
      <c r="C42" s="47" t="s">
        <v>692</v>
      </c>
      <c r="D42" s="268">
        <f>D14</f>
        <v>8</v>
      </c>
      <c r="E42" s="282" t="s">
        <v>693</v>
      </c>
      <c r="F42" s="272">
        <v>9.4</v>
      </c>
      <c r="G42" s="40"/>
      <c r="H42" s="40"/>
      <c r="I42" s="40"/>
      <c r="J42" s="40"/>
      <c r="K42" s="285"/>
      <c r="L42" s="249">
        <f>D42*F42*IF(G42=0,1,G42)*IF(H42=0,1,H42)*IF(I42=0,1,I42)*IF(J42=0,1,J42)*IF(K42=0,1,K42)</f>
        <v>75.2</v>
      </c>
      <c r="M42" s="286"/>
      <c r="N42" s="284"/>
    </row>
    <row r="43" spans="1:14" ht="38.25" x14ac:dyDescent="0.25">
      <c r="A43" s="281">
        <f>A42+1</f>
        <v>28</v>
      </c>
      <c r="B43" s="267" t="s">
        <v>694</v>
      </c>
      <c r="C43" s="47" t="s">
        <v>692</v>
      </c>
      <c r="D43" s="268">
        <f>D12+D13</f>
        <v>207.9</v>
      </c>
      <c r="E43" s="40" t="s">
        <v>695</v>
      </c>
      <c r="F43" s="256">
        <v>9.4</v>
      </c>
      <c r="G43" s="251">
        <v>0.6</v>
      </c>
      <c r="H43" s="244"/>
      <c r="I43" s="244"/>
      <c r="J43" s="244"/>
      <c r="K43" s="52"/>
      <c r="L43" s="249">
        <f t="shared" si="4"/>
        <v>1172.56</v>
      </c>
      <c r="N43" s="284"/>
    </row>
    <row r="44" spans="1:14" ht="76.5" x14ac:dyDescent="0.25">
      <c r="A44" s="281">
        <f>A43+1</f>
        <v>29</v>
      </c>
      <c r="B44" s="40" t="s">
        <v>696</v>
      </c>
      <c r="C44" s="47" t="s">
        <v>697</v>
      </c>
      <c r="D44" s="287">
        <f>L26+L27+L34</f>
        <v>592.79999999999995</v>
      </c>
      <c r="E44" s="282" t="s">
        <v>698</v>
      </c>
      <c r="F44" s="288">
        <v>0.1</v>
      </c>
      <c r="G44" s="289"/>
      <c r="H44" s="289"/>
      <c r="I44" s="289"/>
      <c r="J44" s="289"/>
      <c r="K44" s="285"/>
      <c r="L44" s="249">
        <f t="shared" si="4"/>
        <v>59.28</v>
      </c>
    </row>
    <row r="45" spans="1:14" ht="76.5" x14ac:dyDescent="0.25">
      <c r="A45" s="281">
        <f t="shared" ref="A45:A49" si="5">A44+1</f>
        <v>30</v>
      </c>
      <c r="B45" s="40" t="s">
        <v>699</v>
      </c>
      <c r="C45" s="47" t="s">
        <v>697</v>
      </c>
      <c r="D45" s="249">
        <f>L38</f>
        <v>109.2</v>
      </c>
      <c r="E45" s="282" t="s">
        <v>700</v>
      </c>
      <c r="F45" s="288">
        <v>0.15</v>
      </c>
      <c r="G45" s="289"/>
      <c r="H45" s="289"/>
      <c r="I45" s="289"/>
      <c r="J45" s="289"/>
      <c r="K45" s="285"/>
      <c r="L45" s="249">
        <f t="shared" si="4"/>
        <v>16.38</v>
      </c>
    </row>
    <row r="46" spans="1:14" ht="39" customHeight="1" x14ac:dyDescent="0.25">
      <c r="A46" s="281">
        <f t="shared" si="5"/>
        <v>31</v>
      </c>
      <c r="B46" s="40" t="s">
        <v>701</v>
      </c>
      <c r="C46" s="47" t="s">
        <v>697</v>
      </c>
      <c r="D46" s="287">
        <f>L28+L29+L30+L33+L32+L31</f>
        <v>1932</v>
      </c>
      <c r="E46" s="282" t="s">
        <v>702</v>
      </c>
      <c r="F46" s="288">
        <v>0.15</v>
      </c>
      <c r="G46" s="289"/>
      <c r="H46" s="289"/>
      <c r="I46" s="289"/>
      <c r="J46" s="289"/>
      <c r="K46" s="285"/>
      <c r="L46" s="249">
        <f t="shared" si="4"/>
        <v>289.8</v>
      </c>
    </row>
    <row r="47" spans="1:14" ht="76.5" x14ac:dyDescent="0.25">
      <c r="A47" s="281">
        <f t="shared" si="5"/>
        <v>32</v>
      </c>
      <c r="B47" s="40" t="s">
        <v>703</v>
      </c>
      <c r="C47" s="47" t="s">
        <v>697</v>
      </c>
      <c r="D47" s="287">
        <f>L37</f>
        <v>292.8</v>
      </c>
      <c r="E47" s="40" t="s">
        <v>704</v>
      </c>
      <c r="F47" s="288">
        <v>0.12</v>
      </c>
      <c r="G47" s="289"/>
      <c r="H47" s="289"/>
      <c r="I47" s="289"/>
      <c r="J47" s="289"/>
      <c r="K47" s="285"/>
      <c r="L47" s="249">
        <f t="shared" si="4"/>
        <v>35.14</v>
      </c>
    </row>
    <row r="48" spans="1:14" ht="38.25" x14ac:dyDescent="0.25">
      <c r="A48" s="281">
        <f>A47+1</f>
        <v>33</v>
      </c>
      <c r="B48" s="40" t="s">
        <v>705</v>
      </c>
      <c r="C48" s="47" t="s">
        <v>706</v>
      </c>
      <c r="D48" s="270">
        <f>1</f>
        <v>1</v>
      </c>
      <c r="E48" s="40" t="s">
        <v>707</v>
      </c>
      <c r="F48" s="250">
        <v>200</v>
      </c>
      <c r="G48" s="272">
        <v>1.4</v>
      </c>
      <c r="H48" s="289"/>
      <c r="I48" s="289"/>
      <c r="J48" s="289"/>
      <c r="K48" s="285"/>
      <c r="L48" s="249">
        <f t="shared" si="4"/>
        <v>280</v>
      </c>
    </row>
    <row r="49" spans="1:12" ht="51" x14ac:dyDescent="0.25">
      <c r="A49" s="281">
        <f t="shared" si="5"/>
        <v>34</v>
      </c>
      <c r="B49" s="40" t="s">
        <v>708</v>
      </c>
      <c r="C49" s="47" t="s">
        <v>709</v>
      </c>
      <c r="D49" s="249">
        <f>SUM(L41:L47)</f>
        <v>1653.04</v>
      </c>
      <c r="E49" s="40" t="s">
        <v>710</v>
      </c>
      <c r="F49" s="288">
        <v>0.25</v>
      </c>
      <c r="G49" s="272">
        <v>1.5</v>
      </c>
      <c r="H49" s="272"/>
      <c r="I49" s="272"/>
      <c r="J49" s="290"/>
      <c r="K49" s="290"/>
      <c r="L49" s="249">
        <f t="shared" si="4"/>
        <v>619.89</v>
      </c>
    </row>
    <row r="50" spans="1:12" x14ac:dyDescent="0.25">
      <c r="A50" s="291"/>
      <c r="B50" s="49" t="s">
        <v>620</v>
      </c>
      <c r="C50" s="47"/>
      <c r="D50" s="254"/>
      <c r="E50" s="256"/>
      <c r="F50" s="249"/>
      <c r="G50" s="289"/>
      <c r="H50" s="289"/>
      <c r="I50" s="289"/>
      <c r="J50" s="289"/>
      <c r="K50" s="285"/>
      <c r="L50" s="292">
        <f>SUM(L41:L49)</f>
        <v>2552.9299999999998</v>
      </c>
    </row>
    <row r="51" spans="1:12" x14ac:dyDescent="0.25">
      <c r="A51" s="1043" t="s">
        <v>711</v>
      </c>
      <c r="B51" s="1044"/>
      <c r="C51" s="1044"/>
      <c r="D51" s="1044"/>
      <c r="E51" s="1044"/>
      <c r="F51" s="1044"/>
      <c r="G51" s="1044"/>
      <c r="H51" s="1044"/>
      <c r="I51" s="1044"/>
      <c r="J51" s="1044"/>
      <c r="K51" s="1044"/>
      <c r="L51" s="1045"/>
    </row>
    <row r="52" spans="1:12" ht="63.75" x14ac:dyDescent="0.25">
      <c r="A52" s="281">
        <f>A49+1</f>
        <v>35</v>
      </c>
      <c r="B52" s="40" t="s">
        <v>712</v>
      </c>
      <c r="C52" s="47"/>
      <c r="D52" s="249">
        <f>L24</f>
        <v>16926.88</v>
      </c>
      <c r="E52" s="255" t="s">
        <v>713</v>
      </c>
      <c r="F52" s="293">
        <v>0.1125</v>
      </c>
      <c r="G52" s="272"/>
      <c r="H52" s="294"/>
      <c r="I52" s="294"/>
      <c r="J52" s="294"/>
      <c r="K52" s="285"/>
      <c r="L52" s="249">
        <f t="shared" ref="L52:L54" si="6">D52*F52*IF(G52=0,1,G52)*IF(H52=0,1,H52)*IF(I52=0,1,I52)*IF(J52=0,1,J52)*IF(K52=0,1,K52)</f>
        <v>1904.27</v>
      </c>
    </row>
    <row r="53" spans="1:12" ht="63.75" x14ac:dyDescent="0.25">
      <c r="A53" s="281">
        <f>A52+1</f>
        <v>36</v>
      </c>
      <c r="B53" s="295" t="s">
        <v>714</v>
      </c>
      <c r="C53" s="47"/>
      <c r="D53" s="249">
        <f>D52+L52</f>
        <v>18831.150000000001</v>
      </c>
      <c r="E53" s="255" t="s">
        <v>715</v>
      </c>
      <c r="F53" s="293">
        <v>0.32200000000000001</v>
      </c>
      <c r="G53" s="272"/>
      <c r="H53" s="294"/>
      <c r="I53" s="294"/>
      <c r="J53" s="294"/>
      <c r="K53" s="285"/>
      <c r="L53" s="249">
        <f t="shared" si="6"/>
        <v>6063.63</v>
      </c>
    </row>
    <row r="54" spans="1:12" ht="38.25" x14ac:dyDescent="0.25">
      <c r="A54" s="281">
        <f>A53+1</f>
        <v>37</v>
      </c>
      <c r="B54" s="40" t="s">
        <v>716</v>
      </c>
      <c r="C54" s="47"/>
      <c r="D54" s="249">
        <f>D52+L52</f>
        <v>18831.150000000001</v>
      </c>
      <c r="E54" s="296" t="s">
        <v>717</v>
      </c>
      <c r="F54" s="288">
        <v>0.06</v>
      </c>
      <c r="G54" s="272">
        <v>2.5</v>
      </c>
      <c r="H54" s="294"/>
      <c r="I54" s="294"/>
      <c r="J54" s="294"/>
      <c r="K54" s="285"/>
      <c r="L54" s="249">
        <f t="shared" si="6"/>
        <v>2824.67</v>
      </c>
    </row>
    <row r="55" spans="1:12" ht="25.5" hidden="1" x14ac:dyDescent="0.25">
      <c r="A55" s="281">
        <v>44</v>
      </c>
      <c r="B55" s="40" t="s">
        <v>718</v>
      </c>
      <c r="C55" s="47" t="s">
        <v>719</v>
      </c>
      <c r="D55" s="249">
        <f>20*0</f>
        <v>0</v>
      </c>
      <c r="E55" s="296" t="s">
        <v>720</v>
      </c>
      <c r="F55" s="249">
        <v>172</v>
      </c>
      <c r="G55" s="272"/>
      <c r="H55" s="294"/>
      <c r="I55" s="294"/>
      <c r="J55" s="294"/>
      <c r="K55" s="285"/>
      <c r="L55" s="249">
        <f>D55*F55</f>
        <v>0</v>
      </c>
    </row>
    <row r="56" spans="1:12" x14ac:dyDescent="0.25">
      <c r="A56" s="291"/>
      <c r="B56" s="41" t="s">
        <v>721</v>
      </c>
      <c r="C56" s="47"/>
      <c r="D56" s="254"/>
      <c r="E56" s="256"/>
      <c r="F56" s="249"/>
      <c r="G56" s="256"/>
      <c r="H56" s="256"/>
      <c r="I56" s="256"/>
      <c r="J56" s="256"/>
      <c r="K56" s="285"/>
      <c r="L56" s="292">
        <f>SUM(L52:L55)</f>
        <v>10792.57</v>
      </c>
    </row>
    <row r="57" spans="1:12" s="301" customFormat="1" x14ac:dyDescent="0.2">
      <c r="A57" s="297"/>
      <c r="B57" s="41" t="s">
        <v>722</v>
      </c>
      <c r="C57" s="41"/>
      <c r="D57" s="281"/>
      <c r="E57" s="298"/>
      <c r="F57" s="298"/>
      <c r="G57" s="298"/>
      <c r="H57" s="298"/>
      <c r="I57" s="298"/>
      <c r="J57" s="298"/>
      <c r="K57" s="299"/>
      <c r="L57" s="300">
        <f>L24+L39+L50+L56</f>
        <v>33301.78</v>
      </c>
    </row>
    <row r="58" spans="1:12" x14ac:dyDescent="0.25">
      <c r="A58" s="302"/>
      <c r="B58" s="1046" t="s">
        <v>1358</v>
      </c>
      <c r="C58" s="1022"/>
      <c r="D58" s="1022"/>
      <c r="E58" s="1022"/>
      <c r="F58" s="1022"/>
      <c r="G58" s="1022"/>
      <c r="H58" s="1022"/>
      <c r="I58" s="1022"/>
      <c r="J58" s="1047"/>
      <c r="K58" s="303">
        <v>56.4</v>
      </c>
      <c r="L58" s="258">
        <f>L57*K58</f>
        <v>1878220.39</v>
      </c>
    </row>
    <row r="59" spans="1:12" x14ac:dyDescent="0.25">
      <c r="A59" s="48"/>
      <c r="B59" s="1035" t="s">
        <v>723</v>
      </c>
      <c r="C59" s="1036"/>
      <c r="D59" s="1036"/>
      <c r="E59" s="1036"/>
      <c r="F59" s="1036"/>
      <c r="G59" s="1036"/>
      <c r="H59" s="1036"/>
      <c r="I59" s="1036"/>
      <c r="J59" s="1036"/>
      <c r="K59" s="1037"/>
      <c r="L59" s="300">
        <f>L58*20%</f>
        <v>375644.08</v>
      </c>
    </row>
    <row r="60" spans="1:12" x14ac:dyDescent="0.25">
      <c r="A60" s="291"/>
      <c r="B60" s="304" t="s">
        <v>600</v>
      </c>
      <c r="C60" s="305"/>
      <c r="D60" s="306"/>
      <c r="E60" s="307"/>
      <c r="F60" s="307"/>
      <c r="G60" s="307"/>
      <c r="H60" s="307"/>
      <c r="I60" s="307"/>
      <c r="J60" s="307"/>
      <c r="K60" s="308"/>
      <c r="L60" s="309">
        <f>L58+L59</f>
        <v>2253864.4700000002</v>
      </c>
    </row>
    <row r="61" spans="1:12" x14ac:dyDescent="0.25">
      <c r="A61" s="291"/>
      <c r="B61" s="304" t="s">
        <v>724</v>
      </c>
      <c r="C61" s="305"/>
      <c r="D61" s="306"/>
      <c r="E61" s="307"/>
      <c r="F61" s="307"/>
      <c r="G61" s="307"/>
      <c r="H61" s="307"/>
      <c r="I61" s="307"/>
      <c r="J61" s="307"/>
      <c r="K61" s="308"/>
      <c r="L61" s="309">
        <f>L60*1.1</f>
        <v>2479250.92</v>
      </c>
    </row>
    <row r="62" spans="1:12" s="316" customFormat="1" ht="12.75" x14ac:dyDescent="0.2">
      <c r="A62" s="310"/>
      <c r="B62" s="311"/>
      <c r="C62" s="312"/>
      <c r="D62" s="313"/>
      <c r="E62" s="311"/>
      <c r="F62" s="311"/>
      <c r="G62" s="311"/>
      <c r="H62" s="311"/>
      <c r="I62" s="311"/>
      <c r="J62" s="311"/>
      <c r="K62" s="314"/>
      <c r="L62" s="315"/>
    </row>
    <row r="63" spans="1:12" x14ac:dyDescent="0.25">
      <c r="A63" s="317"/>
      <c r="B63" s="317"/>
      <c r="C63" s="317"/>
      <c r="D63" s="317"/>
      <c r="E63" s="318"/>
      <c r="F63" s="318"/>
      <c r="G63" s="318"/>
      <c r="H63" s="319"/>
      <c r="I63" s="319"/>
      <c r="J63" s="319"/>
      <c r="K63" s="320"/>
      <c r="L63" s="321"/>
    </row>
    <row r="64" spans="1:12" x14ac:dyDescent="0.25">
      <c r="L64" s="322"/>
    </row>
    <row r="65" spans="1:12" x14ac:dyDescent="0.25">
      <c r="L65" s="323"/>
    </row>
    <row r="67" spans="1:12" x14ac:dyDescent="0.25">
      <c r="A67" s="324"/>
      <c r="B67" s="324"/>
      <c r="C67" s="324"/>
      <c r="D67" s="324"/>
      <c r="E67" s="324"/>
      <c r="F67" s="324"/>
      <c r="G67" s="324"/>
      <c r="H67" s="324"/>
      <c r="I67" s="324"/>
    </row>
    <row r="68" spans="1:12" x14ac:dyDescent="0.25">
      <c r="A68" s="324"/>
      <c r="B68" s="324"/>
      <c r="C68" s="324"/>
      <c r="D68" s="324"/>
      <c r="E68" s="324"/>
      <c r="F68" s="324"/>
      <c r="G68" s="324"/>
      <c r="H68" s="324"/>
      <c r="I68" s="324"/>
    </row>
    <row r="69" spans="1:12" x14ac:dyDescent="0.25">
      <c r="A69" s="324"/>
      <c r="B69" s="324"/>
      <c r="C69" s="324"/>
      <c r="D69" s="324"/>
      <c r="E69" s="324"/>
      <c r="F69" s="324"/>
      <c r="G69" s="324"/>
      <c r="H69" s="324"/>
      <c r="I69" s="324"/>
    </row>
    <row r="70" spans="1:12" x14ac:dyDescent="0.25">
      <c r="A70" s="324"/>
      <c r="B70" s="324"/>
      <c r="C70" s="324"/>
      <c r="D70" s="324"/>
      <c r="E70" s="324"/>
      <c r="F70" s="324"/>
      <c r="G70" s="324"/>
      <c r="H70" s="324"/>
      <c r="I70" s="324"/>
    </row>
  </sheetData>
  <mergeCells count="20">
    <mergeCell ref="A5:C5"/>
    <mergeCell ref="D5:L5"/>
    <mergeCell ref="A1:L1"/>
    <mergeCell ref="A2:L2"/>
    <mergeCell ref="A3:L3"/>
    <mergeCell ref="A4:C4"/>
    <mergeCell ref="D4:L4"/>
    <mergeCell ref="B59:K59"/>
    <mergeCell ref="L7:L8"/>
    <mergeCell ref="A10:L10"/>
    <mergeCell ref="A25:L25"/>
    <mergeCell ref="A40:L40"/>
    <mergeCell ref="A51:L51"/>
    <mergeCell ref="B58:J58"/>
    <mergeCell ref="A7:A8"/>
    <mergeCell ref="B7:B8"/>
    <mergeCell ref="C7:C8"/>
    <mergeCell ref="D7:D8"/>
    <mergeCell ref="E7:E8"/>
    <mergeCell ref="F7:K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="85" zoomScaleNormal="98" zoomScaleSheetLayoutView="85" workbookViewId="0">
      <selection activeCell="B70" sqref="B70:J70"/>
    </sheetView>
  </sheetViews>
  <sheetFormatPr defaultColWidth="9.28515625" defaultRowHeight="15" x14ac:dyDescent="0.25"/>
  <cols>
    <col min="1" max="1" width="3.7109375" style="261" customWidth="1"/>
    <col min="2" max="2" width="38.28515625" style="261" customWidth="1"/>
    <col min="3" max="3" width="8.140625" style="261" customWidth="1"/>
    <col min="4" max="4" width="12.28515625" style="261" customWidth="1"/>
    <col min="5" max="5" width="19" style="261" customWidth="1"/>
    <col min="6" max="6" width="9.28515625" style="261"/>
    <col min="7" max="7" width="10" style="261" bestFit="1" customWidth="1"/>
    <col min="8" max="11" width="9.28515625" style="261"/>
    <col min="12" max="12" width="14" style="261" customWidth="1"/>
    <col min="13" max="13" width="46.28515625" style="261" customWidth="1"/>
    <col min="14" max="14" width="14.7109375" style="261" bestFit="1" customWidth="1"/>
    <col min="15" max="16" width="9.28515625" style="261"/>
    <col min="17" max="17" width="9.28515625" style="261" customWidth="1"/>
    <col min="18" max="18" width="9.28515625" style="261"/>
    <col min="19" max="19" width="9.28515625" style="261" customWidth="1"/>
    <col min="20" max="26" width="9.28515625" style="261"/>
    <col min="27" max="27" width="9.28515625" style="261" customWidth="1"/>
    <col min="28" max="16384" width="9.28515625" style="261"/>
  </cols>
  <sheetData>
    <row r="1" spans="1:13" x14ac:dyDescent="0.25">
      <c r="A1" s="1050" t="s">
        <v>725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325"/>
    </row>
    <row r="2" spans="1:13" x14ac:dyDescent="0.25">
      <c r="A2" s="1050" t="s">
        <v>726</v>
      </c>
      <c r="B2" s="1050"/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325"/>
    </row>
    <row r="3" spans="1:13" ht="26.25" customHeight="1" x14ac:dyDescent="0.25">
      <c r="A3" s="1051" t="s">
        <v>603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325"/>
    </row>
    <row r="4" spans="1:13" x14ac:dyDescent="0.25">
      <c r="A4" s="1048" t="s">
        <v>628</v>
      </c>
      <c r="B4" s="1049"/>
      <c r="C4" s="1049"/>
      <c r="D4" s="1048"/>
      <c r="E4" s="1049"/>
      <c r="F4" s="1049"/>
      <c r="G4" s="1049"/>
      <c r="H4" s="1049"/>
      <c r="I4" s="1049"/>
      <c r="J4" s="1049"/>
      <c r="K4" s="1049"/>
      <c r="L4" s="1049"/>
      <c r="M4" s="6"/>
    </row>
    <row r="5" spans="1:13" x14ac:dyDescent="0.25">
      <c r="A5" s="1048" t="s">
        <v>188</v>
      </c>
      <c r="B5" s="1049"/>
      <c r="C5" s="1049"/>
      <c r="D5" s="1048" t="s">
        <v>189</v>
      </c>
      <c r="E5" s="1049"/>
      <c r="F5" s="1049"/>
      <c r="G5" s="1049"/>
      <c r="H5" s="1049"/>
      <c r="I5" s="1049"/>
      <c r="J5" s="1049"/>
      <c r="K5" s="1049"/>
      <c r="L5" s="1049"/>
      <c r="M5" s="17"/>
    </row>
    <row r="6" spans="1:13" x14ac:dyDescent="0.25">
      <c r="A6" s="262" t="s">
        <v>629</v>
      </c>
      <c r="B6" s="263"/>
      <c r="C6" s="263"/>
      <c r="D6" s="264"/>
      <c r="E6" s="263"/>
      <c r="F6" s="263"/>
      <c r="G6" s="263"/>
      <c r="H6" s="263"/>
      <c r="I6" s="263"/>
      <c r="J6" s="263"/>
      <c r="K6" s="263"/>
      <c r="L6" s="265"/>
      <c r="M6" s="1053"/>
    </row>
    <row r="7" spans="1:13" ht="21" customHeight="1" x14ac:dyDescent="0.25">
      <c r="A7" s="1038" t="s">
        <v>17</v>
      </c>
      <c r="B7" s="1038" t="s">
        <v>18</v>
      </c>
      <c r="C7" s="1038" t="s">
        <v>36</v>
      </c>
      <c r="D7" s="1038" t="s">
        <v>20</v>
      </c>
      <c r="E7" s="1038" t="s">
        <v>21</v>
      </c>
      <c r="F7" s="1038" t="s">
        <v>22</v>
      </c>
      <c r="G7" s="1038"/>
      <c r="H7" s="1038"/>
      <c r="I7" s="1038"/>
      <c r="J7" s="1038"/>
      <c r="K7" s="1039"/>
      <c r="L7" s="1038" t="s">
        <v>23</v>
      </c>
      <c r="M7" s="1054"/>
    </row>
    <row r="8" spans="1:13" ht="30.75" customHeight="1" x14ac:dyDescent="0.25">
      <c r="A8" s="1039"/>
      <c r="B8" s="1039"/>
      <c r="C8" s="1039"/>
      <c r="D8" s="1039"/>
      <c r="E8" s="1039"/>
      <c r="F8" s="266" t="s">
        <v>24</v>
      </c>
      <c r="G8" s="266" t="s">
        <v>25</v>
      </c>
      <c r="H8" s="266" t="s">
        <v>26</v>
      </c>
      <c r="I8" s="266" t="s">
        <v>27</v>
      </c>
      <c r="J8" s="266" t="s">
        <v>28</v>
      </c>
      <c r="K8" s="266" t="s">
        <v>29</v>
      </c>
      <c r="L8" s="1039"/>
      <c r="M8" s="1055"/>
    </row>
    <row r="9" spans="1:13" x14ac:dyDescent="0.25">
      <c r="A9" s="239">
        <v>1</v>
      </c>
      <c r="B9" s="239">
        <v>2</v>
      </c>
      <c r="C9" s="239">
        <v>3</v>
      </c>
      <c r="D9" s="239">
        <v>4</v>
      </c>
      <c r="E9" s="239">
        <v>5</v>
      </c>
      <c r="F9" s="239">
        <v>6</v>
      </c>
      <c r="G9" s="239">
        <v>7</v>
      </c>
      <c r="H9" s="239">
        <v>8</v>
      </c>
      <c r="I9" s="239">
        <v>9</v>
      </c>
      <c r="J9" s="239">
        <v>10</v>
      </c>
      <c r="K9" s="239">
        <v>11</v>
      </c>
      <c r="L9" s="239">
        <v>12</v>
      </c>
      <c r="M9" s="326"/>
    </row>
    <row r="10" spans="1:13" x14ac:dyDescent="0.25">
      <c r="A10" s="1040" t="s">
        <v>30</v>
      </c>
      <c r="B10" s="1041"/>
      <c r="C10" s="1041"/>
      <c r="D10" s="1041"/>
      <c r="E10" s="1041"/>
      <c r="F10" s="1041"/>
      <c r="G10" s="1041"/>
      <c r="H10" s="1041"/>
      <c r="I10" s="1041"/>
      <c r="J10" s="1041"/>
      <c r="K10" s="1041"/>
      <c r="L10" s="1042"/>
      <c r="M10" s="327"/>
    </row>
    <row r="11" spans="1:13" ht="38.25" x14ac:dyDescent="0.25">
      <c r="A11" s="244">
        <v>1</v>
      </c>
      <c r="B11" s="267" t="s">
        <v>630</v>
      </c>
      <c r="C11" s="47" t="s">
        <v>631</v>
      </c>
      <c r="D11" s="268">
        <v>3</v>
      </c>
      <c r="E11" s="40" t="s">
        <v>632</v>
      </c>
      <c r="F11" s="256">
        <v>47.2</v>
      </c>
      <c r="G11" s="251"/>
      <c r="H11" s="251"/>
      <c r="I11" s="244"/>
      <c r="J11" s="244"/>
      <c r="K11" s="52"/>
      <c r="L11" s="249">
        <f t="shared" ref="L11:L29" si="0">D11*F11*IF(G11=0,1,G11)*IF(H11=0,1,H11)*IF(I11=0,1,I11)*IF(J11=0,1,J11)*IF(K11=0,1,K11)</f>
        <v>141.6</v>
      </c>
      <c r="M11" s="328"/>
    </row>
    <row r="12" spans="1:13" ht="51" x14ac:dyDescent="0.25">
      <c r="A12" s="244">
        <f>A11+1</f>
        <v>2</v>
      </c>
      <c r="B12" s="267" t="s">
        <v>727</v>
      </c>
      <c r="C12" s="47" t="s">
        <v>631</v>
      </c>
      <c r="D12" s="268">
        <v>2</v>
      </c>
      <c r="E12" s="40" t="s">
        <v>728</v>
      </c>
      <c r="F12" s="256">
        <v>33.6</v>
      </c>
      <c r="G12" s="251"/>
      <c r="H12" s="244"/>
      <c r="I12" s="244"/>
      <c r="J12" s="244"/>
      <c r="K12" s="52"/>
      <c r="L12" s="249">
        <f t="shared" si="0"/>
        <v>67.2</v>
      </c>
      <c r="M12" s="328"/>
    </row>
    <row r="13" spans="1:13" ht="38.25" x14ac:dyDescent="0.25">
      <c r="A13" s="244">
        <f>A12+1</f>
        <v>3</v>
      </c>
      <c r="B13" s="267" t="s">
        <v>729</v>
      </c>
      <c r="C13" s="47" t="s">
        <v>730</v>
      </c>
      <c r="D13" s="268">
        <v>30</v>
      </c>
      <c r="E13" s="40" t="s">
        <v>731</v>
      </c>
      <c r="F13" s="256">
        <v>16.399999999999999</v>
      </c>
      <c r="G13" s="251"/>
      <c r="H13" s="244"/>
      <c r="I13" s="244"/>
      <c r="J13" s="244"/>
      <c r="K13" s="52"/>
      <c r="L13" s="249">
        <f t="shared" si="0"/>
        <v>492</v>
      </c>
      <c r="M13" s="328"/>
    </row>
    <row r="14" spans="1:13" ht="25.5" x14ac:dyDescent="0.25">
      <c r="A14" s="244">
        <f t="shared" ref="A14:A32" si="1">A13+1</f>
        <v>4</v>
      </c>
      <c r="B14" s="267" t="s">
        <v>732</v>
      </c>
      <c r="C14" s="47" t="s">
        <v>733</v>
      </c>
      <c r="D14" s="268">
        <v>18</v>
      </c>
      <c r="E14" s="40" t="s">
        <v>734</v>
      </c>
      <c r="F14" s="256">
        <v>149</v>
      </c>
      <c r="G14" s="251"/>
      <c r="H14" s="244"/>
      <c r="I14" s="244"/>
      <c r="J14" s="244"/>
      <c r="K14" s="52"/>
      <c r="L14" s="249">
        <f t="shared" si="0"/>
        <v>2682</v>
      </c>
      <c r="M14" s="328"/>
    </row>
    <row r="15" spans="1:13" s="269" customFormat="1" ht="38.25" x14ac:dyDescent="0.25">
      <c r="A15" s="244">
        <f t="shared" si="1"/>
        <v>5</v>
      </c>
      <c r="B15" s="267" t="s">
        <v>735</v>
      </c>
      <c r="C15" s="47" t="s">
        <v>638</v>
      </c>
      <c r="D15" s="47">
        <v>60</v>
      </c>
      <c r="E15" s="40" t="s">
        <v>736</v>
      </c>
      <c r="F15" s="256">
        <v>74.400000000000006</v>
      </c>
      <c r="G15" s="256">
        <v>1.1000000000000001</v>
      </c>
      <c r="H15" s="251"/>
      <c r="I15" s="244"/>
      <c r="J15" s="244"/>
      <c r="K15" s="52"/>
      <c r="L15" s="249">
        <f t="shared" si="0"/>
        <v>4910.3999999999996</v>
      </c>
      <c r="M15" s="329"/>
    </row>
    <row r="16" spans="1:13" s="269" customFormat="1" ht="38.25" x14ac:dyDescent="0.25">
      <c r="A16" s="244">
        <f t="shared" si="1"/>
        <v>6</v>
      </c>
      <c r="B16" s="267" t="s">
        <v>737</v>
      </c>
      <c r="C16" s="47" t="s">
        <v>638</v>
      </c>
      <c r="D16" s="47">
        <v>130</v>
      </c>
      <c r="E16" s="40" t="s">
        <v>736</v>
      </c>
      <c r="F16" s="256">
        <v>99.7</v>
      </c>
      <c r="G16" s="256">
        <v>1.1000000000000001</v>
      </c>
      <c r="H16" s="251"/>
      <c r="I16" s="244"/>
      <c r="J16" s="244"/>
      <c r="K16" s="52"/>
      <c r="L16" s="249">
        <f t="shared" si="0"/>
        <v>14257.1</v>
      </c>
      <c r="M16" s="329"/>
    </row>
    <row r="17" spans="1:14" s="269" customFormat="1" ht="51" x14ac:dyDescent="0.25">
      <c r="A17" s="244">
        <f t="shared" si="1"/>
        <v>7</v>
      </c>
      <c r="B17" s="267" t="s">
        <v>738</v>
      </c>
      <c r="C17" s="47" t="s">
        <v>638</v>
      </c>
      <c r="D17" s="47">
        <v>40</v>
      </c>
      <c r="E17" s="40" t="s">
        <v>739</v>
      </c>
      <c r="F17" s="256">
        <v>69.8</v>
      </c>
      <c r="G17" s="256">
        <v>1.1000000000000001</v>
      </c>
      <c r="H17" s="251"/>
      <c r="I17" s="244"/>
      <c r="J17" s="244"/>
      <c r="K17" s="52"/>
      <c r="L17" s="249">
        <f t="shared" si="0"/>
        <v>3071.2</v>
      </c>
      <c r="M17" s="329"/>
    </row>
    <row r="18" spans="1:14" s="269" customFormat="1" ht="51" x14ac:dyDescent="0.25">
      <c r="A18" s="244">
        <f t="shared" si="1"/>
        <v>8</v>
      </c>
      <c r="B18" s="267" t="s">
        <v>740</v>
      </c>
      <c r="C18" s="47" t="s">
        <v>638</v>
      </c>
      <c r="D18" s="47">
        <v>80</v>
      </c>
      <c r="E18" s="40" t="s">
        <v>739</v>
      </c>
      <c r="F18" s="256">
        <v>95</v>
      </c>
      <c r="G18" s="256">
        <v>1.1000000000000001</v>
      </c>
      <c r="H18" s="251"/>
      <c r="I18" s="244"/>
      <c r="J18" s="244"/>
      <c r="K18" s="52"/>
      <c r="L18" s="249">
        <f t="shared" si="0"/>
        <v>8360</v>
      </c>
      <c r="M18" s="329"/>
    </row>
    <row r="19" spans="1:14" ht="51" x14ac:dyDescent="0.25">
      <c r="A19" s="244">
        <f t="shared" si="1"/>
        <v>9</v>
      </c>
      <c r="B19" s="267" t="s">
        <v>640</v>
      </c>
      <c r="C19" s="47" t="s">
        <v>641</v>
      </c>
      <c r="D19" s="270">
        <v>25</v>
      </c>
      <c r="E19" s="40" t="s">
        <v>642</v>
      </c>
      <c r="F19" s="256">
        <v>10.8</v>
      </c>
      <c r="G19" s="251">
        <v>0.5</v>
      </c>
      <c r="H19" s="251"/>
      <c r="I19" s="244"/>
      <c r="J19" s="244"/>
      <c r="K19" s="52"/>
      <c r="L19" s="249">
        <f t="shared" si="0"/>
        <v>135</v>
      </c>
      <c r="M19" s="330"/>
    </row>
    <row r="20" spans="1:14" ht="76.5" x14ac:dyDescent="0.25">
      <c r="A20" s="244">
        <f t="shared" si="1"/>
        <v>10</v>
      </c>
      <c r="B20" s="267" t="s">
        <v>643</v>
      </c>
      <c r="C20" s="47" t="s">
        <v>641</v>
      </c>
      <c r="D20" s="270">
        <v>25</v>
      </c>
      <c r="E20" s="40" t="s">
        <v>644</v>
      </c>
      <c r="F20" s="256">
        <v>10.8</v>
      </c>
      <c r="G20" s="251"/>
      <c r="H20" s="244"/>
      <c r="I20" s="244"/>
      <c r="J20" s="244"/>
      <c r="K20" s="52"/>
      <c r="L20" s="249">
        <f t="shared" si="0"/>
        <v>270</v>
      </c>
      <c r="M20" s="331"/>
    </row>
    <row r="21" spans="1:14" ht="63.75" x14ac:dyDescent="0.25">
      <c r="A21" s="244">
        <f t="shared" si="1"/>
        <v>11</v>
      </c>
      <c r="B21" s="267" t="s">
        <v>741</v>
      </c>
      <c r="C21" s="47" t="s">
        <v>641</v>
      </c>
      <c r="D21" s="270">
        <v>8</v>
      </c>
      <c r="E21" s="40" t="s">
        <v>742</v>
      </c>
      <c r="F21" s="256">
        <v>29.9</v>
      </c>
      <c r="G21" s="251">
        <v>0.5</v>
      </c>
      <c r="H21" s="251"/>
      <c r="I21" s="244"/>
      <c r="J21" s="244"/>
      <c r="K21" s="52"/>
      <c r="L21" s="249">
        <f t="shared" si="0"/>
        <v>119.6</v>
      </c>
      <c r="M21" s="330"/>
    </row>
    <row r="22" spans="1:14" ht="76.5" x14ac:dyDescent="0.25">
      <c r="A22" s="244">
        <f t="shared" si="1"/>
        <v>12</v>
      </c>
      <c r="B22" s="267" t="s">
        <v>743</v>
      </c>
      <c r="C22" s="47" t="s">
        <v>641</v>
      </c>
      <c r="D22" s="270">
        <v>8</v>
      </c>
      <c r="E22" s="40" t="s">
        <v>744</v>
      </c>
      <c r="F22" s="256">
        <v>29.9</v>
      </c>
      <c r="G22" s="251"/>
      <c r="H22" s="244"/>
      <c r="I22" s="244"/>
      <c r="J22" s="244"/>
      <c r="K22" s="52"/>
      <c r="L22" s="249">
        <f t="shared" si="0"/>
        <v>239.2</v>
      </c>
      <c r="M22" s="331"/>
    </row>
    <row r="23" spans="1:14" ht="38.25" x14ac:dyDescent="0.25">
      <c r="A23" s="244">
        <f t="shared" si="1"/>
        <v>13</v>
      </c>
      <c r="B23" s="271" t="s">
        <v>645</v>
      </c>
      <c r="C23" s="52" t="s">
        <v>646</v>
      </c>
      <c r="D23" s="52">
        <v>12</v>
      </c>
      <c r="E23" s="40" t="s">
        <v>647</v>
      </c>
      <c r="F23" s="52">
        <v>60.2</v>
      </c>
      <c r="G23" s="52"/>
      <c r="H23" s="52"/>
      <c r="I23" s="52"/>
      <c r="J23" s="52"/>
      <c r="K23" s="52"/>
      <c r="L23" s="249">
        <f t="shared" si="0"/>
        <v>722.4</v>
      </c>
      <c r="M23" s="249"/>
      <c r="N23" s="327"/>
    </row>
    <row r="24" spans="1:14" s="273" customFormat="1" ht="38.25" x14ac:dyDescent="0.25">
      <c r="A24" s="244">
        <f t="shared" si="1"/>
        <v>14</v>
      </c>
      <c r="B24" s="271" t="s">
        <v>648</v>
      </c>
      <c r="C24" s="52" t="s">
        <v>649</v>
      </c>
      <c r="D24" s="52">
        <v>1.2</v>
      </c>
      <c r="E24" s="40" t="s">
        <v>650</v>
      </c>
      <c r="F24" s="51">
        <v>17</v>
      </c>
      <c r="G24" s="272"/>
      <c r="H24" s="51"/>
      <c r="I24" s="52"/>
      <c r="J24" s="52"/>
      <c r="K24" s="52"/>
      <c r="L24" s="249">
        <f t="shared" si="0"/>
        <v>20.399999999999999</v>
      </c>
      <c r="M24" s="249"/>
      <c r="N24" s="332"/>
    </row>
    <row r="25" spans="1:14" ht="89.25" x14ac:dyDescent="0.25">
      <c r="A25" s="244">
        <f t="shared" si="1"/>
        <v>15</v>
      </c>
      <c r="B25" s="271" t="s">
        <v>651</v>
      </c>
      <c r="C25" s="52" t="s">
        <v>649</v>
      </c>
      <c r="D25" s="52">
        <f>D24</f>
        <v>1.2</v>
      </c>
      <c r="E25" s="40" t="s">
        <v>652</v>
      </c>
      <c r="F25" s="52">
        <v>160.19999999999999</v>
      </c>
      <c r="G25" s="52"/>
      <c r="H25" s="52"/>
      <c r="I25" s="52"/>
      <c r="J25" s="52"/>
      <c r="K25" s="52"/>
      <c r="L25" s="249">
        <f t="shared" si="0"/>
        <v>192.24</v>
      </c>
      <c r="M25" s="249"/>
      <c r="N25" s="328"/>
    </row>
    <row r="26" spans="1:14" ht="25.5" x14ac:dyDescent="0.25">
      <c r="A26" s="244">
        <f t="shared" si="1"/>
        <v>16</v>
      </c>
      <c r="B26" s="271" t="s">
        <v>653</v>
      </c>
      <c r="C26" s="52" t="s">
        <v>654</v>
      </c>
      <c r="D26" s="52">
        <v>10</v>
      </c>
      <c r="E26" s="40" t="s">
        <v>655</v>
      </c>
      <c r="F26" s="52">
        <v>22.9</v>
      </c>
      <c r="G26" s="52">
        <v>0.7</v>
      </c>
      <c r="H26" s="52"/>
      <c r="I26" s="52"/>
      <c r="J26" s="52"/>
      <c r="K26" s="52"/>
      <c r="L26" s="249">
        <f t="shared" si="0"/>
        <v>160.30000000000001</v>
      </c>
      <c r="M26" s="327"/>
    </row>
    <row r="27" spans="1:14" ht="25.5" x14ac:dyDescent="0.25">
      <c r="A27" s="244">
        <f t="shared" si="1"/>
        <v>17</v>
      </c>
      <c r="B27" s="271" t="s">
        <v>745</v>
      </c>
      <c r="C27" s="52" t="s">
        <v>654</v>
      </c>
      <c r="D27" s="52">
        <v>10</v>
      </c>
      <c r="E27" s="40" t="s">
        <v>746</v>
      </c>
      <c r="F27" s="52">
        <v>30.6</v>
      </c>
      <c r="G27" s="52">
        <v>0.7</v>
      </c>
      <c r="H27" s="52"/>
      <c r="I27" s="52"/>
      <c r="J27" s="52"/>
      <c r="K27" s="52"/>
      <c r="L27" s="249">
        <f t="shared" si="0"/>
        <v>214.2</v>
      </c>
      <c r="M27" s="327"/>
    </row>
    <row r="28" spans="1:14" ht="38.25" x14ac:dyDescent="0.25">
      <c r="A28" s="244">
        <f>A27+1</f>
        <v>18</v>
      </c>
      <c r="B28" s="271" t="s">
        <v>747</v>
      </c>
      <c r="C28" s="52" t="s">
        <v>748</v>
      </c>
      <c r="D28" s="333">
        <v>20</v>
      </c>
      <c r="E28" s="282" t="s">
        <v>749</v>
      </c>
      <c r="F28" s="52">
        <v>48.4</v>
      </c>
      <c r="G28" s="52"/>
      <c r="H28" s="52"/>
      <c r="I28" s="52"/>
      <c r="J28" s="52"/>
      <c r="K28" s="52"/>
      <c r="L28" s="249">
        <f t="shared" si="0"/>
        <v>968</v>
      </c>
      <c r="M28" s="327"/>
    </row>
    <row r="29" spans="1:14" ht="38.25" x14ac:dyDescent="0.25">
      <c r="A29" s="244">
        <f>A28+1</f>
        <v>19</v>
      </c>
      <c r="B29" s="271" t="s">
        <v>750</v>
      </c>
      <c r="C29" s="52" t="s">
        <v>751</v>
      </c>
      <c r="D29" s="52">
        <v>6</v>
      </c>
      <c r="E29" s="40" t="s">
        <v>752</v>
      </c>
      <c r="F29" s="52">
        <v>840</v>
      </c>
      <c r="G29" s="52"/>
      <c r="H29" s="52"/>
      <c r="I29" s="52"/>
      <c r="J29" s="52"/>
      <c r="K29" s="52"/>
      <c r="L29" s="249">
        <f t="shared" si="0"/>
        <v>5040</v>
      </c>
      <c r="M29" s="327"/>
    </row>
    <row r="30" spans="1:14" x14ac:dyDescent="0.25">
      <c r="A30" s="244"/>
      <c r="B30" s="49" t="s">
        <v>656</v>
      </c>
      <c r="C30" s="49"/>
      <c r="D30" s="50"/>
      <c r="E30" s="48"/>
      <c r="F30" s="51"/>
      <c r="G30" s="48"/>
      <c r="H30" s="51"/>
      <c r="I30" s="52"/>
      <c r="J30" s="52"/>
      <c r="K30" s="52"/>
      <c r="L30" s="274">
        <f>SUM(L11:L29)</f>
        <v>42062.84</v>
      </c>
      <c r="M30" s="334"/>
    </row>
    <row r="31" spans="1:14" ht="38.25" x14ac:dyDescent="0.25">
      <c r="A31" s="244">
        <f>A29+1</f>
        <v>20</v>
      </c>
      <c r="B31" s="267" t="s">
        <v>657</v>
      </c>
      <c r="C31" s="275"/>
      <c r="D31" s="276">
        <f>L30</f>
        <v>42062.84</v>
      </c>
      <c r="E31" s="52" t="s">
        <v>658</v>
      </c>
      <c r="F31" s="277">
        <v>0.25</v>
      </c>
      <c r="G31" s="278"/>
      <c r="H31" s="278"/>
      <c r="I31" s="278"/>
      <c r="J31" s="278"/>
      <c r="K31" s="279"/>
      <c r="L31" s="276">
        <f>D31*F31</f>
        <v>10515.71</v>
      </c>
      <c r="M31" s="334"/>
    </row>
    <row r="32" spans="1:14" ht="25.5" x14ac:dyDescent="0.25">
      <c r="A32" s="244">
        <f t="shared" si="1"/>
        <v>21</v>
      </c>
      <c r="B32" s="267" t="s">
        <v>659</v>
      </c>
      <c r="C32" s="275"/>
      <c r="D32" s="276">
        <f>L30+L31</f>
        <v>52578.55</v>
      </c>
      <c r="E32" s="52" t="s">
        <v>660</v>
      </c>
      <c r="F32" s="277">
        <v>0.4</v>
      </c>
      <c r="G32" s="278"/>
      <c r="H32" s="278"/>
      <c r="I32" s="278"/>
      <c r="J32" s="278"/>
      <c r="K32" s="279"/>
      <c r="L32" s="276">
        <f>D32*F32</f>
        <v>21031.42</v>
      </c>
      <c r="M32" s="334"/>
    </row>
    <row r="33" spans="1:16" x14ac:dyDescent="0.25">
      <c r="A33" s="48"/>
      <c r="B33" s="49" t="s">
        <v>31</v>
      </c>
      <c r="C33" s="49"/>
      <c r="D33" s="50"/>
      <c r="E33" s="48"/>
      <c r="F33" s="280"/>
      <c r="G33" s="48"/>
      <c r="H33" s="52"/>
      <c r="I33" s="52"/>
      <c r="J33" s="52"/>
      <c r="K33" s="52"/>
      <c r="L33" s="274">
        <f>SUM(L30:L32)</f>
        <v>73609.97</v>
      </c>
      <c r="M33" s="334"/>
    </row>
    <row r="34" spans="1:16" x14ac:dyDescent="0.25">
      <c r="A34" s="1043" t="s">
        <v>661</v>
      </c>
      <c r="B34" s="1044"/>
      <c r="C34" s="1044"/>
      <c r="D34" s="1044"/>
      <c r="E34" s="1044"/>
      <c r="F34" s="1044"/>
      <c r="G34" s="1044"/>
      <c r="H34" s="1044"/>
      <c r="I34" s="1044"/>
      <c r="J34" s="1044"/>
      <c r="K34" s="1044"/>
      <c r="L34" s="1045"/>
      <c r="M34" s="327"/>
    </row>
    <row r="35" spans="1:16" ht="33" customHeight="1" x14ac:dyDescent="0.25">
      <c r="A35" s="281">
        <f>A32+1</f>
        <v>22</v>
      </c>
      <c r="B35" s="40" t="s">
        <v>662</v>
      </c>
      <c r="C35" s="251" t="s">
        <v>663</v>
      </c>
      <c r="D35" s="251">
        <v>20</v>
      </c>
      <c r="E35" s="282" t="s">
        <v>664</v>
      </c>
      <c r="F35" s="253">
        <v>48.9</v>
      </c>
      <c r="G35" s="47"/>
      <c r="H35" s="47"/>
      <c r="I35" s="47"/>
      <c r="J35" s="47"/>
      <c r="K35" s="251"/>
      <c r="L35" s="249">
        <f>D35*F35*IF(G35=0,1,G35)*IF(H35=0,1,H35)*IF(I35=0,1,I35)*IF(J35=0,1,J35)*IF(K35=0,1,K35)</f>
        <v>978</v>
      </c>
      <c r="M35" s="335"/>
    </row>
    <row r="36" spans="1:16" ht="38.25" x14ac:dyDescent="0.25">
      <c r="A36" s="281">
        <f>A35+1</f>
        <v>23</v>
      </c>
      <c r="B36" s="40" t="s">
        <v>665</v>
      </c>
      <c r="C36" s="251" t="s">
        <v>663</v>
      </c>
      <c r="D36" s="251">
        <v>40</v>
      </c>
      <c r="E36" s="282" t="s">
        <v>666</v>
      </c>
      <c r="F36" s="253">
        <v>1.8</v>
      </c>
      <c r="G36" s="47"/>
      <c r="H36" s="47"/>
      <c r="I36" s="47"/>
      <c r="J36" s="47"/>
      <c r="K36" s="251"/>
      <c r="L36" s="249">
        <f t="shared" ref="L36:L47" si="2">D36*F36*IF(G36=0,1,G36)*IF(H36=0,1,H36)*IF(I36=0,1,I36)*IF(J36=0,1,J36)*IF(K36=0,1,K36)</f>
        <v>72</v>
      </c>
      <c r="M36" s="335"/>
    </row>
    <row r="37" spans="1:16" ht="25.5" x14ac:dyDescent="0.25">
      <c r="A37" s="281">
        <f t="shared" ref="A37:A47" si="3">A36+1</f>
        <v>24</v>
      </c>
      <c r="B37" s="40" t="s">
        <v>667</v>
      </c>
      <c r="C37" s="251" t="s">
        <v>663</v>
      </c>
      <c r="D37" s="251">
        <v>50</v>
      </c>
      <c r="E37" s="282" t="s">
        <v>668</v>
      </c>
      <c r="F37" s="253">
        <v>1.9</v>
      </c>
      <c r="G37" s="47"/>
      <c r="H37" s="47"/>
      <c r="I37" s="47"/>
      <c r="J37" s="47"/>
      <c r="K37" s="251"/>
      <c r="L37" s="249">
        <f t="shared" si="2"/>
        <v>95</v>
      </c>
      <c r="M37" s="335"/>
    </row>
    <row r="38" spans="1:16" ht="25.5" x14ac:dyDescent="0.25">
      <c r="A38" s="281">
        <f t="shared" si="3"/>
        <v>25</v>
      </c>
      <c r="B38" s="40" t="s">
        <v>669</v>
      </c>
      <c r="C38" s="251" t="s">
        <v>663</v>
      </c>
      <c r="D38" s="251">
        <v>50</v>
      </c>
      <c r="E38" s="282" t="s">
        <v>670</v>
      </c>
      <c r="F38" s="253">
        <v>2.9</v>
      </c>
      <c r="G38" s="47"/>
      <c r="H38" s="47"/>
      <c r="I38" s="47"/>
      <c r="J38" s="47"/>
      <c r="K38" s="251"/>
      <c r="L38" s="249">
        <f t="shared" si="2"/>
        <v>145</v>
      </c>
      <c r="M38" s="335"/>
      <c r="N38" s="336"/>
    </row>
    <row r="39" spans="1:16" ht="38.25" x14ac:dyDescent="0.25">
      <c r="A39" s="281">
        <f t="shared" si="3"/>
        <v>26</v>
      </c>
      <c r="B39" s="40" t="s">
        <v>671</v>
      </c>
      <c r="C39" s="251" t="s">
        <v>663</v>
      </c>
      <c r="D39" s="251">
        <v>50</v>
      </c>
      <c r="E39" s="282" t="s">
        <v>672</v>
      </c>
      <c r="F39" s="253">
        <v>4.8</v>
      </c>
      <c r="G39" s="47"/>
      <c r="H39" s="47"/>
      <c r="I39" s="47"/>
      <c r="J39" s="47"/>
      <c r="K39" s="251"/>
      <c r="L39" s="249">
        <f t="shared" si="2"/>
        <v>240</v>
      </c>
      <c r="M39" s="335"/>
    </row>
    <row r="40" spans="1:16" ht="63.75" x14ac:dyDescent="0.25">
      <c r="A40" s="281">
        <f t="shared" si="3"/>
        <v>27</v>
      </c>
      <c r="B40" s="40" t="s">
        <v>673</v>
      </c>
      <c r="C40" s="251" t="s">
        <v>663</v>
      </c>
      <c r="D40" s="251">
        <v>50</v>
      </c>
      <c r="E40" s="282" t="s">
        <v>674</v>
      </c>
      <c r="F40" s="253">
        <v>13.7</v>
      </c>
      <c r="G40" s="47"/>
      <c r="H40" s="47"/>
      <c r="I40" s="47"/>
      <c r="J40" s="47"/>
      <c r="K40" s="251"/>
      <c r="L40" s="249">
        <f t="shared" si="2"/>
        <v>685</v>
      </c>
      <c r="M40" s="335"/>
    </row>
    <row r="41" spans="1:16" ht="76.5" x14ac:dyDescent="0.25">
      <c r="A41" s="281">
        <f t="shared" si="3"/>
        <v>28</v>
      </c>
      <c r="B41" s="40" t="s">
        <v>675</v>
      </c>
      <c r="C41" s="251" t="s">
        <v>663</v>
      </c>
      <c r="D41" s="251">
        <v>50</v>
      </c>
      <c r="E41" s="282" t="s">
        <v>676</v>
      </c>
      <c r="F41" s="253">
        <v>78.099999999999994</v>
      </c>
      <c r="G41" s="47"/>
      <c r="H41" s="47"/>
      <c r="I41" s="47"/>
      <c r="J41" s="47"/>
      <c r="K41" s="251"/>
      <c r="L41" s="249">
        <f t="shared" si="2"/>
        <v>3905</v>
      </c>
      <c r="M41" s="335"/>
    </row>
    <row r="42" spans="1:16" ht="76.5" x14ac:dyDescent="0.25">
      <c r="A42" s="281">
        <f t="shared" si="3"/>
        <v>29</v>
      </c>
      <c r="B42" s="40" t="s">
        <v>677</v>
      </c>
      <c r="C42" s="251" t="s">
        <v>663</v>
      </c>
      <c r="D42" s="251">
        <v>50</v>
      </c>
      <c r="E42" s="282" t="s">
        <v>676</v>
      </c>
      <c r="F42" s="253">
        <v>78.099999999999994</v>
      </c>
      <c r="G42" s="47"/>
      <c r="H42" s="47"/>
      <c r="I42" s="47"/>
      <c r="J42" s="47"/>
      <c r="K42" s="251"/>
      <c r="L42" s="249">
        <f t="shared" si="2"/>
        <v>3905</v>
      </c>
      <c r="M42" s="335"/>
    </row>
    <row r="43" spans="1:16" ht="25.5" x14ac:dyDescent="0.25">
      <c r="A43" s="281">
        <f t="shared" si="3"/>
        <v>30</v>
      </c>
      <c r="B43" s="40" t="s">
        <v>678</v>
      </c>
      <c r="C43" s="251" t="s">
        <v>679</v>
      </c>
      <c r="D43" s="251">
        <v>12</v>
      </c>
      <c r="E43" s="282" t="s">
        <v>680</v>
      </c>
      <c r="F43" s="253">
        <v>11.3</v>
      </c>
      <c r="G43" s="47"/>
      <c r="H43" s="47"/>
      <c r="I43" s="47"/>
      <c r="J43" s="47"/>
      <c r="K43" s="251"/>
      <c r="L43" s="249">
        <f t="shared" si="2"/>
        <v>135.6</v>
      </c>
      <c r="M43" s="335"/>
    </row>
    <row r="44" spans="1:16" ht="25.5" x14ac:dyDescent="0.25">
      <c r="A44" s="281">
        <f t="shared" si="3"/>
        <v>31</v>
      </c>
      <c r="B44" s="40" t="s">
        <v>681</v>
      </c>
      <c r="C44" s="251" t="s">
        <v>679</v>
      </c>
      <c r="D44" s="251">
        <f>D43</f>
        <v>12</v>
      </c>
      <c r="E44" s="282" t="s">
        <v>682</v>
      </c>
      <c r="F44" s="272">
        <v>13.3</v>
      </c>
      <c r="G44" s="282"/>
      <c r="H44" s="282"/>
      <c r="I44" s="282"/>
      <c r="J44" s="282"/>
      <c r="K44" s="251"/>
      <c r="L44" s="249">
        <f t="shared" si="2"/>
        <v>159.6</v>
      </c>
      <c r="M44" s="335"/>
    </row>
    <row r="45" spans="1:16" x14ac:dyDescent="0.25">
      <c r="A45" s="281">
        <f t="shared" si="3"/>
        <v>32</v>
      </c>
      <c r="B45" s="40" t="s">
        <v>683</v>
      </c>
      <c r="C45" s="251" t="s">
        <v>663</v>
      </c>
      <c r="D45" s="251">
        <f>D43</f>
        <v>12</v>
      </c>
      <c r="E45" s="40" t="s">
        <v>684</v>
      </c>
      <c r="F45" s="272">
        <v>3.8</v>
      </c>
      <c r="G45" s="282"/>
      <c r="H45" s="282"/>
      <c r="I45" s="282"/>
      <c r="J45" s="282"/>
      <c r="K45" s="251"/>
      <c r="L45" s="249">
        <f t="shared" si="2"/>
        <v>45.6</v>
      </c>
      <c r="M45" s="335"/>
    </row>
    <row r="46" spans="1:16" ht="38.25" x14ac:dyDescent="0.25">
      <c r="A46" s="281">
        <f t="shared" si="3"/>
        <v>33</v>
      </c>
      <c r="B46" s="40" t="s">
        <v>685</v>
      </c>
      <c r="C46" s="251" t="s">
        <v>663</v>
      </c>
      <c r="D46" s="251">
        <f>D43</f>
        <v>12</v>
      </c>
      <c r="E46" s="40" t="s">
        <v>686</v>
      </c>
      <c r="F46" s="272">
        <v>48.8</v>
      </c>
      <c r="G46" s="47"/>
      <c r="H46" s="47"/>
      <c r="I46" s="47"/>
      <c r="J46" s="47"/>
      <c r="K46" s="251"/>
      <c r="L46" s="249">
        <f t="shared" si="2"/>
        <v>585.6</v>
      </c>
      <c r="M46" s="335"/>
    </row>
    <row r="47" spans="1:16" ht="25.5" x14ac:dyDescent="0.25">
      <c r="A47" s="281">
        <f t="shared" si="3"/>
        <v>34</v>
      </c>
      <c r="B47" s="40" t="s">
        <v>687</v>
      </c>
      <c r="C47" s="251" t="s">
        <v>663</v>
      </c>
      <c r="D47" s="251">
        <f>D43</f>
        <v>12</v>
      </c>
      <c r="E47" s="282" t="s">
        <v>688</v>
      </c>
      <c r="F47" s="272">
        <v>18.2</v>
      </c>
      <c r="G47" s="47"/>
      <c r="H47" s="47"/>
      <c r="I47" s="47"/>
      <c r="J47" s="47"/>
      <c r="K47" s="251"/>
      <c r="L47" s="249">
        <f t="shared" si="2"/>
        <v>218.4</v>
      </c>
      <c r="M47" s="335"/>
    </row>
    <row r="48" spans="1:16" x14ac:dyDescent="0.25">
      <c r="A48" s="283"/>
      <c r="B48" s="49" t="s">
        <v>689</v>
      </c>
      <c r="C48" s="49"/>
      <c r="D48" s="50"/>
      <c r="E48" s="52"/>
      <c r="F48" s="52"/>
      <c r="G48" s="52"/>
      <c r="H48" s="52"/>
      <c r="I48" s="52"/>
      <c r="J48" s="52"/>
      <c r="K48" s="52"/>
      <c r="L48" s="274">
        <f>SUM(L35:L47)</f>
        <v>11169.8</v>
      </c>
      <c r="M48" s="337"/>
      <c r="N48" s="284"/>
      <c r="P48" s="284"/>
    </row>
    <row r="49" spans="1:16" x14ac:dyDescent="0.25">
      <c r="A49" s="1043" t="s">
        <v>690</v>
      </c>
      <c r="B49" s="1044"/>
      <c r="C49" s="1044"/>
      <c r="D49" s="1044"/>
      <c r="E49" s="1044"/>
      <c r="F49" s="1044"/>
      <c r="G49" s="1044"/>
      <c r="H49" s="1044"/>
      <c r="I49" s="1044"/>
      <c r="J49" s="1044"/>
      <c r="K49" s="1044"/>
      <c r="L49" s="1045"/>
      <c r="M49" s="327"/>
      <c r="N49" s="284"/>
      <c r="P49" s="284"/>
    </row>
    <row r="50" spans="1:16" ht="38.25" x14ac:dyDescent="0.25">
      <c r="A50" s="281">
        <f>A47+1</f>
        <v>35</v>
      </c>
      <c r="B50" s="267" t="s">
        <v>630</v>
      </c>
      <c r="C50" s="47" t="s">
        <v>631</v>
      </c>
      <c r="D50" s="268">
        <f>D11</f>
        <v>3</v>
      </c>
      <c r="E50" s="40" t="s">
        <v>632</v>
      </c>
      <c r="F50" s="256">
        <v>23.4</v>
      </c>
      <c r="G50" s="251"/>
      <c r="H50" s="244"/>
      <c r="I50" s="244"/>
      <c r="J50" s="244"/>
      <c r="K50" s="52"/>
      <c r="L50" s="249">
        <f t="shared" ref="L50:L61" si="4">D50*F50*IF(G50=0,1,G50)*IF(H50=0,1,H50)*IF(I50=0,1,I50)*IF(J50=0,1,J50)*IF(K50=0,1,K50)</f>
        <v>70.2</v>
      </c>
      <c r="M50" s="327"/>
      <c r="N50" s="284"/>
      <c r="P50" s="284"/>
    </row>
    <row r="51" spans="1:16" ht="51" x14ac:dyDescent="0.25">
      <c r="A51" s="281">
        <f>A50+1</f>
        <v>36</v>
      </c>
      <c r="B51" s="267" t="s">
        <v>727</v>
      </c>
      <c r="C51" s="47" t="s">
        <v>631</v>
      </c>
      <c r="D51" s="268">
        <f>D12</f>
        <v>2</v>
      </c>
      <c r="E51" s="40" t="s">
        <v>753</v>
      </c>
      <c r="F51" s="256">
        <v>3.4</v>
      </c>
      <c r="G51" s="251"/>
      <c r="H51" s="244"/>
      <c r="I51" s="244"/>
      <c r="J51" s="244"/>
      <c r="K51" s="52"/>
      <c r="L51" s="249">
        <f t="shared" si="4"/>
        <v>6.8</v>
      </c>
      <c r="M51" s="327"/>
      <c r="N51" s="284"/>
      <c r="P51" s="284"/>
    </row>
    <row r="52" spans="1:16" ht="38.25" x14ac:dyDescent="0.25">
      <c r="A52" s="281">
        <f t="shared" ref="A52:A61" si="5">A51+1</f>
        <v>37</v>
      </c>
      <c r="B52" s="267" t="s">
        <v>754</v>
      </c>
      <c r="C52" s="47" t="s">
        <v>730</v>
      </c>
      <c r="D52" s="268">
        <f>D13</f>
        <v>30</v>
      </c>
      <c r="E52" s="40" t="s">
        <v>731</v>
      </c>
      <c r="F52" s="256">
        <v>10.199999999999999</v>
      </c>
      <c r="G52" s="251"/>
      <c r="H52" s="244"/>
      <c r="I52" s="244"/>
      <c r="J52" s="244"/>
      <c r="K52" s="52"/>
      <c r="L52" s="249">
        <f t="shared" si="4"/>
        <v>306</v>
      </c>
      <c r="M52" s="327"/>
      <c r="N52" s="284"/>
      <c r="P52" s="284"/>
    </row>
    <row r="53" spans="1:16" ht="51" x14ac:dyDescent="0.25">
      <c r="A53" s="281">
        <f t="shared" si="5"/>
        <v>38</v>
      </c>
      <c r="B53" s="40" t="s">
        <v>755</v>
      </c>
      <c r="C53" s="47" t="s">
        <v>692</v>
      </c>
      <c r="D53" s="287">
        <v>100</v>
      </c>
      <c r="E53" s="40" t="s">
        <v>756</v>
      </c>
      <c r="F53" s="249">
        <v>10.8</v>
      </c>
      <c r="G53" s="289"/>
      <c r="H53" s="289"/>
      <c r="I53" s="289"/>
      <c r="J53" s="289"/>
      <c r="K53" s="285"/>
      <c r="L53" s="249">
        <f t="shared" si="4"/>
        <v>1080</v>
      </c>
      <c r="M53" s="334"/>
    </row>
    <row r="54" spans="1:16" ht="51" x14ac:dyDescent="0.25">
      <c r="A54" s="281">
        <f t="shared" si="5"/>
        <v>39</v>
      </c>
      <c r="B54" s="40" t="s">
        <v>757</v>
      </c>
      <c r="C54" s="47" t="s">
        <v>758</v>
      </c>
      <c r="D54" s="287">
        <f>50</f>
        <v>50</v>
      </c>
      <c r="E54" s="40" t="s">
        <v>759</v>
      </c>
      <c r="F54" s="249">
        <v>4.3</v>
      </c>
      <c r="G54" s="289"/>
      <c r="H54" s="289"/>
      <c r="I54" s="289"/>
      <c r="J54" s="289"/>
      <c r="K54" s="285"/>
      <c r="L54" s="249">
        <f t="shared" si="4"/>
        <v>215</v>
      </c>
      <c r="M54" s="334"/>
    </row>
    <row r="55" spans="1:16" ht="51" x14ac:dyDescent="0.25">
      <c r="A55" s="281">
        <f t="shared" si="5"/>
        <v>40</v>
      </c>
      <c r="B55" s="40" t="s">
        <v>691</v>
      </c>
      <c r="C55" s="47" t="s">
        <v>692</v>
      </c>
      <c r="D55" s="268">
        <v>328</v>
      </c>
      <c r="E55" s="282" t="s">
        <v>693</v>
      </c>
      <c r="F55" s="272">
        <v>9.4</v>
      </c>
      <c r="G55" s="40"/>
      <c r="H55" s="40"/>
      <c r="I55" s="40"/>
      <c r="J55" s="40"/>
      <c r="K55" s="285"/>
      <c r="L55" s="249">
        <f>D55*F55*IF(G55=0,1,G55)*IF(H55=0,1,H55)*IF(I55=0,1,I55)*IF(J55=0,1,J55)*IF(K55=0,1,K55)</f>
        <v>3083.2</v>
      </c>
      <c r="M55" s="334"/>
      <c r="N55" s="284"/>
      <c r="O55" s="286"/>
      <c r="P55" s="284"/>
    </row>
    <row r="56" spans="1:16" ht="76.5" x14ac:dyDescent="0.25">
      <c r="A56" s="281">
        <f t="shared" si="5"/>
        <v>41</v>
      </c>
      <c r="B56" s="40" t="s">
        <v>696</v>
      </c>
      <c r="C56" s="47" t="s">
        <v>697</v>
      </c>
      <c r="D56" s="287">
        <f>L35+L36+L43</f>
        <v>1185.5999999999999</v>
      </c>
      <c r="E56" s="282" t="s">
        <v>698</v>
      </c>
      <c r="F56" s="288">
        <v>0.1</v>
      </c>
      <c r="G56" s="289"/>
      <c r="H56" s="289"/>
      <c r="I56" s="289"/>
      <c r="J56" s="289"/>
      <c r="K56" s="285"/>
      <c r="L56" s="249">
        <f t="shared" si="4"/>
        <v>118.56</v>
      </c>
      <c r="M56" s="334"/>
    </row>
    <row r="57" spans="1:16" ht="76.5" x14ac:dyDescent="0.25">
      <c r="A57" s="281">
        <f t="shared" si="5"/>
        <v>42</v>
      </c>
      <c r="B57" s="40" t="s">
        <v>699</v>
      </c>
      <c r="C57" s="47" t="s">
        <v>697</v>
      </c>
      <c r="D57" s="249">
        <f>L47</f>
        <v>218.4</v>
      </c>
      <c r="E57" s="282" t="s">
        <v>700</v>
      </c>
      <c r="F57" s="288">
        <v>0.15</v>
      </c>
      <c r="G57" s="289"/>
      <c r="H57" s="289"/>
      <c r="I57" s="289"/>
      <c r="J57" s="289"/>
      <c r="K57" s="285"/>
      <c r="L57" s="249">
        <f t="shared" si="4"/>
        <v>32.76</v>
      </c>
      <c r="M57" s="334"/>
    </row>
    <row r="58" spans="1:16" ht="39" customHeight="1" x14ac:dyDescent="0.25">
      <c r="A58" s="281">
        <f t="shared" si="5"/>
        <v>43</v>
      </c>
      <c r="B58" s="40" t="s">
        <v>701</v>
      </c>
      <c r="C58" s="47" t="s">
        <v>697</v>
      </c>
      <c r="D58" s="287">
        <f>L37+L38+L39+L42+L41+L40</f>
        <v>8975</v>
      </c>
      <c r="E58" s="282" t="s">
        <v>702</v>
      </c>
      <c r="F58" s="288">
        <v>0.15</v>
      </c>
      <c r="G58" s="289"/>
      <c r="H58" s="289"/>
      <c r="I58" s="289"/>
      <c r="J58" s="289"/>
      <c r="K58" s="285"/>
      <c r="L58" s="249">
        <f t="shared" si="4"/>
        <v>1346.25</v>
      </c>
      <c r="M58" s="334"/>
    </row>
    <row r="59" spans="1:16" ht="76.5" x14ac:dyDescent="0.25">
      <c r="A59" s="281">
        <f t="shared" si="5"/>
        <v>44</v>
      </c>
      <c r="B59" s="40" t="s">
        <v>703</v>
      </c>
      <c r="C59" s="47" t="s">
        <v>697</v>
      </c>
      <c r="D59" s="287">
        <f>L46</f>
        <v>585.6</v>
      </c>
      <c r="E59" s="40" t="s">
        <v>704</v>
      </c>
      <c r="F59" s="288">
        <v>0.12</v>
      </c>
      <c r="G59" s="289"/>
      <c r="H59" s="289"/>
      <c r="I59" s="289"/>
      <c r="J59" s="289"/>
      <c r="K59" s="285"/>
      <c r="L59" s="249">
        <f t="shared" si="4"/>
        <v>70.27</v>
      </c>
      <c r="M59" s="334"/>
    </row>
    <row r="60" spans="1:16" ht="38.25" x14ac:dyDescent="0.25">
      <c r="A60" s="281">
        <f>A59+1</f>
        <v>45</v>
      </c>
      <c r="B60" s="40" t="s">
        <v>760</v>
      </c>
      <c r="C60" s="47" t="s">
        <v>706</v>
      </c>
      <c r="D60" s="270">
        <f>1</f>
        <v>1</v>
      </c>
      <c r="E60" s="40" t="s">
        <v>761</v>
      </c>
      <c r="F60" s="250">
        <v>500</v>
      </c>
      <c r="G60" s="272">
        <v>1.4</v>
      </c>
      <c r="H60" s="289"/>
      <c r="I60" s="289"/>
      <c r="J60" s="289"/>
      <c r="K60" s="285"/>
      <c r="L60" s="249">
        <f t="shared" si="4"/>
        <v>700</v>
      </c>
      <c r="M60" s="334"/>
    </row>
    <row r="61" spans="1:16" ht="51" x14ac:dyDescent="0.25">
      <c r="A61" s="281">
        <f t="shared" si="5"/>
        <v>46</v>
      </c>
      <c r="B61" s="40" t="s">
        <v>762</v>
      </c>
      <c r="C61" s="47" t="s">
        <v>709</v>
      </c>
      <c r="D61" s="249">
        <f>SUM(L50:L59)</f>
        <v>6329.04</v>
      </c>
      <c r="E61" s="40" t="s">
        <v>763</v>
      </c>
      <c r="F61" s="288">
        <v>0.22</v>
      </c>
      <c r="G61" s="272">
        <v>1.5</v>
      </c>
      <c r="H61" s="272"/>
      <c r="I61" s="272"/>
      <c r="J61" s="290"/>
      <c r="K61" s="290"/>
      <c r="L61" s="249">
        <f t="shared" si="4"/>
        <v>2088.58</v>
      </c>
      <c r="M61" s="334"/>
    </row>
    <row r="62" spans="1:16" x14ac:dyDescent="0.25">
      <c r="A62" s="291"/>
      <c r="B62" s="49" t="s">
        <v>620</v>
      </c>
      <c r="C62" s="47"/>
      <c r="D62" s="254"/>
      <c r="E62" s="256"/>
      <c r="F62" s="249"/>
      <c r="G62" s="289"/>
      <c r="H62" s="289"/>
      <c r="I62" s="289"/>
      <c r="J62" s="289"/>
      <c r="K62" s="285"/>
      <c r="L62" s="292">
        <f>SUM(L50:L61)</f>
        <v>9117.6200000000008</v>
      </c>
      <c r="M62" s="334"/>
    </row>
    <row r="63" spans="1:16" x14ac:dyDescent="0.25">
      <c r="A63" s="1043" t="s">
        <v>711</v>
      </c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5"/>
      <c r="M63" s="338"/>
    </row>
    <row r="64" spans="1:16" ht="63.75" x14ac:dyDescent="0.25">
      <c r="A64" s="281">
        <f>A61+1</f>
        <v>47</v>
      </c>
      <c r="B64" s="40" t="s">
        <v>764</v>
      </c>
      <c r="C64" s="47"/>
      <c r="D64" s="249">
        <f>L33</f>
        <v>73609.97</v>
      </c>
      <c r="E64" s="255" t="s">
        <v>713</v>
      </c>
      <c r="F64" s="293">
        <v>8.7499999999999994E-2</v>
      </c>
      <c r="G64" s="272"/>
      <c r="H64" s="294"/>
      <c r="I64" s="294"/>
      <c r="J64" s="294"/>
      <c r="K64" s="285"/>
      <c r="L64" s="249">
        <f t="shared" ref="L64:L66" si="6">D64*F64*IF(G64=0,1,G64)*IF(H64=0,1,H64)*IF(I64=0,1,I64)*IF(J64=0,1,J64)*IF(K64=0,1,K64)</f>
        <v>6440.87</v>
      </c>
      <c r="M64" s="339"/>
      <c r="N64" s="323"/>
    </row>
    <row r="65" spans="1:14" ht="63.75" x14ac:dyDescent="0.25">
      <c r="A65" s="281">
        <f>A64+1</f>
        <v>48</v>
      </c>
      <c r="B65" s="295" t="s">
        <v>714</v>
      </c>
      <c r="C65" s="47"/>
      <c r="D65" s="249">
        <f>D64+L64</f>
        <v>80050.84</v>
      </c>
      <c r="E65" s="255" t="s">
        <v>715</v>
      </c>
      <c r="F65" s="293">
        <v>0.32200000000000001</v>
      </c>
      <c r="G65" s="272"/>
      <c r="H65" s="294"/>
      <c r="I65" s="294"/>
      <c r="J65" s="294"/>
      <c r="K65" s="285"/>
      <c r="L65" s="249">
        <f t="shared" si="6"/>
        <v>25776.37</v>
      </c>
      <c r="M65" s="339"/>
    </row>
    <row r="66" spans="1:14" ht="38.25" x14ac:dyDescent="0.25">
      <c r="A66" s="281">
        <f>A65+1</f>
        <v>49</v>
      </c>
      <c r="B66" s="40" t="s">
        <v>716</v>
      </c>
      <c r="C66" s="47"/>
      <c r="D66" s="249">
        <f>D64+L64</f>
        <v>80050.84</v>
      </c>
      <c r="E66" s="296" t="s">
        <v>717</v>
      </c>
      <c r="F66" s="288">
        <v>0.06</v>
      </c>
      <c r="G66" s="272">
        <v>2.5</v>
      </c>
      <c r="H66" s="294"/>
      <c r="I66" s="294"/>
      <c r="J66" s="294"/>
      <c r="K66" s="285"/>
      <c r="L66" s="249">
        <f t="shared" si="6"/>
        <v>12007.63</v>
      </c>
      <c r="M66" s="339"/>
    </row>
    <row r="67" spans="1:14" ht="25.5" hidden="1" x14ac:dyDescent="0.25">
      <c r="A67" s="281">
        <v>44</v>
      </c>
      <c r="B67" s="40" t="s">
        <v>718</v>
      </c>
      <c r="C67" s="47" t="s">
        <v>719</v>
      </c>
      <c r="D67" s="249">
        <f>20*0</f>
        <v>0</v>
      </c>
      <c r="E67" s="296" t="s">
        <v>720</v>
      </c>
      <c r="F67" s="249">
        <v>172</v>
      </c>
      <c r="G67" s="272"/>
      <c r="H67" s="294"/>
      <c r="I67" s="294"/>
      <c r="J67" s="294"/>
      <c r="K67" s="285"/>
      <c r="L67" s="249">
        <f>D67*F67</f>
        <v>0</v>
      </c>
      <c r="M67" s="339"/>
    </row>
    <row r="68" spans="1:14" x14ac:dyDescent="0.25">
      <c r="A68" s="291"/>
      <c r="B68" s="41" t="s">
        <v>721</v>
      </c>
      <c r="C68" s="47"/>
      <c r="D68" s="254"/>
      <c r="E68" s="256"/>
      <c r="F68" s="249"/>
      <c r="G68" s="256"/>
      <c r="H68" s="256"/>
      <c r="I68" s="256"/>
      <c r="J68" s="256"/>
      <c r="K68" s="285"/>
      <c r="L68" s="292">
        <f>SUM(L64:L67)</f>
        <v>44224.87</v>
      </c>
      <c r="M68" s="339"/>
    </row>
    <row r="69" spans="1:14" s="301" customFormat="1" x14ac:dyDescent="0.25">
      <c r="A69" s="297"/>
      <c r="B69" s="41" t="s">
        <v>722</v>
      </c>
      <c r="C69" s="41"/>
      <c r="D69" s="281"/>
      <c r="E69" s="298"/>
      <c r="F69" s="298"/>
      <c r="G69" s="298"/>
      <c r="H69" s="298"/>
      <c r="I69" s="298"/>
      <c r="J69" s="298"/>
      <c r="K69" s="299"/>
      <c r="L69" s="300">
        <f>L33+L48+L62+L68</f>
        <v>138122.26</v>
      </c>
      <c r="M69" s="339"/>
    </row>
    <row r="70" spans="1:14" x14ac:dyDescent="0.25">
      <c r="A70" s="302"/>
      <c r="B70" s="1046" t="s">
        <v>1358</v>
      </c>
      <c r="C70" s="1022"/>
      <c r="D70" s="1022"/>
      <c r="E70" s="1022"/>
      <c r="F70" s="1022"/>
      <c r="G70" s="1022"/>
      <c r="H70" s="1022"/>
      <c r="I70" s="1022"/>
      <c r="J70" s="1047"/>
      <c r="K70" s="303">
        <v>56.4</v>
      </c>
      <c r="L70" s="258">
        <f>L69*K70</f>
        <v>7790095.46</v>
      </c>
      <c r="M70" s="335"/>
    </row>
    <row r="71" spans="1:14" x14ac:dyDescent="0.25">
      <c r="A71" s="48"/>
      <c r="B71" s="1035" t="s">
        <v>723</v>
      </c>
      <c r="C71" s="1036"/>
      <c r="D71" s="1036"/>
      <c r="E71" s="1036"/>
      <c r="F71" s="1036"/>
      <c r="G71" s="1036"/>
      <c r="H71" s="1036"/>
      <c r="I71" s="1036"/>
      <c r="J71" s="1036"/>
      <c r="K71" s="1037"/>
      <c r="L71" s="300">
        <f>L70*20%</f>
        <v>1558019.09</v>
      </c>
      <c r="M71" s="48"/>
    </row>
    <row r="72" spans="1:14" x14ac:dyDescent="0.25">
      <c r="A72" s="291"/>
      <c r="B72" s="304" t="s">
        <v>600</v>
      </c>
      <c r="C72" s="305"/>
      <c r="D72" s="306"/>
      <c r="E72" s="307"/>
      <c r="F72" s="307"/>
      <c r="G72" s="307"/>
      <c r="H72" s="307"/>
      <c r="I72" s="307"/>
      <c r="J72" s="307"/>
      <c r="K72" s="308"/>
      <c r="L72" s="309">
        <f>L70+L71</f>
        <v>9348114.5500000007</v>
      </c>
      <c r="M72" s="48"/>
    </row>
    <row r="73" spans="1:14" x14ac:dyDescent="0.25">
      <c r="A73" s="291"/>
      <c r="B73" s="304" t="s">
        <v>724</v>
      </c>
      <c r="C73" s="305"/>
      <c r="D73" s="306"/>
      <c r="E73" s="307"/>
      <c r="F73" s="307"/>
      <c r="G73" s="307"/>
      <c r="H73" s="307"/>
      <c r="I73" s="307"/>
      <c r="J73" s="307"/>
      <c r="K73" s="308"/>
      <c r="L73" s="309">
        <f>L72*1.1</f>
        <v>10282926.01</v>
      </c>
      <c r="M73" s="48"/>
    </row>
    <row r="74" spans="1:14" s="316" customFormat="1" ht="12.75" x14ac:dyDescent="0.2">
      <c r="A74" s="310"/>
      <c r="B74" s="311"/>
      <c r="C74" s="312"/>
      <c r="D74" s="313"/>
      <c r="E74" s="311"/>
      <c r="F74" s="311"/>
      <c r="G74" s="311"/>
      <c r="H74" s="311"/>
      <c r="I74" s="311"/>
      <c r="J74" s="311"/>
      <c r="K74" s="314"/>
      <c r="L74" s="315"/>
      <c r="M74" s="6"/>
      <c r="N74" s="340"/>
    </row>
    <row r="75" spans="1:14" x14ac:dyDescent="0.25">
      <c r="A75" s="317"/>
      <c r="B75" s="317"/>
      <c r="C75" s="317"/>
      <c r="D75" s="317"/>
      <c r="E75" s="318"/>
      <c r="F75" s="318"/>
      <c r="G75" s="318"/>
      <c r="H75" s="319"/>
      <c r="I75" s="319"/>
      <c r="J75" s="319"/>
      <c r="K75" s="320"/>
      <c r="L75" s="321"/>
      <c r="M75" s="341"/>
    </row>
    <row r="76" spans="1:14" x14ac:dyDescent="0.25">
      <c r="L76" s="322"/>
    </row>
    <row r="77" spans="1:14" x14ac:dyDescent="0.25">
      <c r="L77" s="323"/>
    </row>
    <row r="79" spans="1:14" x14ac:dyDescent="0.25">
      <c r="A79" s="324"/>
      <c r="B79" s="324"/>
      <c r="C79" s="324"/>
      <c r="D79" s="324"/>
      <c r="E79" s="324"/>
      <c r="F79" s="324"/>
      <c r="G79" s="324"/>
      <c r="H79" s="324"/>
      <c r="I79" s="324"/>
    </row>
    <row r="80" spans="1:14" x14ac:dyDescent="0.25">
      <c r="A80" s="324"/>
      <c r="B80" s="324"/>
      <c r="C80" s="324"/>
      <c r="D80" s="324"/>
      <c r="E80" s="324"/>
      <c r="F80" s="324"/>
      <c r="G80" s="324"/>
      <c r="H80" s="324"/>
      <c r="I80" s="324"/>
    </row>
    <row r="81" spans="1:9" x14ac:dyDescent="0.25">
      <c r="A81" s="324"/>
      <c r="B81" s="324"/>
      <c r="C81" s="324"/>
      <c r="D81" s="324"/>
      <c r="E81" s="324"/>
      <c r="F81" s="324"/>
      <c r="G81" s="324"/>
      <c r="H81" s="324"/>
      <c r="I81" s="324"/>
    </row>
    <row r="82" spans="1:9" x14ac:dyDescent="0.25">
      <c r="A82" s="324"/>
      <c r="B82" s="324"/>
      <c r="C82" s="324"/>
      <c r="D82" s="324"/>
      <c r="E82" s="324"/>
      <c r="F82" s="324"/>
      <c r="G82" s="324"/>
      <c r="H82" s="324"/>
      <c r="I82" s="324"/>
    </row>
  </sheetData>
  <mergeCells count="21">
    <mergeCell ref="A5:C5"/>
    <mergeCell ref="D5:L5"/>
    <mergeCell ref="A1:L1"/>
    <mergeCell ref="A2:L2"/>
    <mergeCell ref="A3:L3"/>
    <mergeCell ref="A4:C4"/>
    <mergeCell ref="D4:L4"/>
    <mergeCell ref="B71:K71"/>
    <mergeCell ref="M6:M8"/>
    <mergeCell ref="A7:A8"/>
    <mergeCell ref="B7:B8"/>
    <mergeCell ref="C7:C8"/>
    <mergeCell ref="D7:D8"/>
    <mergeCell ref="E7:E8"/>
    <mergeCell ref="F7:K7"/>
    <mergeCell ref="L7:L8"/>
    <mergeCell ref="A10:L10"/>
    <mergeCell ref="A34:L34"/>
    <mergeCell ref="A49:L49"/>
    <mergeCell ref="A63:L63"/>
    <mergeCell ref="B70:J7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zoomScaleNormal="100" workbookViewId="0">
      <selection activeCell="J51" sqref="J51"/>
    </sheetView>
  </sheetViews>
  <sheetFormatPr defaultRowHeight="15" x14ac:dyDescent="0.25"/>
  <cols>
    <col min="1" max="1" width="3.85546875" style="343" customWidth="1"/>
    <col min="2" max="2" width="30" style="343" customWidth="1"/>
    <col min="3" max="4" width="9.140625" style="343"/>
    <col min="5" max="5" width="26.42578125" style="343" customWidth="1"/>
    <col min="6" max="6" width="17.42578125" style="343" customWidth="1"/>
    <col min="7" max="7" width="10.28515625" style="343" bestFit="1" customWidth="1"/>
    <col min="8" max="9" width="9.140625" style="343"/>
    <col min="10" max="10" width="11.140625" style="343" customWidth="1"/>
    <col min="11" max="16384" width="9.140625" style="343"/>
  </cols>
  <sheetData>
    <row r="2" spans="1:10" ht="14.45" customHeight="1" x14ac:dyDescent="0.25">
      <c r="A2" s="342"/>
      <c r="B2" s="1056" t="s">
        <v>765</v>
      </c>
      <c r="C2" s="1056"/>
      <c r="D2" s="1056"/>
      <c r="E2" s="1056"/>
      <c r="F2" s="1056"/>
      <c r="G2" s="342"/>
    </row>
    <row r="3" spans="1:10" x14ac:dyDescent="0.25">
      <c r="A3" s="342"/>
      <c r="B3" s="1057" t="s">
        <v>766</v>
      </c>
      <c r="C3" s="1057"/>
      <c r="D3" s="1057"/>
      <c r="E3" s="1057"/>
      <c r="F3" s="1057"/>
      <c r="G3" s="342"/>
    </row>
    <row r="4" spans="1:10" ht="14.45" customHeight="1" x14ac:dyDescent="0.25">
      <c r="A4" s="1058" t="s">
        <v>174</v>
      </c>
      <c r="B4" s="1058"/>
      <c r="C4" s="1058"/>
      <c r="D4" s="1058"/>
      <c r="E4" s="1058"/>
      <c r="F4" s="1058"/>
      <c r="G4" s="1058"/>
    </row>
    <row r="5" spans="1:10" ht="40.15" customHeight="1" x14ac:dyDescent="0.25">
      <c r="A5" s="1059" t="s">
        <v>767</v>
      </c>
      <c r="B5" s="1059"/>
      <c r="C5" s="1059"/>
      <c r="D5" s="1060" t="s">
        <v>603</v>
      </c>
      <c r="E5" s="1060"/>
      <c r="F5" s="1060"/>
      <c r="G5" s="1060"/>
    </row>
    <row r="6" spans="1:10" x14ac:dyDescent="0.25">
      <c r="A6" s="344"/>
      <c r="B6" s="344"/>
      <c r="C6" s="345"/>
      <c r="D6" s="346"/>
      <c r="E6" s="346"/>
      <c r="F6" s="346"/>
      <c r="G6" s="346"/>
    </row>
    <row r="7" spans="1:10" ht="14.45" customHeight="1" x14ac:dyDescent="0.25">
      <c r="A7" s="1059" t="s">
        <v>768</v>
      </c>
      <c r="B7" s="1059"/>
      <c r="C7" s="1059"/>
      <c r="D7" s="1060" t="s">
        <v>769</v>
      </c>
      <c r="E7" s="1060"/>
      <c r="F7" s="1060"/>
      <c r="G7" s="1060"/>
    </row>
    <row r="8" spans="1:10" x14ac:dyDescent="0.25">
      <c r="A8" s="347"/>
      <c r="B8" s="347"/>
      <c r="C8" s="347"/>
      <c r="D8" s="1060"/>
      <c r="E8" s="1060"/>
      <c r="F8" s="1060"/>
      <c r="G8" s="1060"/>
    </row>
    <row r="9" spans="1:10" ht="14.45" customHeight="1" x14ac:dyDescent="0.25">
      <c r="A9" s="1059" t="s">
        <v>82</v>
      </c>
      <c r="B9" s="1059"/>
      <c r="C9" s="1059"/>
      <c r="D9" s="1060"/>
      <c r="E9" s="1060"/>
      <c r="F9" s="1060"/>
      <c r="G9" s="1060"/>
    </row>
    <row r="10" spans="1:10" x14ac:dyDescent="0.25">
      <c r="A10" s="345"/>
      <c r="B10" s="345"/>
      <c r="C10" s="342"/>
      <c r="D10" s="1060"/>
      <c r="E10" s="1060"/>
      <c r="F10" s="1060"/>
      <c r="G10" s="1060"/>
    </row>
    <row r="11" spans="1:10" ht="30.75" customHeight="1" x14ac:dyDescent="0.25">
      <c r="A11" s="1059" t="s">
        <v>770</v>
      </c>
      <c r="B11" s="1069"/>
      <c r="C11" s="1069"/>
      <c r="D11" s="1069"/>
      <c r="E11" s="1069"/>
      <c r="F11" s="1069"/>
      <c r="G11" s="1069"/>
    </row>
    <row r="12" spans="1:10" x14ac:dyDescent="0.25">
      <c r="A12" s="342"/>
      <c r="B12" s="342"/>
      <c r="C12" s="342"/>
      <c r="D12" s="342"/>
      <c r="E12" s="342"/>
      <c r="F12" s="342"/>
      <c r="G12" s="342"/>
    </row>
    <row r="13" spans="1:10" ht="26.25" x14ac:dyDescent="0.25">
      <c r="A13" s="1061" t="s">
        <v>190</v>
      </c>
      <c r="B13" s="1061" t="s">
        <v>18</v>
      </c>
      <c r="C13" s="1061" t="s">
        <v>771</v>
      </c>
      <c r="D13" s="1061" t="s">
        <v>772</v>
      </c>
      <c r="E13" s="1061" t="s">
        <v>21</v>
      </c>
      <c r="F13" s="1063" t="s">
        <v>609</v>
      </c>
      <c r="G13" s="1064"/>
      <c r="H13" s="1064"/>
      <c r="I13" s="1065"/>
      <c r="J13" s="348" t="s">
        <v>773</v>
      </c>
    </row>
    <row r="14" spans="1:10" x14ac:dyDescent="0.25">
      <c r="A14" s="1062"/>
      <c r="B14" s="1062"/>
      <c r="C14" s="1062"/>
      <c r="D14" s="1062"/>
      <c r="E14" s="1062"/>
      <c r="F14" s="349" t="s">
        <v>774</v>
      </c>
      <c r="G14" s="350" t="s">
        <v>775</v>
      </c>
      <c r="H14" s="351" t="s">
        <v>776</v>
      </c>
      <c r="I14" s="352" t="s">
        <v>777</v>
      </c>
      <c r="J14" s="351"/>
    </row>
    <row r="15" spans="1:10" ht="21.6" customHeight="1" x14ac:dyDescent="0.25">
      <c r="A15" s="353" t="s">
        <v>778</v>
      </c>
      <c r="B15" s="354" t="s">
        <v>779</v>
      </c>
      <c r="C15" s="354"/>
      <c r="D15" s="354"/>
      <c r="E15" s="354"/>
      <c r="F15" s="354"/>
      <c r="G15" s="355"/>
      <c r="H15" s="351"/>
      <c r="I15" s="351"/>
      <c r="J15" s="351"/>
    </row>
    <row r="16" spans="1:10" ht="91.5" customHeight="1" x14ac:dyDescent="0.25">
      <c r="A16" s="356" t="s">
        <v>4</v>
      </c>
      <c r="B16" s="357" t="s">
        <v>780</v>
      </c>
      <c r="C16" s="358" t="s">
        <v>781</v>
      </c>
      <c r="D16" s="359">
        <v>20</v>
      </c>
      <c r="E16" s="358" t="s">
        <v>782</v>
      </c>
      <c r="F16" s="360">
        <v>26</v>
      </c>
      <c r="G16" s="361">
        <v>1.1000000000000001</v>
      </c>
      <c r="H16" s="362">
        <v>1.2</v>
      </c>
      <c r="I16" s="362">
        <v>1.21</v>
      </c>
      <c r="J16" s="249">
        <f>D16*F16*IF(G16=0,1,G16)*IF(H16=0,1,H16)*IF(I16=0,1,I16)</f>
        <v>830.54</v>
      </c>
    </row>
    <row r="17" spans="1:11" ht="21.6" customHeight="1" x14ac:dyDescent="0.25">
      <c r="A17" s="363"/>
      <c r="B17" s="364" t="s">
        <v>783</v>
      </c>
      <c r="C17" s="364"/>
      <c r="D17" s="364"/>
      <c r="E17" s="364"/>
      <c r="F17" s="357"/>
      <c r="G17" s="365"/>
      <c r="H17" s="327"/>
      <c r="I17" s="327"/>
      <c r="J17" s="327"/>
    </row>
    <row r="18" spans="1:11" ht="42" customHeight="1" x14ac:dyDescent="0.25">
      <c r="A18" s="363"/>
      <c r="B18" s="366" t="s">
        <v>784</v>
      </c>
      <c r="C18" s="367"/>
      <c r="D18" s="367"/>
      <c r="E18" s="366" t="s">
        <v>785</v>
      </c>
      <c r="F18" s="357"/>
      <c r="G18" s="365"/>
      <c r="H18" s="327"/>
      <c r="I18" s="327"/>
      <c r="J18" s="327"/>
    </row>
    <row r="19" spans="1:11" ht="69" customHeight="1" x14ac:dyDescent="0.25">
      <c r="A19" s="363"/>
      <c r="B19" s="368" t="s">
        <v>786</v>
      </c>
      <c r="C19" s="368"/>
      <c r="D19" s="368"/>
      <c r="E19" s="368" t="s">
        <v>787</v>
      </c>
      <c r="F19" s="357"/>
      <c r="G19" s="365"/>
      <c r="H19" s="327"/>
      <c r="I19" s="327"/>
      <c r="J19" s="327"/>
    </row>
    <row r="20" spans="1:11" ht="61.5" customHeight="1" x14ac:dyDescent="0.25">
      <c r="A20" s="369"/>
      <c r="B20" s="370" t="s">
        <v>788</v>
      </c>
      <c r="C20" s="370"/>
      <c r="D20" s="370"/>
      <c r="E20" s="368" t="s">
        <v>789</v>
      </c>
      <c r="F20" s="357"/>
      <c r="G20" s="365"/>
      <c r="H20" s="327"/>
      <c r="I20" s="327"/>
      <c r="J20" s="327"/>
    </row>
    <row r="21" spans="1:11" ht="141.75" customHeight="1" x14ac:dyDescent="0.25">
      <c r="A21" s="371" t="s">
        <v>125</v>
      </c>
      <c r="B21" s="372" t="s">
        <v>790</v>
      </c>
      <c r="C21" s="373" t="s">
        <v>781</v>
      </c>
      <c r="D21" s="373">
        <v>5</v>
      </c>
      <c r="E21" s="373" t="s">
        <v>791</v>
      </c>
      <c r="F21" s="359">
        <v>11</v>
      </c>
      <c r="G21" s="374">
        <v>1.1000000000000001</v>
      </c>
      <c r="H21" s="375">
        <v>1.21</v>
      </c>
      <c r="I21" s="375"/>
      <c r="J21" s="249">
        <f>D21*F21*IF(G21=0,1,G21)*IF(H21=0,1,H21)*IF(I21=0,1,I21)</f>
        <v>73.209999999999994</v>
      </c>
    </row>
    <row r="22" spans="1:11" ht="67.5" customHeight="1" x14ac:dyDescent="0.25">
      <c r="A22" s="363"/>
      <c r="B22" s="368" t="s">
        <v>792</v>
      </c>
      <c r="C22" s="373"/>
      <c r="D22" s="373"/>
      <c r="E22" s="368" t="s">
        <v>793</v>
      </c>
      <c r="F22" s="357"/>
      <c r="G22" s="365"/>
      <c r="H22" s="327"/>
      <c r="I22" s="327"/>
      <c r="J22" s="327"/>
    </row>
    <row r="23" spans="1:11" ht="61.5" customHeight="1" x14ac:dyDescent="0.25">
      <c r="A23" s="363"/>
      <c r="B23" s="373" t="s">
        <v>788</v>
      </c>
      <c r="C23" s="373"/>
      <c r="D23" s="373"/>
      <c r="E23" s="373" t="s">
        <v>794</v>
      </c>
      <c r="F23" s="357"/>
      <c r="G23" s="365"/>
      <c r="H23" s="376"/>
      <c r="I23" s="376"/>
      <c r="J23" s="376"/>
    </row>
    <row r="24" spans="1:11" s="381" customFormat="1" ht="93.75" customHeight="1" x14ac:dyDescent="0.25">
      <c r="A24" s="377" t="s">
        <v>129</v>
      </c>
      <c r="B24" s="357" t="s">
        <v>795</v>
      </c>
      <c r="C24" s="357" t="s">
        <v>781</v>
      </c>
      <c r="D24" s="357">
        <v>3</v>
      </c>
      <c r="E24" s="357" t="s">
        <v>796</v>
      </c>
      <c r="F24" s="357">
        <v>40</v>
      </c>
      <c r="G24" s="378">
        <v>1.2</v>
      </c>
      <c r="H24" s="785">
        <v>1.21</v>
      </c>
      <c r="I24" s="379"/>
      <c r="J24" s="786">
        <f>D24*F24*IF(G24=0,1,G24)*IF(H24=0,1,H24)*IF(I24=0,1,I24)</f>
        <v>174.24</v>
      </c>
      <c r="K24" s="380"/>
    </row>
    <row r="25" spans="1:11" ht="67.5" customHeight="1" x14ac:dyDescent="0.25">
      <c r="A25" s="363"/>
      <c r="B25" s="368" t="s">
        <v>797</v>
      </c>
      <c r="C25" s="373"/>
      <c r="D25" s="373"/>
      <c r="E25" s="368" t="s">
        <v>798</v>
      </c>
      <c r="F25" s="357"/>
      <c r="G25" s="365"/>
      <c r="H25" s="327"/>
      <c r="I25" s="327"/>
      <c r="J25" s="327"/>
    </row>
    <row r="26" spans="1:11" ht="51" x14ac:dyDescent="0.25">
      <c r="A26" s="369" t="s">
        <v>799</v>
      </c>
      <c r="B26" s="382" t="s">
        <v>788</v>
      </c>
      <c r="C26" s="382"/>
      <c r="D26" s="382"/>
      <c r="E26" s="382" t="s">
        <v>800</v>
      </c>
      <c r="F26" s="382"/>
      <c r="G26" s="383"/>
      <c r="H26" s="327"/>
      <c r="I26" s="327"/>
      <c r="J26" s="327"/>
    </row>
    <row r="27" spans="1:11" s="389" customFormat="1" x14ac:dyDescent="0.25">
      <c r="A27" s="384" t="s">
        <v>130</v>
      </c>
      <c r="B27" s="385" t="s">
        <v>801</v>
      </c>
      <c r="C27" s="385"/>
      <c r="D27" s="385"/>
      <c r="E27" s="385"/>
      <c r="F27" s="385"/>
      <c r="G27" s="386"/>
      <c r="H27" s="387"/>
      <c r="I27" s="387"/>
      <c r="J27" s="388">
        <f>SUM(J16:J26)</f>
        <v>1077.99</v>
      </c>
    </row>
    <row r="28" spans="1:11" ht="38.25" x14ac:dyDescent="0.25">
      <c r="A28" s="390" t="s">
        <v>175</v>
      </c>
      <c r="B28" s="391" t="s">
        <v>802</v>
      </c>
      <c r="C28" s="391"/>
      <c r="D28" s="391"/>
      <c r="E28" s="391" t="s">
        <v>803</v>
      </c>
      <c r="F28" s="391"/>
      <c r="G28" s="392">
        <v>0.2</v>
      </c>
      <c r="H28" s="393"/>
      <c r="I28" s="393"/>
      <c r="J28" s="394">
        <f>J27*G28</f>
        <v>215.6</v>
      </c>
    </row>
    <row r="29" spans="1:11" ht="102" x14ac:dyDescent="0.25">
      <c r="A29" s="369" t="s">
        <v>176</v>
      </c>
      <c r="B29" s="391" t="s">
        <v>804</v>
      </c>
      <c r="C29" s="391"/>
      <c r="D29" s="391"/>
      <c r="E29" s="391" t="s">
        <v>805</v>
      </c>
      <c r="F29" s="391"/>
      <c r="G29" s="392">
        <v>0.4</v>
      </c>
      <c r="H29" s="393"/>
      <c r="I29" s="393"/>
      <c r="J29" s="394">
        <f>(J27+J28)*G29</f>
        <v>517.44000000000005</v>
      </c>
    </row>
    <row r="30" spans="1:11" x14ac:dyDescent="0.25">
      <c r="A30" s="369" t="s">
        <v>806</v>
      </c>
      <c r="B30" s="395" t="s">
        <v>807</v>
      </c>
      <c r="C30" s="395"/>
      <c r="D30" s="395"/>
      <c r="E30" s="395"/>
      <c r="F30" s="395"/>
      <c r="G30" s="396"/>
      <c r="H30" s="327"/>
      <c r="I30" s="327"/>
      <c r="J30" s="397">
        <f>J27+J28+J29</f>
        <v>1811.03</v>
      </c>
    </row>
    <row r="31" spans="1:11" x14ac:dyDescent="0.25">
      <c r="A31" s="369" t="s">
        <v>808</v>
      </c>
      <c r="B31" s="395" t="s">
        <v>809</v>
      </c>
      <c r="C31" s="395"/>
      <c r="D31" s="395"/>
      <c r="E31" s="395"/>
      <c r="F31" s="395"/>
      <c r="G31" s="398"/>
      <c r="H31" s="327"/>
      <c r="I31" s="327"/>
      <c r="J31" s="327"/>
    </row>
    <row r="32" spans="1:11" s="381" customFormat="1" ht="63.75" x14ac:dyDescent="0.25">
      <c r="A32" s="369" t="s">
        <v>810</v>
      </c>
      <c r="B32" s="395" t="s">
        <v>811</v>
      </c>
      <c r="C32" s="395" t="s">
        <v>781</v>
      </c>
      <c r="D32" s="395">
        <v>40</v>
      </c>
      <c r="E32" s="395" t="s">
        <v>812</v>
      </c>
      <c r="F32" s="395">
        <v>13</v>
      </c>
      <c r="G32" s="398">
        <v>1.1499999999999999</v>
      </c>
      <c r="H32" s="399">
        <v>1.21</v>
      </c>
      <c r="I32" s="400"/>
      <c r="J32" s="249">
        <f>D32*F32*IF(G32=0,1,G32)*IF(H32=0,1,H32)*IF(I32=0,1,I32)</f>
        <v>723.58</v>
      </c>
    </row>
    <row r="33" spans="1:15" ht="51" x14ac:dyDescent="0.25">
      <c r="A33" s="369"/>
      <c r="B33" s="391" t="s">
        <v>813</v>
      </c>
      <c r="C33" s="382"/>
      <c r="D33" s="391"/>
      <c r="E33" s="391" t="s">
        <v>814</v>
      </c>
      <c r="F33" s="391"/>
      <c r="G33" s="398"/>
      <c r="H33" s="327"/>
      <c r="I33" s="327"/>
      <c r="J33" s="327"/>
    </row>
    <row r="34" spans="1:15" ht="51" x14ac:dyDescent="0.25">
      <c r="A34" s="369" t="s">
        <v>799</v>
      </c>
      <c r="B34" s="382" t="s">
        <v>788</v>
      </c>
      <c r="C34" s="382"/>
      <c r="D34" s="382"/>
      <c r="E34" s="382" t="s">
        <v>800</v>
      </c>
      <c r="F34" s="382"/>
      <c r="G34" s="383"/>
      <c r="H34" s="327"/>
      <c r="I34" s="327"/>
      <c r="J34" s="327"/>
    </row>
    <row r="35" spans="1:15" s="381" customFormat="1" ht="114.75" x14ac:dyDescent="0.25">
      <c r="A35" s="369" t="s">
        <v>815</v>
      </c>
      <c r="B35" s="395" t="s">
        <v>816</v>
      </c>
      <c r="C35" s="395" t="s">
        <v>817</v>
      </c>
      <c r="D35" s="395">
        <v>3</v>
      </c>
      <c r="E35" s="395" t="s">
        <v>818</v>
      </c>
      <c r="F35" s="401">
        <v>43</v>
      </c>
      <c r="G35" s="398">
        <v>1.21</v>
      </c>
      <c r="H35" s="400"/>
      <c r="I35" s="400"/>
      <c r="J35" s="249">
        <f>D35*F35*IF(G35=0,1,G35)*IF(H35=0,1,H35)*IF(I35=0,1,I35)</f>
        <v>156.09</v>
      </c>
    </row>
    <row r="36" spans="1:15" ht="51" x14ac:dyDescent="0.25">
      <c r="A36" s="369" t="s">
        <v>799</v>
      </c>
      <c r="B36" s="382" t="s">
        <v>788</v>
      </c>
      <c r="C36" s="382"/>
      <c r="D36" s="382"/>
      <c r="E36" s="382" t="s">
        <v>819</v>
      </c>
      <c r="F36" s="382"/>
      <c r="G36" s="383"/>
      <c r="H36" s="327"/>
      <c r="I36" s="327"/>
      <c r="J36" s="327"/>
    </row>
    <row r="37" spans="1:15" s="381" customFormat="1" ht="38.25" x14ac:dyDescent="0.25">
      <c r="A37" s="402" t="s">
        <v>820</v>
      </c>
      <c r="B37" s="395" t="s">
        <v>821</v>
      </c>
      <c r="C37" s="395" t="s">
        <v>822</v>
      </c>
      <c r="D37" s="395">
        <v>1</v>
      </c>
      <c r="E37" s="395" t="s">
        <v>823</v>
      </c>
      <c r="F37" s="395">
        <v>200</v>
      </c>
      <c r="G37" s="398">
        <v>1.21</v>
      </c>
      <c r="H37" s="400"/>
      <c r="I37" s="400"/>
      <c r="J37" s="403">
        <f>D37*F37*IF(G37=0,1,G37)*IF(H37=0,1,H37)*IF(I37=0,1,I37)</f>
        <v>242</v>
      </c>
      <c r="L37" s="404" t="s">
        <v>824</v>
      </c>
      <c r="O37" s="405">
        <f>J16+J21+J24+J32+J35</f>
        <v>1957.66</v>
      </c>
    </row>
    <row r="38" spans="1:15" ht="51" x14ac:dyDescent="0.25">
      <c r="A38" s="369" t="s">
        <v>799</v>
      </c>
      <c r="B38" s="382" t="s">
        <v>788</v>
      </c>
      <c r="C38" s="382"/>
      <c r="D38" s="382"/>
      <c r="E38" s="382" t="s">
        <v>819</v>
      </c>
      <c r="F38" s="382"/>
      <c r="G38" s="383"/>
      <c r="H38" s="327"/>
      <c r="I38" s="327"/>
      <c r="J38" s="327"/>
    </row>
    <row r="39" spans="1:15" s="381" customFormat="1" ht="102" x14ac:dyDescent="0.25">
      <c r="A39" s="402" t="s">
        <v>825</v>
      </c>
      <c r="B39" s="395" t="s">
        <v>826</v>
      </c>
      <c r="C39" s="395" t="s">
        <v>827</v>
      </c>
      <c r="D39" s="395">
        <v>1</v>
      </c>
      <c r="E39" s="395" t="s">
        <v>828</v>
      </c>
      <c r="F39" s="401">
        <f>1000+10%*(J32+J35)</f>
        <v>1087.97</v>
      </c>
      <c r="G39" s="398">
        <v>1.21</v>
      </c>
      <c r="H39" s="400"/>
      <c r="I39" s="400"/>
      <c r="J39" s="249">
        <f>D39*F39*IF(G39=0,1,G39)*IF(H39=0,1,H39)*IF(I39=0,1,I39)</f>
        <v>1316.44</v>
      </c>
    </row>
    <row r="40" spans="1:15" s="381" customFormat="1" ht="51" x14ac:dyDescent="0.25">
      <c r="A40" s="406"/>
      <c r="B40" s="382" t="s">
        <v>788</v>
      </c>
      <c r="C40" s="382"/>
      <c r="D40" s="382"/>
      <c r="E40" s="382" t="s">
        <v>819</v>
      </c>
      <c r="F40" s="407"/>
      <c r="G40" s="408"/>
      <c r="H40" s="400"/>
      <c r="I40" s="400"/>
      <c r="J40" s="400"/>
    </row>
    <row r="41" spans="1:15" x14ac:dyDescent="0.25">
      <c r="A41" s="384" t="s">
        <v>829</v>
      </c>
      <c r="B41" s="385" t="s">
        <v>830</v>
      </c>
      <c r="C41" s="385"/>
      <c r="D41" s="385"/>
      <c r="E41" s="385"/>
      <c r="F41" s="385"/>
      <c r="G41" s="386"/>
      <c r="H41" s="327"/>
      <c r="I41" s="327"/>
      <c r="J41" s="409">
        <f>SUM(J32:J40)</f>
        <v>2438.11</v>
      </c>
    </row>
    <row r="42" spans="1:15" x14ac:dyDescent="0.25">
      <c r="A42" s="369" t="s">
        <v>831</v>
      </c>
      <c r="B42" s="395" t="s">
        <v>832</v>
      </c>
      <c r="C42" s="395"/>
      <c r="D42" s="395"/>
      <c r="E42" s="395"/>
      <c r="F42" s="395"/>
      <c r="G42" s="396"/>
      <c r="H42" s="327"/>
      <c r="I42" s="327"/>
      <c r="J42" s="409">
        <f>J41</f>
        <v>2438.11</v>
      </c>
    </row>
    <row r="43" spans="1:15" x14ac:dyDescent="0.25">
      <c r="A43" s="369" t="s">
        <v>833</v>
      </c>
      <c r="B43" s="395" t="s">
        <v>834</v>
      </c>
      <c r="C43" s="395"/>
      <c r="D43" s="395"/>
      <c r="E43" s="395"/>
      <c r="F43" s="395"/>
      <c r="G43" s="398"/>
      <c r="H43" s="327"/>
      <c r="I43" s="327"/>
      <c r="J43" s="327"/>
    </row>
    <row r="44" spans="1:15" ht="63.75" x14ac:dyDescent="0.25">
      <c r="A44" s="369" t="s">
        <v>113</v>
      </c>
      <c r="B44" s="391" t="s">
        <v>835</v>
      </c>
      <c r="C44" s="391"/>
      <c r="D44" s="391"/>
      <c r="E44" s="391" t="s">
        <v>836</v>
      </c>
      <c r="F44" s="410">
        <v>0.11</v>
      </c>
      <c r="G44" s="411"/>
      <c r="H44" s="393"/>
      <c r="I44" s="393"/>
      <c r="J44" s="412">
        <f>J30*F44</f>
        <v>199.21</v>
      </c>
    </row>
    <row r="45" spans="1:15" ht="63.75" x14ac:dyDescent="0.25">
      <c r="A45" s="369" t="s">
        <v>534</v>
      </c>
      <c r="B45" s="391" t="s">
        <v>837</v>
      </c>
      <c r="C45" s="391"/>
      <c r="D45" s="391"/>
      <c r="E45" s="391" t="s">
        <v>838</v>
      </c>
      <c r="F45" s="410">
        <v>0.26</v>
      </c>
      <c r="G45" s="413"/>
      <c r="H45" s="414"/>
      <c r="I45" s="414"/>
      <c r="J45" s="412">
        <f>(J30+J44)*F45</f>
        <v>522.66</v>
      </c>
    </row>
    <row r="46" spans="1:15" ht="51" x14ac:dyDescent="0.25">
      <c r="A46" s="369" t="s">
        <v>535</v>
      </c>
      <c r="B46" s="391" t="s">
        <v>839</v>
      </c>
      <c r="C46" s="391"/>
      <c r="D46" s="391"/>
      <c r="E46" s="391" t="s">
        <v>840</v>
      </c>
      <c r="F46" s="410">
        <v>0.06</v>
      </c>
      <c r="G46" s="411"/>
      <c r="H46" s="393"/>
      <c r="I46" s="393"/>
      <c r="J46" s="412">
        <f>(J30+J44)*F46</f>
        <v>120.61</v>
      </c>
    </row>
    <row r="47" spans="1:15" ht="51" x14ac:dyDescent="0.25">
      <c r="A47" s="369" t="s">
        <v>841</v>
      </c>
      <c r="B47" s="391" t="s">
        <v>842</v>
      </c>
      <c r="C47" s="391"/>
      <c r="D47" s="391"/>
      <c r="E47" s="391" t="s">
        <v>840</v>
      </c>
      <c r="F47" s="410">
        <v>0.05</v>
      </c>
      <c r="G47" s="411"/>
      <c r="H47" s="393"/>
      <c r="I47" s="393"/>
      <c r="J47" s="412">
        <f>(J30+J44)*F47</f>
        <v>100.51</v>
      </c>
    </row>
    <row r="48" spans="1:15" ht="89.25" x14ac:dyDescent="0.25">
      <c r="A48" s="369" t="s">
        <v>843</v>
      </c>
      <c r="B48" s="391" t="s">
        <v>844</v>
      </c>
      <c r="C48" s="391"/>
      <c r="D48" s="415">
        <f>J30+J42+J44</f>
        <v>4448.3500000000004</v>
      </c>
      <c r="E48" s="391" t="s">
        <v>845</v>
      </c>
      <c r="F48" s="410">
        <v>0.05</v>
      </c>
      <c r="G48" s="411"/>
      <c r="H48" s="393"/>
      <c r="I48" s="393"/>
      <c r="J48" s="412">
        <f>D48*F48</f>
        <v>222.42</v>
      </c>
    </row>
    <row r="49" spans="1:10" x14ac:dyDescent="0.25">
      <c r="A49" s="369" t="s">
        <v>846</v>
      </c>
      <c r="B49" s="395" t="s">
        <v>847</v>
      </c>
      <c r="C49" s="395"/>
      <c r="D49" s="395"/>
      <c r="E49" s="395"/>
      <c r="F49" s="395"/>
      <c r="G49" s="396"/>
      <c r="H49" s="327"/>
      <c r="I49" s="327"/>
      <c r="J49" s="397">
        <f>SUM(J44:J48)</f>
        <v>1165.4100000000001</v>
      </c>
    </row>
    <row r="50" spans="1:10" x14ac:dyDescent="0.25">
      <c r="A50" s="369" t="s">
        <v>848</v>
      </c>
      <c r="B50" s="395" t="s">
        <v>849</v>
      </c>
      <c r="C50" s="395"/>
      <c r="D50" s="395"/>
      <c r="E50" s="395"/>
      <c r="F50" s="395"/>
      <c r="G50" s="396"/>
      <c r="H50" s="327"/>
      <c r="I50" s="327"/>
      <c r="J50" s="397">
        <f>J30+J41+J49</f>
        <v>5414.55</v>
      </c>
    </row>
    <row r="51" spans="1:10" ht="34.5" customHeight="1" x14ac:dyDescent="0.25">
      <c r="A51" s="369" t="s">
        <v>850</v>
      </c>
      <c r="B51" s="1066" t="s">
        <v>1358</v>
      </c>
      <c r="C51" s="1067"/>
      <c r="D51" s="1067"/>
      <c r="E51" s="1067"/>
      <c r="F51" s="1068"/>
      <c r="G51" s="661">
        <v>68.239999999999995</v>
      </c>
      <c r="H51" s="400"/>
      <c r="I51" s="400"/>
      <c r="J51" s="787">
        <f>J50*G51</f>
        <v>369488.89</v>
      </c>
    </row>
    <row r="52" spans="1:10" x14ac:dyDescent="0.25">
      <c r="A52" s="369" t="s">
        <v>851</v>
      </c>
      <c r="B52" s="391" t="s">
        <v>852</v>
      </c>
      <c r="C52" s="391"/>
      <c r="D52" s="391"/>
      <c r="E52" s="391"/>
      <c r="F52" s="410">
        <v>0.2</v>
      </c>
      <c r="G52" s="417"/>
      <c r="H52" s="339"/>
      <c r="I52" s="339"/>
      <c r="J52" s="416">
        <f>J51*F52</f>
        <v>73897.78</v>
      </c>
    </row>
    <row r="53" spans="1:10" x14ac:dyDescent="0.25">
      <c r="A53" s="418" t="s">
        <v>853</v>
      </c>
      <c r="B53" s="391" t="str">
        <f>'[44]12-01-02-3 '!B31</f>
        <v>Всего по смете:</v>
      </c>
      <c r="C53" s="419"/>
      <c r="D53" s="419"/>
      <c r="E53" s="419"/>
      <c r="F53" s="419"/>
      <c r="G53" s="417"/>
      <c r="H53" s="662"/>
      <c r="I53" s="662"/>
      <c r="J53" s="663">
        <f>J51+J52</f>
        <v>443386.67</v>
      </c>
    </row>
    <row r="54" spans="1:10" ht="25.5" x14ac:dyDescent="0.25">
      <c r="A54" s="418" t="s">
        <v>854</v>
      </c>
      <c r="B54" s="391" t="s">
        <v>855</v>
      </c>
      <c r="C54" s="419"/>
      <c r="D54" s="419"/>
      <c r="E54" s="419"/>
      <c r="F54" s="420">
        <v>0.1</v>
      </c>
      <c r="G54" s="417"/>
      <c r="H54" s="662"/>
      <c r="I54" s="662"/>
      <c r="J54" s="663">
        <f>J53*1.1</f>
        <v>487725.34</v>
      </c>
    </row>
    <row r="55" spans="1:10" x14ac:dyDescent="0.25">
      <c r="A55" s="421"/>
      <c r="B55" s="421"/>
      <c r="C55" s="421"/>
      <c r="D55" s="421"/>
      <c r="E55" s="421"/>
      <c r="F55" s="421"/>
      <c r="G55" s="421"/>
    </row>
  </sheetData>
  <mergeCells count="17">
    <mergeCell ref="E13:E14"/>
    <mergeCell ref="F13:I13"/>
    <mergeCell ref="B51:F51"/>
    <mergeCell ref="A7:C7"/>
    <mergeCell ref="D7:G8"/>
    <mergeCell ref="A9:C9"/>
    <mergeCell ref="D9:G10"/>
    <mergeCell ref="A11:G11"/>
    <mergeCell ref="A13:A14"/>
    <mergeCell ref="B13:B14"/>
    <mergeCell ref="C13:C14"/>
    <mergeCell ref="D13:D14"/>
    <mergeCell ref="B2:F2"/>
    <mergeCell ref="B3:F3"/>
    <mergeCell ref="A4:G4"/>
    <mergeCell ref="A5:C5"/>
    <mergeCell ref="D5:G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5" zoomScale="115" zoomScaleNormal="115" workbookViewId="0">
      <selection activeCell="B32" sqref="B32:F32"/>
    </sheetView>
  </sheetViews>
  <sheetFormatPr defaultRowHeight="15" x14ac:dyDescent="0.25"/>
  <cols>
    <col min="1" max="1" width="4.5703125" style="424" customWidth="1"/>
    <col min="2" max="2" width="38.42578125" style="424" customWidth="1"/>
    <col min="3" max="3" width="13.42578125" style="424" customWidth="1"/>
    <col min="4" max="4" width="16.7109375" style="424" customWidth="1"/>
    <col min="5" max="5" width="22" style="424" customWidth="1"/>
    <col min="6" max="6" width="10.5703125" style="424" customWidth="1"/>
    <col min="7" max="7" width="7.5703125" style="424" customWidth="1"/>
    <col min="8" max="8" width="8.7109375" style="424" customWidth="1"/>
    <col min="9" max="9" width="8.28515625" style="424" customWidth="1"/>
    <col min="10" max="10" width="19" style="424" customWidth="1"/>
    <col min="11" max="16384" width="9.140625" style="424"/>
  </cols>
  <sheetData>
    <row r="1" spans="1:10" ht="15.75" x14ac:dyDescent="0.25">
      <c r="A1" s="422"/>
      <c r="B1" s="422"/>
      <c r="C1" s="422"/>
      <c r="D1" s="1080" t="s">
        <v>1263</v>
      </c>
      <c r="E1" s="1080"/>
      <c r="F1" s="423"/>
      <c r="G1" s="423"/>
      <c r="H1" s="423"/>
      <c r="I1" s="422"/>
      <c r="J1" s="422"/>
    </row>
    <row r="2" spans="1:10" x14ac:dyDescent="0.25">
      <c r="A2" s="1081" t="s">
        <v>856</v>
      </c>
      <c r="B2" s="1081"/>
      <c r="C2" s="1081"/>
      <c r="D2" s="1081"/>
      <c r="E2" s="1081"/>
      <c r="F2" s="1081"/>
      <c r="G2" s="1081"/>
      <c r="H2" s="1081"/>
      <c r="I2" s="1081"/>
      <c r="J2" s="1081"/>
    </row>
    <row r="3" spans="1:10" x14ac:dyDescent="0.25">
      <c r="A3" s="1081" t="s">
        <v>603</v>
      </c>
      <c r="B3" s="1081"/>
      <c r="C3" s="1081"/>
      <c r="D3" s="1081"/>
      <c r="E3" s="1081"/>
      <c r="F3" s="1081"/>
      <c r="G3" s="1081"/>
      <c r="H3" s="1081"/>
      <c r="I3" s="1081"/>
      <c r="J3" s="1081"/>
    </row>
    <row r="4" spans="1:10" x14ac:dyDescent="0.25">
      <c r="A4" s="1082" t="s">
        <v>857</v>
      </c>
      <c r="B4" s="1082"/>
      <c r="C4" s="1082"/>
      <c r="D4" s="1082"/>
      <c r="E4" s="1082"/>
      <c r="F4" s="1082"/>
      <c r="G4" s="1082"/>
      <c r="H4" s="1082"/>
      <c r="I4" s="1082"/>
      <c r="J4" s="1082"/>
    </row>
    <row r="5" spans="1:10" x14ac:dyDescent="0.25">
      <c r="A5" s="1079" t="s">
        <v>188</v>
      </c>
      <c r="B5" s="1079"/>
      <c r="C5" s="1079" t="s">
        <v>189</v>
      </c>
      <c r="D5" s="1079"/>
      <c r="E5" s="1079"/>
      <c r="F5" s="1079"/>
      <c r="G5" s="1079"/>
      <c r="H5" s="1079"/>
      <c r="I5" s="1079"/>
      <c r="J5" s="1079"/>
    </row>
    <row r="6" spans="1:10" x14ac:dyDescent="0.25">
      <c r="A6" s="1070" t="s">
        <v>858</v>
      </c>
      <c r="B6" s="1071"/>
      <c r="C6" s="1071"/>
      <c r="D6" s="1071"/>
      <c r="E6" s="1071"/>
      <c r="F6" s="1071"/>
      <c r="G6" s="1071"/>
      <c r="H6" s="1071"/>
      <c r="I6" s="1071"/>
      <c r="J6" s="1072"/>
    </row>
    <row r="7" spans="1:10" x14ac:dyDescent="0.25">
      <c r="A7" s="1031" t="s">
        <v>2</v>
      </c>
      <c r="B7" s="1031" t="s">
        <v>35</v>
      </c>
      <c r="C7" s="1031" t="s">
        <v>36</v>
      </c>
      <c r="D7" s="1031" t="s">
        <v>20</v>
      </c>
      <c r="E7" s="1031" t="s">
        <v>21</v>
      </c>
      <c r="F7" s="1070" t="s">
        <v>22</v>
      </c>
      <c r="G7" s="1071"/>
      <c r="H7" s="1071"/>
      <c r="I7" s="1072"/>
      <c r="J7" s="1031" t="s">
        <v>859</v>
      </c>
    </row>
    <row r="8" spans="1:10" x14ac:dyDescent="0.25">
      <c r="A8" s="1032"/>
      <c r="B8" s="1032"/>
      <c r="C8" s="1032"/>
      <c r="D8" s="1032"/>
      <c r="E8" s="1032"/>
      <c r="F8" s="47" t="s">
        <v>24</v>
      </c>
      <c r="G8" s="47" t="s">
        <v>860</v>
      </c>
      <c r="H8" s="47" t="s">
        <v>860</v>
      </c>
      <c r="I8" s="47" t="s">
        <v>861</v>
      </c>
      <c r="J8" s="1032"/>
    </row>
    <row r="9" spans="1:10" x14ac:dyDescent="0.2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1070">
        <v>6</v>
      </c>
      <c r="G9" s="1071"/>
      <c r="H9" s="1071"/>
      <c r="I9" s="1072"/>
      <c r="J9" s="47">
        <v>7</v>
      </c>
    </row>
    <row r="10" spans="1:10" x14ac:dyDescent="0.25">
      <c r="A10" s="1073" t="s">
        <v>30</v>
      </c>
      <c r="B10" s="1074"/>
      <c r="C10" s="1074"/>
      <c r="D10" s="1074"/>
      <c r="E10" s="1074"/>
      <c r="F10" s="1074"/>
      <c r="G10" s="1074"/>
      <c r="H10" s="1074"/>
      <c r="I10" s="1074"/>
      <c r="J10" s="1075"/>
    </row>
    <row r="11" spans="1:10" ht="25.5" x14ac:dyDescent="0.25">
      <c r="A11" s="281">
        <v>1</v>
      </c>
      <c r="B11" s="267" t="s">
        <v>862</v>
      </c>
      <c r="C11" s="47" t="s">
        <v>631</v>
      </c>
      <c r="D11" s="47">
        <v>1.5</v>
      </c>
      <c r="E11" s="47" t="s">
        <v>863</v>
      </c>
      <c r="F11" s="47">
        <v>24</v>
      </c>
      <c r="G11" s="47"/>
      <c r="H11" s="47"/>
      <c r="I11" s="47">
        <f t="shared" ref="I11:I12" si="0">D11</f>
        <v>1.5</v>
      </c>
      <c r="J11" s="249">
        <f>D11*F11*IF(G11=0,1,G11)*IF(H11=0,1,H11)</f>
        <v>36</v>
      </c>
    </row>
    <row r="12" spans="1:10" x14ac:dyDescent="0.25">
      <c r="A12" s="281">
        <f>A11+1</f>
        <v>2</v>
      </c>
      <c r="B12" s="267" t="s">
        <v>864</v>
      </c>
      <c r="C12" s="47" t="s">
        <v>865</v>
      </c>
      <c r="D12" s="47">
        <v>10</v>
      </c>
      <c r="E12" s="425" t="s">
        <v>866</v>
      </c>
      <c r="F12" s="47">
        <v>7</v>
      </c>
      <c r="G12" s="47"/>
      <c r="H12" s="47"/>
      <c r="I12" s="47">
        <f t="shared" si="0"/>
        <v>10</v>
      </c>
      <c r="J12" s="249">
        <f t="shared" ref="J12" si="1">D12*F12*IF(G12=0,1,G12)*IF(H12=0,1,H12)</f>
        <v>70</v>
      </c>
    </row>
    <row r="13" spans="1:10" ht="38.25" x14ac:dyDescent="0.25">
      <c r="A13" s="281"/>
      <c r="B13" s="281" t="s">
        <v>867</v>
      </c>
      <c r="C13" s="281"/>
      <c r="D13" s="281"/>
      <c r="E13" s="47"/>
      <c r="F13" s="47"/>
      <c r="G13" s="47">
        <v>1.25</v>
      </c>
      <c r="H13" s="47">
        <v>1.4</v>
      </c>
      <c r="I13" s="47"/>
      <c r="J13" s="426">
        <f>SUM(J11:J12)*G13*H13</f>
        <v>185.5</v>
      </c>
    </row>
    <row r="14" spans="1:10" x14ac:dyDescent="0.25">
      <c r="A14" s="1073" t="s">
        <v>615</v>
      </c>
      <c r="B14" s="1074"/>
      <c r="C14" s="1074"/>
      <c r="D14" s="1074"/>
      <c r="E14" s="1074"/>
      <c r="F14" s="1074"/>
      <c r="G14" s="1074"/>
      <c r="H14" s="1074"/>
      <c r="I14" s="1074"/>
      <c r="J14" s="1075"/>
    </row>
    <row r="15" spans="1:10" ht="25.5" x14ac:dyDescent="0.25">
      <c r="A15" s="281">
        <f>A12+1</f>
        <v>3</v>
      </c>
      <c r="B15" s="267" t="s">
        <v>862</v>
      </c>
      <c r="C15" s="47" t="s">
        <v>631</v>
      </c>
      <c r="D15" s="47">
        <f>D11</f>
        <v>1.5</v>
      </c>
      <c r="E15" s="47" t="s">
        <v>863</v>
      </c>
      <c r="F15" s="47">
        <v>8</v>
      </c>
      <c r="G15" s="47"/>
      <c r="H15" s="47"/>
      <c r="I15" s="47">
        <f t="shared" ref="I15:I22" si="2">D15</f>
        <v>1.5</v>
      </c>
      <c r="J15" s="249">
        <f t="shared" ref="J15:J24" si="3">D15*F15*IF(G15=0,1,G15)*IF(H15=0,1,H15)</f>
        <v>12</v>
      </c>
    </row>
    <row r="16" spans="1:10" ht="38.25" x14ac:dyDescent="0.25">
      <c r="A16" s="281">
        <f>A15+1</f>
        <v>4</v>
      </c>
      <c r="B16" s="267" t="s">
        <v>868</v>
      </c>
      <c r="C16" s="47" t="s">
        <v>869</v>
      </c>
      <c r="D16" s="47">
        <v>1</v>
      </c>
      <c r="E16" s="47" t="s">
        <v>870</v>
      </c>
      <c r="F16" s="47">
        <v>105</v>
      </c>
      <c r="G16" s="47"/>
      <c r="H16" s="47"/>
      <c r="I16" s="47">
        <f t="shared" si="2"/>
        <v>1</v>
      </c>
      <c r="J16" s="249">
        <f t="shared" si="3"/>
        <v>105</v>
      </c>
    </row>
    <row r="17" spans="1:10" ht="38.25" x14ac:dyDescent="0.25">
      <c r="A17" s="281">
        <f t="shared" ref="A17:A24" si="4">A16+1</f>
        <v>5</v>
      </c>
      <c r="B17" s="267" t="s">
        <v>871</v>
      </c>
      <c r="C17" s="47" t="s">
        <v>872</v>
      </c>
      <c r="D17" s="47">
        <v>1</v>
      </c>
      <c r="E17" s="47" t="s">
        <v>873</v>
      </c>
      <c r="F17" s="47">
        <v>61</v>
      </c>
      <c r="G17" s="47"/>
      <c r="H17" s="47"/>
      <c r="I17" s="47">
        <f t="shared" si="2"/>
        <v>1</v>
      </c>
      <c r="J17" s="249">
        <f t="shared" si="3"/>
        <v>61</v>
      </c>
    </row>
    <row r="18" spans="1:10" ht="63.75" x14ac:dyDescent="0.25">
      <c r="A18" s="281">
        <f>A17+1</f>
        <v>6</v>
      </c>
      <c r="B18" s="267" t="s">
        <v>874</v>
      </c>
      <c r="C18" s="47" t="s">
        <v>875</v>
      </c>
      <c r="D18" s="47">
        <v>3</v>
      </c>
      <c r="E18" s="47" t="s">
        <v>876</v>
      </c>
      <c r="F18" s="47">
        <v>90</v>
      </c>
      <c r="G18" s="47"/>
      <c r="H18" s="47"/>
      <c r="I18" s="47">
        <f t="shared" si="2"/>
        <v>3</v>
      </c>
      <c r="J18" s="249">
        <f t="shared" si="3"/>
        <v>270</v>
      </c>
    </row>
    <row r="19" spans="1:10" x14ac:dyDescent="0.25">
      <c r="A19" s="281">
        <f t="shared" si="4"/>
        <v>7</v>
      </c>
      <c r="B19" s="267" t="s">
        <v>877</v>
      </c>
      <c r="C19" s="47" t="s">
        <v>878</v>
      </c>
      <c r="D19" s="47">
        <v>1</v>
      </c>
      <c r="E19" s="47" t="s">
        <v>879</v>
      </c>
      <c r="F19" s="47">
        <v>116</v>
      </c>
      <c r="G19" s="47"/>
      <c r="H19" s="47"/>
      <c r="I19" s="47">
        <f t="shared" si="2"/>
        <v>1</v>
      </c>
      <c r="J19" s="249">
        <f t="shared" si="3"/>
        <v>116</v>
      </c>
    </row>
    <row r="20" spans="1:10" x14ac:dyDescent="0.25">
      <c r="A20" s="281">
        <f t="shared" si="4"/>
        <v>8</v>
      </c>
      <c r="B20" s="267" t="s">
        <v>880</v>
      </c>
      <c r="C20" s="47" t="s">
        <v>878</v>
      </c>
      <c r="D20" s="47">
        <v>1</v>
      </c>
      <c r="E20" s="47" t="s">
        <v>881</v>
      </c>
      <c r="F20" s="47">
        <v>49</v>
      </c>
      <c r="G20" s="47"/>
      <c r="H20" s="47"/>
      <c r="I20" s="47">
        <f t="shared" si="2"/>
        <v>1</v>
      </c>
      <c r="J20" s="249">
        <f t="shared" si="3"/>
        <v>49</v>
      </c>
    </row>
    <row r="21" spans="1:10" ht="25.5" x14ac:dyDescent="0.25">
      <c r="A21" s="281">
        <f t="shared" si="4"/>
        <v>9</v>
      </c>
      <c r="B21" s="267" t="s">
        <v>882</v>
      </c>
      <c r="C21" s="47" t="s">
        <v>878</v>
      </c>
      <c r="D21" s="47">
        <v>1</v>
      </c>
      <c r="E21" s="47" t="s">
        <v>883</v>
      </c>
      <c r="F21" s="47">
        <v>331</v>
      </c>
      <c r="G21" s="47"/>
      <c r="H21" s="47"/>
      <c r="I21" s="47">
        <f t="shared" si="2"/>
        <v>1</v>
      </c>
      <c r="J21" s="249">
        <f t="shared" si="3"/>
        <v>331</v>
      </c>
    </row>
    <row r="22" spans="1:10" ht="38.25" x14ac:dyDescent="0.25">
      <c r="A22" s="281">
        <f t="shared" si="4"/>
        <v>10</v>
      </c>
      <c r="B22" s="267" t="s">
        <v>884</v>
      </c>
      <c r="C22" s="47" t="s">
        <v>885</v>
      </c>
      <c r="D22" s="47">
        <v>1</v>
      </c>
      <c r="E22" s="47" t="s">
        <v>886</v>
      </c>
      <c r="F22" s="47">
        <v>243</v>
      </c>
      <c r="G22" s="47"/>
      <c r="H22" s="47"/>
      <c r="I22" s="47">
        <f t="shared" si="2"/>
        <v>1</v>
      </c>
      <c r="J22" s="249">
        <f t="shared" si="3"/>
        <v>243</v>
      </c>
    </row>
    <row r="23" spans="1:10" ht="25.5" x14ac:dyDescent="0.25">
      <c r="A23" s="281">
        <f t="shared" si="4"/>
        <v>11</v>
      </c>
      <c r="B23" s="267" t="s">
        <v>887</v>
      </c>
      <c r="C23" s="47" t="s">
        <v>822</v>
      </c>
      <c r="D23" s="427">
        <f>SUM(J15:J22)</f>
        <v>1187</v>
      </c>
      <c r="E23" s="425" t="s">
        <v>888</v>
      </c>
      <c r="F23" s="47">
        <v>450</v>
      </c>
      <c r="G23" s="47"/>
      <c r="H23" s="47"/>
      <c r="I23" s="47">
        <v>1</v>
      </c>
      <c r="J23" s="249">
        <f>I23*F23*IF(G23=0,1,G23)*IF(H23=0,1,H23)</f>
        <v>450</v>
      </c>
    </row>
    <row r="24" spans="1:10" ht="51" x14ac:dyDescent="0.25">
      <c r="A24" s="281">
        <f t="shared" si="4"/>
        <v>12</v>
      </c>
      <c r="B24" s="267" t="s">
        <v>889</v>
      </c>
      <c r="C24" s="47" t="s">
        <v>709</v>
      </c>
      <c r="D24" s="427">
        <f>SUM(J15:J22)</f>
        <v>1187</v>
      </c>
      <c r="E24" s="425" t="s">
        <v>890</v>
      </c>
      <c r="F24" s="428">
        <v>0.7</v>
      </c>
      <c r="G24" s="47">
        <v>1.25</v>
      </c>
      <c r="H24" s="47"/>
      <c r="I24" s="47">
        <v>1</v>
      </c>
      <c r="J24" s="249">
        <f t="shared" si="3"/>
        <v>1038.6300000000001</v>
      </c>
    </row>
    <row r="25" spans="1:10" x14ac:dyDescent="0.25">
      <c r="A25" s="47"/>
      <c r="B25" s="281" t="s">
        <v>891</v>
      </c>
      <c r="C25" s="281"/>
      <c r="D25" s="281"/>
      <c r="E25" s="47"/>
      <c r="F25" s="47"/>
      <c r="G25" s="47"/>
      <c r="H25" s="47"/>
      <c r="I25" s="47"/>
      <c r="J25" s="429">
        <f>SUM(J15:J24)</f>
        <v>2675.63</v>
      </c>
    </row>
    <row r="26" spans="1:10" x14ac:dyDescent="0.25">
      <c r="A26" s="1073" t="s">
        <v>621</v>
      </c>
      <c r="B26" s="1074"/>
      <c r="C26" s="1074"/>
      <c r="D26" s="1074"/>
      <c r="E26" s="1074"/>
      <c r="F26" s="1074"/>
      <c r="G26" s="1074"/>
      <c r="H26" s="1074"/>
      <c r="I26" s="1074"/>
      <c r="J26" s="1075"/>
    </row>
    <row r="27" spans="1:10" ht="51" x14ac:dyDescent="0.25">
      <c r="A27" s="281">
        <f>A24+1</f>
        <v>13</v>
      </c>
      <c r="B27" s="40" t="s">
        <v>892</v>
      </c>
      <c r="C27" s="47" t="s">
        <v>893</v>
      </c>
      <c r="D27" s="246">
        <v>0.13750000000000001</v>
      </c>
      <c r="E27" s="47" t="s">
        <v>894</v>
      </c>
      <c r="F27" s="42">
        <f>J13</f>
        <v>185.5</v>
      </c>
      <c r="G27" s="247"/>
      <c r="H27" s="47"/>
      <c r="I27" s="246">
        <f t="shared" ref="I27:I29" si="5">D27</f>
        <v>0.13750000000000001</v>
      </c>
      <c r="J27" s="427">
        <f>F27*I27</f>
        <v>25.51</v>
      </c>
    </row>
    <row r="28" spans="1:10" ht="57" customHeight="1" x14ac:dyDescent="0.25">
      <c r="A28" s="281">
        <f>A27+1</f>
        <v>14</v>
      </c>
      <c r="B28" s="430" t="s">
        <v>895</v>
      </c>
      <c r="C28" s="47" t="s">
        <v>893</v>
      </c>
      <c r="D28" s="248">
        <v>0.19600000000000001</v>
      </c>
      <c r="E28" s="47" t="s">
        <v>896</v>
      </c>
      <c r="F28" s="42">
        <f>F27+J27</f>
        <v>211.01</v>
      </c>
      <c r="G28" s="247"/>
      <c r="H28" s="47"/>
      <c r="I28" s="248">
        <f t="shared" si="5"/>
        <v>0.19600000000000001</v>
      </c>
      <c r="J28" s="427">
        <f>F28*I28</f>
        <v>41.36</v>
      </c>
    </row>
    <row r="29" spans="1:10" x14ac:dyDescent="0.25">
      <c r="A29" s="281">
        <f>A28+1</f>
        <v>15</v>
      </c>
      <c r="B29" s="267" t="s">
        <v>897</v>
      </c>
      <c r="C29" s="47" t="s">
        <v>893</v>
      </c>
      <c r="D29" s="254">
        <v>0.06</v>
      </c>
      <c r="E29" s="47" t="s">
        <v>898</v>
      </c>
      <c r="F29" s="42">
        <f>F27+J27</f>
        <v>211.01</v>
      </c>
      <c r="G29" s="253">
        <v>2.5</v>
      </c>
      <c r="H29" s="47"/>
      <c r="I29" s="254">
        <f t="shared" si="5"/>
        <v>0.06</v>
      </c>
      <c r="J29" s="427">
        <f>F29*I29*G29</f>
        <v>31.65</v>
      </c>
    </row>
    <row r="30" spans="1:10" x14ac:dyDescent="0.25">
      <c r="A30" s="281"/>
      <c r="B30" s="281" t="s">
        <v>625</v>
      </c>
      <c r="C30" s="47"/>
      <c r="D30" s="431"/>
      <c r="E30" s="268"/>
      <c r="F30" s="432"/>
      <c r="G30" s="432"/>
      <c r="H30" s="432"/>
      <c r="I30" s="254"/>
      <c r="J30" s="426">
        <f>SUM(J27:J29)</f>
        <v>98.52</v>
      </c>
    </row>
    <row r="31" spans="1:10" x14ac:dyDescent="0.25">
      <c r="A31" s="47"/>
      <c r="B31" s="41" t="s">
        <v>899</v>
      </c>
      <c r="C31" s="281"/>
      <c r="D31" s="281"/>
      <c r="E31" s="47"/>
      <c r="F31" s="47"/>
      <c r="G31" s="47"/>
      <c r="H31" s="47"/>
      <c r="I31" s="433"/>
      <c r="J31" s="426">
        <f>J13+J25+J30</f>
        <v>2959.65</v>
      </c>
    </row>
    <row r="32" spans="1:10" x14ac:dyDescent="0.25">
      <c r="A32" s="47"/>
      <c r="B32" s="1076" t="s">
        <v>1358</v>
      </c>
      <c r="C32" s="1077"/>
      <c r="D32" s="1077"/>
      <c r="E32" s="1077"/>
      <c r="F32" s="1078"/>
      <c r="G32" s="238"/>
      <c r="H32" s="47"/>
      <c r="I32" s="640">
        <v>56.4</v>
      </c>
      <c r="J32" s="426">
        <f>J31*I32</f>
        <v>166924.26</v>
      </c>
    </row>
    <row r="33" spans="1:10" x14ac:dyDescent="0.25">
      <c r="A33" s="47"/>
      <c r="B33" s="434" t="s">
        <v>852</v>
      </c>
      <c r="C33" s="267"/>
      <c r="D33" s="267"/>
      <c r="E33" s="267"/>
      <c r="F33" s="267"/>
      <c r="G33" s="267"/>
      <c r="H33" s="267"/>
      <c r="I33" s="267"/>
      <c r="J33" s="426">
        <f>J32*0.2</f>
        <v>33384.85</v>
      </c>
    </row>
    <row r="34" spans="1:10" x14ac:dyDescent="0.25">
      <c r="A34" s="47"/>
      <c r="B34" s="434" t="s">
        <v>901</v>
      </c>
      <c r="C34" s="267"/>
      <c r="D34" s="267"/>
      <c r="E34" s="267"/>
      <c r="F34" s="267"/>
      <c r="G34" s="267"/>
      <c r="H34" s="267"/>
      <c r="I34" s="267"/>
      <c r="J34" s="426">
        <f>J33+J32</f>
        <v>200309.11</v>
      </c>
    </row>
    <row r="35" spans="1:10" x14ac:dyDescent="0.25">
      <c r="A35" s="638"/>
      <c r="B35" s="40" t="s">
        <v>1279</v>
      </c>
      <c r="C35" s="638"/>
      <c r="D35" s="638"/>
      <c r="E35" s="638"/>
      <c r="F35" s="638"/>
      <c r="G35" s="638"/>
      <c r="H35" s="638"/>
      <c r="I35" s="638"/>
      <c r="J35" s="427">
        <f>J34*1.1</f>
        <v>220340.02</v>
      </c>
    </row>
    <row r="36" spans="1:10" x14ac:dyDescent="0.25">
      <c r="A36" s="422"/>
      <c r="B36" s="422"/>
      <c r="C36" s="422"/>
      <c r="D36" s="422"/>
      <c r="E36" s="422"/>
      <c r="F36" s="422"/>
      <c r="G36" s="422"/>
      <c r="H36" s="422"/>
      <c r="I36" s="422"/>
      <c r="J36" s="435"/>
    </row>
    <row r="37" spans="1:10" x14ac:dyDescent="0.25">
      <c r="A37" s="422"/>
      <c r="B37" s="436" t="s">
        <v>1274</v>
      </c>
      <c r="C37" s="436"/>
      <c r="D37" s="437"/>
      <c r="E37" s="437"/>
      <c r="F37" s="437"/>
      <c r="G37" s="437"/>
      <c r="H37" s="437"/>
      <c r="I37" s="437"/>
      <c r="J37" s="438"/>
    </row>
  </sheetData>
  <mergeCells count="20">
    <mergeCell ref="A5:B5"/>
    <mergeCell ref="C5:J5"/>
    <mergeCell ref="D1:E1"/>
    <mergeCell ref="A2:J2"/>
    <mergeCell ref="A3:J3"/>
    <mergeCell ref="A4:B4"/>
    <mergeCell ref="C4:J4"/>
    <mergeCell ref="A6:J6"/>
    <mergeCell ref="A7:A8"/>
    <mergeCell ref="B7:B8"/>
    <mergeCell ref="C7:C8"/>
    <mergeCell ref="D7:D8"/>
    <mergeCell ref="E7:E8"/>
    <mergeCell ref="F7:I7"/>
    <mergeCell ref="J7:J8"/>
    <mergeCell ref="F9:I9"/>
    <mergeCell ref="A10:J10"/>
    <mergeCell ref="A14:J14"/>
    <mergeCell ref="A26:J26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view="pageBreakPreview" topLeftCell="A49" zoomScaleNormal="130" zoomScaleSheetLayoutView="100" workbookViewId="0">
      <selection activeCell="A57" sqref="A57:D57"/>
    </sheetView>
  </sheetViews>
  <sheetFormatPr defaultRowHeight="12.75" x14ac:dyDescent="0.2"/>
  <cols>
    <col min="1" max="1" width="6.7109375" style="530" customWidth="1"/>
    <col min="2" max="2" width="55.7109375" style="480" customWidth="1"/>
    <col min="3" max="3" width="12.5703125" style="480" customWidth="1"/>
    <col min="4" max="4" width="40.42578125" style="480" customWidth="1"/>
    <col min="5" max="5" width="9.140625" style="480"/>
    <col min="6" max="6" width="11.5703125" style="480" customWidth="1"/>
    <col min="7" max="7" width="15.28515625" style="480" customWidth="1"/>
    <col min="8" max="16384" width="9.140625" style="480"/>
  </cols>
  <sheetData>
    <row r="1" spans="1:8" x14ac:dyDescent="0.2">
      <c r="A1" s="1098" t="s">
        <v>1264</v>
      </c>
      <c r="B1" s="1098"/>
      <c r="C1" s="1098"/>
      <c r="D1" s="1098"/>
      <c r="E1" s="1098"/>
      <c r="F1" s="1098"/>
      <c r="G1" s="1098"/>
    </row>
    <row r="2" spans="1:8" x14ac:dyDescent="0.2">
      <c r="A2" s="1091" t="s">
        <v>944</v>
      </c>
      <c r="B2" s="1091"/>
      <c r="C2" s="1091"/>
      <c r="D2" s="1091"/>
      <c r="E2" s="1091"/>
      <c r="F2" s="1091"/>
      <c r="G2" s="1091"/>
    </row>
    <row r="3" spans="1:8" x14ac:dyDescent="0.2">
      <c r="A3" s="481"/>
      <c r="B3" s="482"/>
      <c r="C3" s="483"/>
      <c r="D3" s="484"/>
      <c r="E3" s="485"/>
      <c r="F3" s="482"/>
      <c r="G3" s="486"/>
    </row>
    <row r="4" spans="1:8" ht="51.75" customHeight="1" x14ac:dyDescent="0.2">
      <c r="A4" s="1099" t="s">
        <v>945</v>
      </c>
      <c r="B4" s="1100"/>
      <c r="C4" s="487"/>
      <c r="D4" s="1101" t="s">
        <v>603</v>
      </c>
      <c r="E4" s="1101"/>
      <c r="F4" s="1101"/>
      <c r="G4" s="1102"/>
      <c r="H4" s="480" t="s">
        <v>946</v>
      </c>
    </row>
    <row r="5" spans="1:8" ht="21.75" customHeight="1" x14ac:dyDescent="0.2">
      <c r="A5" s="488"/>
      <c r="B5" s="488"/>
      <c r="C5" s="488"/>
      <c r="D5" s="1103"/>
      <c r="E5" s="1103"/>
      <c r="F5" s="1103"/>
      <c r="G5" s="1103"/>
    </row>
    <row r="6" spans="1:8" x14ac:dyDescent="0.2">
      <c r="A6" s="489" t="s">
        <v>947</v>
      </c>
      <c r="B6" s="487"/>
      <c r="C6" s="490"/>
      <c r="D6" s="1104" t="s">
        <v>948</v>
      </c>
      <c r="E6" s="1101"/>
      <c r="F6" s="1101"/>
      <c r="G6" s="1102"/>
    </row>
    <row r="7" spans="1:8" x14ac:dyDescent="0.2">
      <c r="A7" s="481"/>
      <c r="B7" s="482"/>
      <c r="C7" s="482"/>
      <c r="D7" s="491"/>
      <c r="E7" s="491"/>
      <c r="F7" s="491"/>
      <c r="G7" s="491"/>
    </row>
    <row r="8" spans="1:8" ht="12.75" customHeight="1" x14ac:dyDescent="0.2">
      <c r="A8" s="1105" t="s">
        <v>187</v>
      </c>
      <c r="B8" s="1106"/>
      <c r="C8" s="1107"/>
      <c r="D8" s="1111"/>
      <c r="E8" s="1112"/>
      <c r="F8" s="1112"/>
      <c r="G8" s="1113"/>
    </row>
    <row r="9" spans="1:8" x14ac:dyDescent="0.2">
      <c r="A9" s="1108"/>
      <c r="B9" s="1109"/>
      <c r="C9" s="1110"/>
      <c r="D9" s="1114"/>
      <c r="E9" s="1115"/>
      <c r="F9" s="1115"/>
      <c r="G9" s="1116"/>
    </row>
    <row r="10" spans="1:8" ht="26.25" customHeight="1" x14ac:dyDescent="0.2">
      <c r="A10" s="489" t="s">
        <v>768</v>
      </c>
      <c r="B10" s="487"/>
      <c r="C10" s="492" t="s">
        <v>77</v>
      </c>
      <c r="D10" s="1117" t="s">
        <v>189</v>
      </c>
      <c r="E10" s="1118"/>
      <c r="F10" s="1118"/>
      <c r="G10" s="1119"/>
    </row>
    <row r="11" spans="1:8" ht="51.75" customHeight="1" x14ac:dyDescent="0.2">
      <c r="A11" s="493"/>
      <c r="B11" s="1120" t="s">
        <v>949</v>
      </c>
      <c r="C11" s="1120"/>
      <c r="D11" s="1120"/>
      <c r="E11" s="1120"/>
      <c r="F11" s="1120"/>
      <c r="G11" s="1121"/>
    </row>
    <row r="12" spans="1:8" x14ac:dyDescent="0.2">
      <c r="A12" s="494" t="s">
        <v>2</v>
      </c>
      <c r="B12" s="495" t="s">
        <v>950</v>
      </c>
      <c r="C12" s="495" t="s">
        <v>907</v>
      </c>
      <c r="D12" s="495" t="s">
        <v>951</v>
      </c>
      <c r="E12" s="495" t="s">
        <v>952</v>
      </c>
      <c r="F12" s="495" t="s">
        <v>953</v>
      </c>
      <c r="G12" s="495" t="s">
        <v>954</v>
      </c>
    </row>
    <row r="13" spans="1:8" x14ac:dyDescent="0.2">
      <c r="A13" s="1085" t="s">
        <v>955</v>
      </c>
      <c r="B13" s="1085"/>
      <c r="C13" s="1085"/>
      <c r="D13" s="1085"/>
      <c r="E13" s="1085"/>
      <c r="F13" s="1085"/>
      <c r="G13" s="1085"/>
    </row>
    <row r="14" spans="1:8" ht="36" customHeight="1" x14ac:dyDescent="0.2">
      <c r="A14" s="496" t="s">
        <v>4</v>
      </c>
      <c r="B14" s="495" t="s">
        <v>956</v>
      </c>
      <c r="C14" s="495" t="s">
        <v>957</v>
      </c>
      <c r="D14" s="497" t="s">
        <v>958</v>
      </c>
      <c r="E14" s="495">
        <v>1</v>
      </c>
      <c r="F14" s="498">
        <v>47.2</v>
      </c>
      <c r="G14" s="498">
        <f>E14*F14*1.25</f>
        <v>59</v>
      </c>
    </row>
    <row r="15" spans="1:8" ht="30" customHeight="1" x14ac:dyDescent="0.2">
      <c r="A15" s="496" t="s">
        <v>125</v>
      </c>
      <c r="B15" s="495" t="s">
        <v>959</v>
      </c>
      <c r="C15" s="495" t="s">
        <v>960</v>
      </c>
      <c r="D15" s="495" t="s">
        <v>961</v>
      </c>
      <c r="E15" s="495">
        <v>2</v>
      </c>
      <c r="F15" s="498">
        <v>21.3</v>
      </c>
      <c r="G15" s="498">
        <f>E15*F15</f>
        <v>42.6</v>
      </c>
    </row>
    <row r="16" spans="1:8" ht="41.25" customHeight="1" x14ac:dyDescent="0.2">
      <c r="A16" s="496" t="s">
        <v>129</v>
      </c>
      <c r="B16" s="495" t="s">
        <v>962</v>
      </c>
      <c r="C16" s="495" t="s">
        <v>963</v>
      </c>
      <c r="D16" s="497" t="s">
        <v>964</v>
      </c>
      <c r="E16" s="495">
        <v>3</v>
      </c>
      <c r="F16" s="498">
        <v>6.9</v>
      </c>
      <c r="G16" s="498">
        <f>E16*F16</f>
        <v>20.7</v>
      </c>
    </row>
    <row r="17" spans="1:8" ht="26.25" customHeight="1" x14ac:dyDescent="0.2">
      <c r="A17" s="496" t="s">
        <v>130</v>
      </c>
      <c r="B17" s="495" t="s">
        <v>965</v>
      </c>
      <c r="C17" s="495" t="s">
        <v>963</v>
      </c>
      <c r="D17" s="497" t="s">
        <v>966</v>
      </c>
      <c r="E17" s="495">
        <v>1</v>
      </c>
      <c r="F17" s="498">
        <v>5.8</v>
      </c>
      <c r="G17" s="498">
        <f>F17*E17</f>
        <v>5.8</v>
      </c>
      <c r="H17" s="480" t="s">
        <v>967</v>
      </c>
    </row>
    <row r="18" spans="1:8" ht="45.75" customHeight="1" x14ac:dyDescent="0.2">
      <c r="A18" s="496" t="s">
        <v>175</v>
      </c>
      <c r="B18" s="495" t="s">
        <v>968</v>
      </c>
      <c r="C18" s="495" t="s">
        <v>963</v>
      </c>
      <c r="D18" s="497" t="s">
        <v>969</v>
      </c>
      <c r="E18" s="495">
        <v>1</v>
      </c>
      <c r="F18" s="498">
        <v>6.1</v>
      </c>
      <c r="G18" s="498">
        <f>F18*E18*0.5</f>
        <v>3.05</v>
      </c>
    </row>
    <row r="19" spans="1:8" ht="41.25" customHeight="1" x14ac:dyDescent="0.2">
      <c r="A19" s="496" t="s">
        <v>176</v>
      </c>
      <c r="B19" s="495" t="s">
        <v>970</v>
      </c>
      <c r="C19" s="495" t="s">
        <v>963</v>
      </c>
      <c r="D19" s="497" t="s">
        <v>971</v>
      </c>
      <c r="E19" s="495">
        <v>1</v>
      </c>
      <c r="F19" s="498">
        <v>4.5999999999999996</v>
      </c>
      <c r="G19" s="498">
        <f>F19*E19*0.5</f>
        <v>2.2999999999999998</v>
      </c>
    </row>
    <row r="20" spans="1:8" ht="41.25" customHeight="1" x14ac:dyDescent="0.2">
      <c r="A20" s="496" t="s">
        <v>806</v>
      </c>
      <c r="B20" s="495" t="s">
        <v>972</v>
      </c>
      <c r="C20" s="495" t="s">
        <v>963</v>
      </c>
      <c r="D20" s="497" t="s">
        <v>973</v>
      </c>
      <c r="E20" s="495">
        <v>1</v>
      </c>
      <c r="F20" s="498">
        <v>18.8</v>
      </c>
      <c r="G20" s="498">
        <f>F20*E20*0.5</f>
        <v>9.4</v>
      </c>
    </row>
    <row r="21" spans="1:8" ht="26.25" customHeight="1" x14ac:dyDescent="0.2">
      <c r="A21" s="496" t="s">
        <v>974</v>
      </c>
      <c r="B21" s="495" t="s">
        <v>975</v>
      </c>
      <c r="C21" s="495" t="s">
        <v>963</v>
      </c>
      <c r="D21" s="497" t="s">
        <v>976</v>
      </c>
      <c r="E21" s="495">
        <v>3</v>
      </c>
      <c r="F21" s="498">
        <v>37.700000000000003</v>
      </c>
      <c r="G21" s="498">
        <f>F21*E21</f>
        <v>113.1</v>
      </c>
    </row>
    <row r="22" spans="1:8" ht="30" customHeight="1" x14ac:dyDescent="0.2">
      <c r="A22" s="496" t="s">
        <v>977</v>
      </c>
      <c r="B22" s="495" t="s">
        <v>978</v>
      </c>
      <c r="C22" s="495" t="s">
        <v>979</v>
      </c>
      <c r="D22" s="495" t="s">
        <v>980</v>
      </c>
      <c r="E22" s="495">
        <f>10/20</f>
        <v>0.5</v>
      </c>
      <c r="F22" s="498">
        <v>535</v>
      </c>
      <c r="G22" s="498">
        <f>E22*F22</f>
        <v>267.5</v>
      </c>
    </row>
    <row r="23" spans="1:8" ht="30" customHeight="1" x14ac:dyDescent="0.2">
      <c r="A23" s="496" t="s">
        <v>981</v>
      </c>
      <c r="B23" s="495" t="s">
        <v>982</v>
      </c>
      <c r="C23" s="495" t="s">
        <v>983</v>
      </c>
      <c r="D23" s="495" t="s">
        <v>984</v>
      </c>
      <c r="E23" s="495">
        <v>130</v>
      </c>
      <c r="F23" s="498">
        <v>49.2</v>
      </c>
      <c r="G23" s="498">
        <f>E23*F23</f>
        <v>6396</v>
      </c>
    </row>
    <row r="24" spans="1:8" ht="23.25" customHeight="1" x14ac:dyDescent="0.2">
      <c r="A24" s="1085" t="s">
        <v>985</v>
      </c>
      <c r="B24" s="1085"/>
      <c r="C24" s="1085"/>
      <c r="D24" s="1085"/>
      <c r="E24" s="1085"/>
      <c r="F24" s="1085"/>
      <c r="G24" s="499">
        <f>SUM(G14:G23)</f>
        <v>6919.45</v>
      </c>
    </row>
    <row r="25" spans="1:8" ht="23.25" customHeight="1" x14ac:dyDescent="0.2">
      <c r="A25" s="1095" t="s">
        <v>834</v>
      </c>
      <c r="B25" s="1096"/>
      <c r="C25" s="1096"/>
      <c r="D25" s="1096"/>
      <c r="E25" s="1096"/>
      <c r="F25" s="1096"/>
      <c r="G25" s="1097"/>
    </row>
    <row r="26" spans="1:8" ht="25.5" x14ac:dyDescent="0.2">
      <c r="A26" s="500" t="s">
        <v>986</v>
      </c>
      <c r="B26" s="501" t="s">
        <v>987</v>
      </c>
      <c r="C26" s="495" t="s">
        <v>988</v>
      </c>
      <c r="D26" s="495" t="s">
        <v>989</v>
      </c>
      <c r="E26" s="502">
        <v>0.25</v>
      </c>
      <c r="F26" s="503">
        <f>G24</f>
        <v>6919.45</v>
      </c>
      <c r="G26" s="504">
        <f>E26*F26</f>
        <v>1729.86</v>
      </c>
    </row>
    <row r="27" spans="1:8" ht="25.5" x14ac:dyDescent="0.2">
      <c r="A27" s="500" t="s">
        <v>990</v>
      </c>
      <c r="B27" s="495" t="s">
        <v>991</v>
      </c>
      <c r="C27" s="495"/>
      <c r="D27" s="495" t="s">
        <v>992</v>
      </c>
      <c r="E27" s="505">
        <v>0.4</v>
      </c>
      <c r="F27" s="498">
        <f>G24+G26</f>
        <v>8649.31</v>
      </c>
      <c r="G27" s="498">
        <f>E27*F27</f>
        <v>3459.72</v>
      </c>
    </row>
    <row r="28" spans="1:8" ht="45" x14ac:dyDescent="0.2">
      <c r="A28" s="500" t="s">
        <v>993</v>
      </c>
      <c r="B28" s="506" t="s">
        <v>994</v>
      </c>
      <c r="C28" s="495" t="s">
        <v>995</v>
      </c>
      <c r="D28" s="495" t="s">
        <v>996</v>
      </c>
      <c r="E28" s="507">
        <v>0.1125</v>
      </c>
      <c r="F28" s="498">
        <f>G24+G26+G27</f>
        <v>12109.03</v>
      </c>
      <c r="G28" s="498">
        <f>E28*F28</f>
        <v>1362.27</v>
      </c>
    </row>
    <row r="29" spans="1:8" ht="25.5" x14ac:dyDescent="0.2">
      <c r="A29" s="500" t="s">
        <v>997</v>
      </c>
      <c r="B29" s="495" t="s">
        <v>998</v>
      </c>
      <c r="C29" s="495" t="s">
        <v>995</v>
      </c>
      <c r="D29" s="495" t="s">
        <v>999</v>
      </c>
      <c r="E29" s="508">
        <v>0.19600000000000001</v>
      </c>
      <c r="F29" s="498">
        <f>F28+G28</f>
        <v>13471.3</v>
      </c>
      <c r="G29" s="498">
        <f>F29*E29</f>
        <v>2640.37</v>
      </c>
    </row>
    <row r="30" spans="1:8" ht="25.5" x14ac:dyDescent="0.2">
      <c r="A30" s="500" t="s">
        <v>1000</v>
      </c>
      <c r="B30" s="495" t="s">
        <v>1001</v>
      </c>
      <c r="C30" s="495" t="s">
        <v>995</v>
      </c>
      <c r="D30" s="495" t="s">
        <v>1002</v>
      </c>
      <c r="E30" s="509">
        <f>6%</f>
        <v>0.06</v>
      </c>
      <c r="F30" s="498">
        <f>F29</f>
        <v>13471.3</v>
      </c>
      <c r="G30" s="498">
        <f>F30*E30*2.5</f>
        <v>2020.7</v>
      </c>
    </row>
    <row r="31" spans="1:8" x14ac:dyDescent="0.2">
      <c r="A31" s="1085" t="s">
        <v>1003</v>
      </c>
      <c r="B31" s="1085"/>
      <c r="C31" s="1085"/>
      <c r="D31" s="1085"/>
      <c r="E31" s="1085"/>
      <c r="F31" s="1085"/>
      <c r="G31" s="510">
        <f>SUM(G26:G30)</f>
        <v>11212.92</v>
      </c>
    </row>
    <row r="32" spans="1:8" x14ac:dyDescent="0.2">
      <c r="A32" s="1085" t="s">
        <v>661</v>
      </c>
      <c r="B32" s="1085"/>
      <c r="C32" s="1085"/>
      <c r="D32" s="1085"/>
      <c r="E32" s="1085"/>
      <c r="F32" s="1085"/>
      <c r="G32" s="1085"/>
    </row>
    <row r="33" spans="1:8" ht="15" customHeight="1" x14ac:dyDescent="0.2">
      <c r="A33" s="1083" t="s">
        <v>1004</v>
      </c>
      <c r="B33" s="1084"/>
      <c r="C33" s="1084"/>
      <c r="D33" s="1084"/>
      <c r="E33" s="1084"/>
      <c r="F33" s="1084"/>
      <c r="G33" s="511"/>
    </row>
    <row r="34" spans="1:8" ht="25.5" x14ac:dyDescent="0.2">
      <c r="A34" s="496" t="s">
        <v>810</v>
      </c>
      <c r="B34" s="495" t="s">
        <v>1005</v>
      </c>
      <c r="C34" s="495" t="s">
        <v>1006</v>
      </c>
      <c r="D34" s="495" t="s">
        <v>1007</v>
      </c>
      <c r="E34" s="495">
        <v>4</v>
      </c>
      <c r="F34" s="498">
        <v>52.3</v>
      </c>
      <c r="G34" s="498">
        <f t="shared" ref="G34" si="0">E34*F34</f>
        <v>209.2</v>
      </c>
    </row>
    <row r="35" spans="1:8" ht="38.25" x14ac:dyDescent="0.2">
      <c r="A35" s="496" t="s">
        <v>815</v>
      </c>
      <c r="B35" s="495" t="s">
        <v>1008</v>
      </c>
      <c r="C35" s="495" t="s">
        <v>1009</v>
      </c>
      <c r="D35" s="495" t="s">
        <v>1010</v>
      </c>
      <c r="E35" s="495">
        <v>4</v>
      </c>
      <c r="F35" s="498">
        <f>9*7.8</f>
        <v>70.2</v>
      </c>
      <c r="G35" s="498">
        <f>E35*F35</f>
        <v>280.8</v>
      </c>
    </row>
    <row r="36" spans="1:8" ht="42.75" customHeight="1" x14ac:dyDescent="0.2">
      <c r="A36" s="496" t="s">
        <v>820</v>
      </c>
      <c r="B36" s="495" t="s">
        <v>1011</v>
      </c>
      <c r="C36" s="495" t="s">
        <v>1006</v>
      </c>
      <c r="D36" s="495" t="s">
        <v>1012</v>
      </c>
      <c r="E36" s="495">
        <v>3</v>
      </c>
      <c r="F36" s="498">
        <v>95.8</v>
      </c>
      <c r="G36" s="498">
        <f>E36*F36</f>
        <v>287.39999999999998</v>
      </c>
    </row>
    <row r="37" spans="1:8" ht="25.5" x14ac:dyDescent="0.2">
      <c r="A37" s="496" t="s">
        <v>825</v>
      </c>
      <c r="B37" s="495" t="s">
        <v>1013</v>
      </c>
      <c r="C37" s="495" t="s">
        <v>1006</v>
      </c>
      <c r="D37" s="495" t="s">
        <v>1014</v>
      </c>
      <c r="E37" s="495">
        <v>3</v>
      </c>
      <c r="F37" s="498">
        <v>19.7</v>
      </c>
      <c r="G37" s="498">
        <f>E37*F37</f>
        <v>59.1</v>
      </c>
    </row>
    <row r="38" spans="1:8" ht="19.5" customHeight="1" x14ac:dyDescent="0.2">
      <c r="A38" s="1083" t="s">
        <v>1015</v>
      </c>
      <c r="B38" s="1084"/>
      <c r="C38" s="1084"/>
      <c r="D38" s="1084"/>
      <c r="E38" s="1084"/>
      <c r="F38" s="1084"/>
      <c r="G38" s="511"/>
    </row>
    <row r="39" spans="1:8" ht="33.75" customHeight="1" x14ac:dyDescent="0.2">
      <c r="A39" s="512" t="s">
        <v>829</v>
      </c>
      <c r="B39" s="495" t="s">
        <v>1016</v>
      </c>
      <c r="C39" s="495" t="s">
        <v>679</v>
      </c>
      <c r="D39" s="495" t="s">
        <v>1017</v>
      </c>
      <c r="E39" s="495">
        <f>$E$19</f>
        <v>1</v>
      </c>
      <c r="F39" s="498">
        <v>98.9</v>
      </c>
      <c r="G39" s="498">
        <f>E39*F39</f>
        <v>98.9</v>
      </c>
    </row>
    <row r="40" spans="1:8" ht="33.75" customHeight="1" x14ac:dyDescent="0.2">
      <c r="A40" s="1083" t="s">
        <v>1018</v>
      </c>
      <c r="B40" s="1084"/>
      <c r="C40" s="1084"/>
      <c r="D40" s="1084"/>
      <c r="E40" s="1084"/>
      <c r="F40" s="1084"/>
      <c r="G40" s="511"/>
    </row>
    <row r="41" spans="1:8" ht="19.5" customHeight="1" x14ac:dyDescent="0.2">
      <c r="A41" s="512" t="s">
        <v>831</v>
      </c>
      <c r="B41" s="495" t="s">
        <v>1019</v>
      </c>
      <c r="C41" s="495" t="s">
        <v>679</v>
      </c>
      <c r="D41" s="495" t="s">
        <v>1020</v>
      </c>
      <c r="E41" s="495">
        <f>$E$19</f>
        <v>1</v>
      </c>
      <c r="F41" s="498">
        <v>2.9</v>
      </c>
      <c r="G41" s="498">
        <f>E41*F41</f>
        <v>2.9</v>
      </c>
    </row>
    <row r="42" spans="1:8" ht="19.5" customHeight="1" x14ac:dyDescent="0.2">
      <c r="A42" s="512" t="s">
        <v>1021</v>
      </c>
      <c r="B42" s="495" t="s">
        <v>1022</v>
      </c>
      <c r="C42" s="495" t="s">
        <v>679</v>
      </c>
      <c r="D42" s="495" t="s">
        <v>1023</v>
      </c>
      <c r="E42" s="495">
        <f>$E$19</f>
        <v>1</v>
      </c>
      <c r="F42" s="498">
        <v>8.6999999999999993</v>
      </c>
      <c r="G42" s="498">
        <f>E42*F42</f>
        <v>8.6999999999999993</v>
      </c>
    </row>
    <row r="43" spans="1:8" ht="19.5" customHeight="1" x14ac:dyDescent="0.2">
      <c r="A43" s="512" t="s">
        <v>1024</v>
      </c>
      <c r="B43" s="495" t="s">
        <v>1025</v>
      </c>
      <c r="C43" s="495" t="s">
        <v>679</v>
      </c>
      <c r="D43" s="495" t="s">
        <v>1026</v>
      </c>
      <c r="E43" s="495">
        <f>$E$19</f>
        <v>1</v>
      </c>
      <c r="F43" s="498">
        <v>12.2</v>
      </c>
      <c r="G43" s="498">
        <f>E43*F43</f>
        <v>12.2</v>
      </c>
    </row>
    <row r="44" spans="1:8" ht="19.5" customHeight="1" x14ac:dyDescent="0.2">
      <c r="A44" s="512" t="s">
        <v>1027</v>
      </c>
      <c r="B44" s="495" t="s">
        <v>1028</v>
      </c>
      <c r="C44" s="495" t="s">
        <v>679</v>
      </c>
      <c r="D44" s="495" t="s">
        <v>1029</v>
      </c>
      <c r="E44" s="495">
        <f>$E$19</f>
        <v>1</v>
      </c>
      <c r="F44" s="498">
        <v>7.4</v>
      </c>
      <c r="G44" s="498">
        <f>E44*F44</f>
        <v>7.4</v>
      </c>
    </row>
    <row r="45" spans="1:8" ht="14.25" customHeight="1" x14ac:dyDescent="0.2">
      <c r="A45" s="1085" t="s">
        <v>1030</v>
      </c>
      <c r="B45" s="1085"/>
      <c r="C45" s="1085"/>
      <c r="D45" s="1085"/>
      <c r="E45" s="1085"/>
      <c r="F45" s="1085"/>
      <c r="G45" s="499">
        <f>SUM(G34:G44)</f>
        <v>966.6</v>
      </c>
    </row>
    <row r="46" spans="1:8" ht="16.5" customHeight="1" x14ac:dyDescent="0.2">
      <c r="A46" s="1085" t="s">
        <v>690</v>
      </c>
      <c r="B46" s="1085"/>
      <c r="C46" s="1085"/>
      <c r="D46" s="1085"/>
      <c r="E46" s="1085"/>
      <c r="F46" s="1085"/>
      <c r="G46" s="1085"/>
    </row>
    <row r="47" spans="1:8" ht="17.25" customHeight="1" x14ac:dyDescent="0.2">
      <c r="A47" s="496" t="s">
        <v>113</v>
      </c>
      <c r="B47" s="495" t="s">
        <v>1031</v>
      </c>
      <c r="C47" s="513" t="s">
        <v>1032</v>
      </c>
      <c r="D47" s="495" t="s">
        <v>1033</v>
      </c>
      <c r="E47" s="495">
        <v>1</v>
      </c>
      <c r="F47" s="495">
        <v>200</v>
      </c>
      <c r="G47" s="514">
        <f>E47*F47*1.4</f>
        <v>280</v>
      </c>
      <c r="H47" s="480" t="s">
        <v>1034</v>
      </c>
    </row>
    <row r="48" spans="1:8" ht="39.75" customHeight="1" x14ac:dyDescent="0.2">
      <c r="A48" s="496" t="s">
        <v>534</v>
      </c>
      <c r="B48" s="495" t="s">
        <v>1035</v>
      </c>
      <c r="C48" s="495" t="s">
        <v>957</v>
      </c>
      <c r="D48" s="495" t="s">
        <v>1036</v>
      </c>
      <c r="E48" s="495">
        <f>E14</f>
        <v>1</v>
      </c>
      <c r="F48" s="514">
        <v>23.4</v>
      </c>
      <c r="G48" s="514">
        <f>E48*F48</f>
        <v>23.4</v>
      </c>
    </row>
    <row r="49" spans="1:7" ht="38.25" x14ac:dyDescent="0.2">
      <c r="A49" s="496" t="s">
        <v>535</v>
      </c>
      <c r="B49" s="495" t="s">
        <v>1037</v>
      </c>
      <c r="C49" s="495" t="s">
        <v>960</v>
      </c>
      <c r="D49" s="515" t="s">
        <v>1038</v>
      </c>
      <c r="E49" s="495">
        <f>E15</f>
        <v>2</v>
      </c>
      <c r="F49" s="514">
        <v>13.3</v>
      </c>
      <c r="G49" s="514">
        <f>E49*F49</f>
        <v>26.6</v>
      </c>
    </row>
    <row r="50" spans="1:7" x14ac:dyDescent="0.2">
      <c r="A50" s="496" t="s">
        <v>841</v>
      </c>
      <c r="B50" s="495" t="s">
        <v>1039</v>
      </c>
      <c r="C50" s="495" t="s">
        <v>979</v>
      </c>
      <c r="D50" s="515" t="s">
        <v>1040</v>
      </c>
      <c r="E50" s="495">
        <f>E22</f>
        <v>0.5</v>
      </c>
      <c r="F50" s="514">
        <v>161</v>
      </c>
      <c r="G50" s="514">
        <f>E50*F50</f>
        <v>80.5</v>
      </c>
    </row>
    <row r="51" spans="1:7" ht="25.5" x14ac:dyDescent="0.2">
      <c r="A51" s="496" t="s">
        <v>843</v>
      </c>
      <c r="B51" s="495" t="s">
        <v>1041</v>
      </c>
      <c r="C51" s="495" t="s">
        <v>983</v>
      </c>
      <c r="D51" s="495" t="s">
        <v>984</v>
      </c>
      <c r="E51" s="495">
        <f>E23</f>
        <v>130</v>
      </c>
      <c r="F51" s="514">
        <v>14.8</v>
      </c>
      <c r="G51" s="514">
        <f>E51*F51</f>
        <v>1924</v>
      </c>
    </row>
    <row r="52" spans="1:7" ht="52.5" customHeight="1" x14ac:dyDescent="0.2">
      <c r="A52" s="496" t="s">
        <v>846</v>
      </c>
      <c r="B52" s="495" t="s">
        <v>1042</v>
      </c>
      <c r="C52" s="495" t="s">
        <v>995</v>
      </c>
      <c r="D52" s="495" t="s">
        <v>1043</v>
      </c>
      <c r="E52" s="498">
        <f>G45</f>
        <v>966.6</v>
      </c>
      <c r="F52" s="509">
        <v>0.2</v>
      </c>
      <c r="G52" s="495">
        <f>E52*F52</f>
        <v>193.32</v>
      </c>
    </row>
    <row r="53" spans="1:7" ht="31.5" customHeight="1" x14ac:dyDescent="0.2">
      <c r="A53" s="1092" t="s">
        <v>1044</v>
      </c>
      <c r="B53" s="1092"/>
      <c r="C53" s="1092"/>
      <c r="D53" s="1092"/>
      <c r="E53" s="1092"/>
      <c r="F53" s="1092"/>
      <c r="G53" s="516">
        <f>SUM(G47:G52)</f>
        <v>2527.8200000000002</v>
      </c>
    </row>
    <row r="54" spans="1:7" ht="34.5" customHeight="1" x14ac:dyDescent="0.2">
      <c r="A54" s="496" t="s">
        <v>1045</v>
      </c>
      <c r="B54" s="495" t="s">
        <v>1046</v>
      </c>
      <c r="C54" s="495" t="s">
        <v>941</v>
      </c>
      <c r="D54" s="495" t="s">
        <v>1047</v>
      </c>
      <c r="E54" s="495">
        <v>1</v>
      </c>
      <c r="F54" s="509">
        <v>0.25</v>
      </c>
      <c r="G54" s="514">
        <f>G53*F54</f>
        <v>631.96</v>
      </c>
    </row>
    <row r="55" spans="1:7" ht="24" customHeight="1" x14ac:dyDescent="0.2">
      <c r="A55" s="1085" t="s">
        <v>1048</v>
      </c>
      <c r="B55" s="1085"/>
      <c r="C55" s="1085"/>
      <c r="D55" s="1085"/>
      <c r="E55" s="1085"/>
      <c r="F55" s="1085"/>
      <c r="G55" s="517">
        <f>G53+G54</f>
        <v>3159.78</v>
      </c>
    </row>
    <row r="56" spans="1:7" ht="15" customHeight="1" x14ac:dyDescent="0.2">
      <c r="A56" s="1085" t="s">
        <v>1049</v>
      </c>
      <c r="B56" s="1085"/>
      <c r="C56" s="1085"/>
      <c r="D56" s="1085"/>
      <c r="E56" s="1085"/>
      <c r="F56" s="1085"/>
      <c r="G56" s="517">
        <f>G24+G31+G45+G55</f>
        <v>22258.75</v>
      </c>
    </row>
    <row r="57" spans="1:7" ht="25.5" customHeight="1" x14ac:dyDescent="0.2">
      <c r="A57" s="1083" t="s">
        <v>1358</v>
      </c>
      <c r="B57" s="1084"/>
      <c r="C57" s="1084"/>
      <c r="D57" s="1094"/>
      <c r="E57" s="518" t="s">
        <v>1050</v>
      </c>
      <c r="F57" s="518">
        <v>56.4</v>
      </c>
      <c r="G57" s="519">
        <f>G56*F57</f>
        <v>1255393.5</v>
      </c>
    </row>
    <row r="58" spans="1:7" ht="25.5" customHeight="1" x14ac:dyDescent="0.2">
      <c r="A58" s="520"/>
      <c r="B58" s="521" t="s">
        <v>900</v>
      </c>
      <c r="C58" s="521"/>
      <c r="D58" s="522"/>
      <c r="E58" s="518"/>
      <c r="F58" s="523">
        <v>0.1</v>
      </c>
      <c r="G58" s="519">
        <f>G57*F58</f>
        <v>125539.35</v>
      </c>
    </row>
    <row r="59" spans="1:7" ht="19.5" customHeight="1" x14ac:dyDescent="0.2">
      <c r="A59" s="524"/>
      <c r="B59" s="525" t="s">
        <v>1051</v>
      </c>
      <c r="C59" s="495"/>
      <c r="D59" s="495"/>
      <c r="E59" s="524"/>
      <c r="F59" s="524"/>
      <c r="G59" s="526">
        <f>G57+G58</f>
        <v>1380932.85</v>
      </c>
    </row>
    <row r="60" spans="1:7" ht="23.25" customHeight="1" x14ac:dyDescent="0.2">
      <c r="A60" s="1086" t="s">
        <v>1052</v>
      </c>
      <c r="B60" s="1086"/>
      <c r="C60" s="527">
        <v>0.2</v>
      </c>
      <c r="D60" s="528"/>
      <c r="E60" s="528"/>
      <c r="F60" s="528"/>
      <c r="G60" s="529">
        <f>G59*1.2</f>
        <v>1657119.42</v>
      </c>
    </row>
    <row r="61" spans="1:7" ht="23.25" customHeight="1" x14ac:dyDescent="0.2">
      <c r="B61" s="1087" t="s">
        <v>1053</v>
      </c>
      <c r="C61" s="1087"/>
    </row>
    <row r="62" spans="1:7" ht="18.75" customHeight="1" x14ac:dyDescent="0.2"/>
    <row r="63" spans="1:7" ht="12.75" customHeight="1" x14ac:dyDescent="0.2">
      <c r="A63" s="1088"/>
      <c r="B63" s="1088"/>
      <c r="C63" s="531" t="s">
        <v>1054</v>
      </c>
      <c r="E63" s="482"/>
    </row>
    <row r="64" spans="1:7" ht="27" customHeight="1" x14ac:dyDescent="0.2">
      <c r="C64" s="1089"/>
      <c r="D64" s="1089"/>
      <c r="E64" s="1090"/>
    </row>
    <row r="66" spans="1:7" ht="15" customHeight="1" x14ac:dyDescent="0.2">
      <c r="A66" s="1091" t="s">
        <v>1055</v>
      </c>
      <c r="B66" s="1091"/>
      <c r="C66" s="1091"/>
      <c r="D66" s="1091"/>
      <c r="E66" s="1091"/>
      <c r="F66" s="1091"/>
    </row>
    <row r="68" spans="1:7" ht="25.5" x14ac:dyDescent="0.2">
      <c r="A68" s="532"/>
      <c r="B68" s="533" t="s">
        <v>1056</v>
      </c>
      <c r="C68" s="534" t="s">
        <v>679</v>
      </c>
      <c r="D68" s="534"/>
      <c r="E68" s="534">
        <v>3</v>
      </c>
      <c r="F68" s="534"/>
      <c r="G68" s="534"/>
    </row>
    <row r="69" spans="1:7" x14ac:dyDescent="0.2">
      <c r="A69" s="532"/>
      <c r="B69" s="534" t="s">
        <v>1057</v>
      </c>
      <c r="C69" s="534" t="s">
        <v>679</v>
      </c>
      <c r="D69" s="534"/>
      <c r="E69" s="534">
        <v>1</v>
      </c>
      <c r="F69" s="534"/>
      <c r="G69" s="534"/>
    </row>
    <row r="70" spans="1:7" ht="38.25" x14ac:dyDescent="0.2">
      <c r="A70" s="532"/>
      <c r="B70" s="533" t="s">
        <v>1058</v>
      </c>
      <c r="C70" s="534" t="s">
        <v>1059</v>
      </c>
      <c r="D70" s="534"/>
      <c r="E70" s="534">
        <v>1</v>
      </c>
      <c r="F70" s="534"/>
      <c r="G70" s="534"/>
    </row>
    <row r="82" spans="1:8" ht="36" customHeight="1" x14ac:dyDescent="0.2">
      <c r="A82" s="535" t="s">
        <v>125</v>
      </c>
      <c r="B82" s="495" t="s">
        <v>1060</v>
      </c>
      <c r="C82" s="495" t="s">
        <v>957</v>
      </c>
      <c r="D82" s="497" t="s">
        <v>1061</v>
      </c>
      <c r="E82" s="495">
        <v>0</v>
      </c>
      <c r="F82" s="498">
        <v>8.49</v>
      </c>
      <c r="G82" s="498">
        <f>E82*F82</f>
        <v>0</v>
      </c>
    </row>
    <row r="83" spans="1:8" ht="55.5" customHeight="1" x14ac:dyDescent="0.2">
      <c r="A83" s="496" t="s">
        <v>129</v>
      </c>
      <c r="B83" s="495" t="s">
        <v>1062</v>
      </c>
      <c r="C83" s="495" t="s">
        <v>1063</v>
      </c>
      <c r="D83" s="497" t="s">
        <v>1064</v>
      </c>
      <c r="E83" s="495">
        <v>0</v>
      </c>
      <c r="F83" s="498">
        <v>33.6</v>
      </c>
      <c r="G83" s="498">
        <f>F83*E83*1.3</f>
        <v>0</v>
      </c>
    </row>
    <row r="84" spans="1:8" ht="63.75" customHeight="1" x14ac:dyDescent="0.2">
      <c r="A84" s="535" t="s">
        <v>806</v>
      </c>
      <c r="B84" s="495" t="s">
        <v>1065</v>
      </c>
      <c r="C84" s="495" t="s">
        <v>963</v>
      </c>
      <c r="D84" s="497" t="s">
        <v>1066</v>
      </c>
      <c r="E84" s="495">
        <v>1</v>
      </c>
      <c r="F84" s="498">
        <v>6.9</v>
      </c>
      <c r="G84" s="498">
        <f>E84*F84</f>
        <v>6.9</v>
      </c>
    </row>
    <row r="85" spans="1:8" ht="33" customHeight="1" x14ac:dyDescent="0.2">
      <c r="A85" s="536" t="s">
        <v>806</v>
      </c>
      <c r="B85" s="537" t="s">
        <v>1067</v>
      </c>
      <c r="C85" s="537" t="s">
        <v>963</v>
      </c>
      <c r="D85" s="538"/>
      <c r="E85" s="537">
        <v>0</v>
      </c>
      <c r="F85" s="539"/>
      <c r="G85" s="539">
        <f>E85*F85</f>
        <v>0</v>
      </c>
      <c r="H85" s="480" t="s">
        <v>1068</v>
      </c>
    </row>
    <row r="86" spans="1:8" ht="33" customHeight="1" x14ac:dyDescent="0.2">
      <c r="A86" s="536"/>
      <c r="B86" s="537" t="s">
        <v>1069</v>
      </c>
      <c r="C86" s="537"/>
      <c r="D86" s="538"/>
      <c r="E86" s="537"/>
      <c r="F86" s="539"/>
      <c r="G86" s="539"/>
    </row>
    <row r="87" spans="1:8" ht="42.75" customHeight="1" x14ac:dyDescent="0.2">
      <c r="A87" s="536"/>
      <c r="B87" s="537" t="s">
        <v>1070</v>
      </c>
      <c r="C87" s="537"/>
      <c r="D87" s="538"/>
      <c r="E87" s="537"/>
      <c r="F87" s="539"/>
      <c r="G87" s="539"/>
    </row>
    <row r="88" spans="1:8" ht="42.75" customHeight="1" x14ac:dyDescent="0.2">
      <c r="A88" s="536"/>
      <c r="B88" s="537" t="s">
        <v>1071</v>
      </c>
      <c r="C88" s="537"/>
      <c r="D88" s="538"/>
      <c r="E88" s="537"/>
      <c r="F88" s="539"/>
      <c r="G88" s="539"/>
      <c r="H88" s="480" t="s">
        <v>1072</v>
      </c>
    </row>
    <row r="89" spans="1:8" ht="69" customHeight="1" x14ac:dyDescent="0.2">
      <c r="A89" s="536"/>
      <c r="B89" s="537" t="s">
        <v>1073</v>
      </c>
      <c r="C89" s="537" t="s">
        <v>960</v>
      </c>
      <c r="D89" s="538"/>
      <c r="E89" s="537">
        <v>1</v>
      </c>
      <c r="F89" s="539"/>
      <c r="G89" s="539"/>
      <c r="H89" s="480" t="s">
        <v>1072</v>
      </c>
    </row>
    <row r="91" spans="1:8" x14ac:dyDescent="0.2">
      <c r="A91" s="494"/>
      <c r="B91" s="1092" t="s">
        <v>1004</v>
      </c>
      <c r="C91" s="1092"/>
      <c r="D91" s="1092"/>
      <c r="E91" s="1093"/>
      <c r="F91" s="1093"/>
      <c r="G91" s="1093"/>
    </row>
    <row r="92" spans="1:8" x14ac:dyDescent="0.2">
      <c r="A92" s="496" t="s">
        <v>810</v>
      </c>
      <c r="B92" s="495" t="s">
        <v>1074</v>
      </c>
      <c r="C92" s="495" t="s">
        <v>1006</v>
      </c>
      <c r="D92" s="495" t="s">
        <v>1075</v>
      </c>
      <c r="E92" s="495">
        <v>1</v>
      </c>
      <c r="F92" s="498">
        <v>2</v>
      </c>
      <c r="G92" s="498">
        <f t="shared" ref="G92:G101" si="1">E92*F92</f>
        <v>2</v>
      </c>
    </row>
    <row r="93" spans="1:8" x14ac:dyDescent="0.2">
      <c r="A93" s="496" t="s">
        <v>815</v>
      </c>
      <c r="B93" s="495" t="s">
        <v>1076</v>
      </c>
      <c r="C93" s="495" t="s">
        <v>1006</v>
      </c>
      <c r="D93" s="495" t="s">
        <v>1077</v>
      </c>
      <c r="E93" s="495">
        <v>1</v>
      </c>
      <c r="F93" s="498">
        <v>8.6</v>
      </c>
      <c r="G93" s="498">
        <f t="shared" si="1"/>
        <v>8.6</v>
      </c>
    </row>
    <row r="94" spans="1:8" ht="14.25" customHeight="1" x14ac:dyDescent="0.2">
      <c r="A94" s="496" t="s">
        <v>820</v>
      </c>
      <c r="B94" s="495" t="s">
        <v>1078</v>
      </c>
      <c r="C94" s="495" t="s">
        <v>1006</v>
      </c>
      <c r="D94" s="495" t="s">
        <v>1079</v>
      </c>
      <c r="E94" s="495">
        <v>1</v>
      </c>
      <c r="F94" s="498">
        <v>8.9</v>
      </c>
      <c r="G94" s="498">
        <f t="shared" si="1"/>
        <v>8.9</v>
      </c>
    </row>
    <row r="95" spans="1:8" x14ac:dyDescent="0.2">
      <c r="A95" s="496" t="s">
        <v>825</v>
      </c>
      <c r="B95" s="495" t="s">
        <v>1080</v>
      </c>
      <c r="C95" s="495" t="s">
        <v>1006</v>
      </c>
      <c r="D95" s="495" t="s">
        <v>1081</v>
      </c>
      <c r="E95" s="495">
        <v>1</v>
      </c>
      <c r="F95" s="498">
        <v>49.4</v>
      </c>
      <c r="G95" s="498">
        <f t="shared" si="1"/>
        <v>49.4</v>
      </c>
    </row>
    <row r="96" spans="1:8" x14ac:dyDescent="0.2">
      <c r="A96" s="496" t="s">
        <v>829</v>
      </c>
      <c r="B96" s="495" t="s">
        <v>1082</v>
      </c>
      <c r="C96" s="495" t="s">
        <v>1006</v>
      </c>
      <c r="D96" s="495" t="s">
        <v>1083</v>
      </c>
      <c r="E96" s="495">
        <v>1</v>
      </c>
      <c r="F96" s="498">
        <v>8</v>
      </c>
      <c r="G96" s="498">
        <f t="shared" si="1"/>
        <v>8</v>
      </c>
    </row>
    <row r="97" spans="1:7" x14ac:dyDescent="0.2">
      <c r="A97" s="496" t="s">
        <v>831</v>
      </c>
      <c r="B97" s="495" t="s">
        <v>1084</v>
      </c>
      <c r="C97" s="495" t="s">
        <v>1006</v>
      </c>
      <c r="D97" s="495" t="s">
        <v>1085</v>
      </c>
      <c r="E97" s="495">
        <v>1</v>
      </c>
      <c r="F97" s="498">
        <v>14.4</v>
      </c>
      <c r="G97" s="498">
        <f t="shared" si="1"/>
        <v>14.4</v>
      </c>
    </row>
    <row r="98" spans="1:7" x14ac:dyDescent="0.2">
      <c r="A98" s="496" t="s">
        <v>1021</v>
      </c>
      <c r="B98" s="495" t="s">
        <v>1086</v>
      </c>
      <c r="C98" s="495" t="s">
        <v>1006</v>
      </c>
      <c r="D98" s="495" t="s">
        <v>1087</v>
      </c>
      <c r="E98" s="495">
        <v>1</v>
      </c>
      <c r="F98" s="498">
        <v>5.3</v>
      </c>
      <c r="G98" s="498">
        <f t="shared" si="1"/>
        <v>5.3</v>
      </c>
    </row>
    <row r="99" spans="1:7" x14ac:dyDescent="0.2">
      <c r="A99" s="496" t="s">
        <v>1024</v>
      </c>
      <c r="B99" s="495" t="s">
        <v>1088</v>
      </c>
      <c r="C99" s="495" t="s">
        <v>1006</v>
      </c>
      <c r="D99" s="495" t="s">
        <v>1089</v>
      </c>
      <c r="E99" s="495">
        <v>1</v>
      </c>
      <c r="F99" s="498">
        <v>8.9</v>
      </c>
      <c r="G99" s="498">
        <f t="shared" si="1"/>
        <v>8.9</v>
      </c>
    </row>
    <row r="100" spans="1:7" x14ac:dyDescent="0.2">
      <c r="A100" s="496" t="s">
        <v>1027</v>
      </c>
      <c r="B100" s="495" t="s">
        <v>1090</v>
      </c>
      <c r="C100" s="495" t="s">
        <v>1006</v>
      </c>
      <c r="D100" s="495" t="s">
        <v>1091</v>
      </c>
      <c r="E100" s="495">
        <v>1</v>
      </c>
      <c r="F100" s="498">
        <v>13.8</v>
      </c>
      <c r="G100" s="498">
        <f t="shared" si="1"/>
        <v>13.8</v>
      </c>
    </row>
    <row r="101" spans="1:7" ht="25.5" x14ac:dyDescent="0.2">
      <c r="A101" s="496" t="s">
        <v>1092</v>
      </c>
      <c r="B101" s="495" t="s">
        <v>1093</v>
      </c>
      <c r="C101" s="495" t="s">
        <v>1006</v>
      </c>
      <c r="D101" s="495" t="s">
        <v>1094</v>
      </c>
      <c r="E101" s="495">
        <v>1</v>
      </c>
      <c r="F101" s="498">
        <v>7.1</v>
      </c>
      <c r="G101" s="498">
        <f t="shared" si="1"/>
        <v>7.1</v>
      </c>
    </row>
    <row r="103" spans="1:7" ht="33.75" customHeight="1" x14ac:dyDescent="0.2">
      <c r="A103" s="1083" t="s">
        <v>1018</v>
      </c>
      <c r="B103" s="1084"/>
      <c r="C103" s="1084"/>
      <c r="D103" s="1084"/>
      <c r="E103" s="1084"/>
      <c r="F103" s="1084"/>
      <c r="G103" s="511"/>
    </row>
    <row r="104" spans="1:7" ht="19.5" customHeight="1" x14ac:dyDescent="0.2">
      <c r="A104" s="512" t="s">
        <v>1095</v>
      </c>
      <c r="B104" s="495" t="s">
        <v>1096</v>
      </c>
      <c r="C104" s="495" t="s">
        <v>679</v>
      </c>
      <c r="D104" s="495" t="s">
        <v>1097</v>
      </c>
      <c r="E104" s="495">
        <f t="shared" ref="E104:E132" si="2">$E$19</f>
        <v>1</v>
      </c>
      <c r="F104" s="498">
        <v>0.9</v>
      </c>
      <c r="G104" s="498">
        <f t="shared" ref="G104:G132" si="3">E104*F104</f>
        <v>0.9</v>
      </c>
    </row>
    <row r="105" spans="1:7" ht="19.5" customHeight="1" x14ac:dyDescent="0.2">
      <c r="A105" s="512" t="s">
        <v>1098</v>
      </c>
      <c r="B105" s="495" t="s">
        <v>1099</v>
      </c>
      <c r="C105" s="495" t="s">
        <v>679</v>
      </c>
      <c r="D105" s="495" t="s">
        <v>1100</v>
      </c>
      <c r="E105" s="495">
        <f t="shared" si="2"/>
        <v>1</v>
      </c>
      <c r="F105" s="498">
        <v>0.8</v>
      </c>
      <c r="G105" s="498">
        <f t="shared" si="3"/>
        <v>0.8</v>
      </c>
    </row>
    <row r="106" spans="1:7" ht="19.5" customHeight="1" x14ac:dyDescent="0.2">
      <c r="A106" s="512" t="s">
        <v>1101</v>
      </c>
      <c r="B106" s="495" t="s">
        <v>1102</v>
      </c>
      <c r="C106" s="495" t="s">
        <v>679</v>
      </c>
      <c r="D106" s="495" t="s">
        <v>1103</v>
      </c>
      <c r="E106" s="495">
        <f t="shared" si="2"/>
        <v>1</v>
      </c>
      <c r="F106" s="498">
        <v>0.8</v>
      </c>
      <c r="G106" s="498">
        <f t="shared" si="3"/>
        <v>0.8</v>
      </c>
    </row>
    <row r="107" spans="1:7" ht="19.5" customHeight="1" x14ac:dyDescent="0.2">
      <c r="A107" s="512" t="s">
        <v>1104</v>
      </c>
      <c r="B107" s="495" t="s">
        <v>1105</v>
      </c>
      <c r="C107" s="495" t="s">
        <v>679</v>
      </c>
      <c r="D107" s="495" t="s">
        <v>1106</v>
      </c>
      <c r="E107" s="495">
        <f t="shared" si="2"/>
        <v>1</v>
      </c>
      <c r="F107" s="498">
        <v>4.5999999999999996</v>
      </c>
      <c r="G107" s="498">
        <f t="shared" si="3"/>
        <v>4.5999999999999996</v>
      </c>
    </row>
    <row r="108" spans="1:7" ht="19.5" customHeight="1" x14ac:dyDescent="0.2">
      <c r="A108" s="512" t="s">
        <v>1107</v>
      </c>
      <c r="B108" s="495" t="s">
        <v>1108</v>
      </c>
      <c r="C108" s="495" t="s">
        <v>679</v>
      </c>
      <c r="D108" s="495" t="s">
        <v>1109</v>
      </c>
      <c r="E108" s="495">
        <f t="shared" si="2"/>
        <v>1</v>
      </c>
      <c r="F108" s="498">
        <v>0.5</v>
      </c>
      <c r="G108" s="498">
        <f t="shared" si="3"/>
        <v>0.5</v>
      </c>
    </row>
    <row r="109" spans="1:7" ht="19.5" customHeight="1" x14ac:dyDescent="0.2">
      <c r="A109" s="512" t="s">
        <v>1110</v>
      </c>
      <c r="B109" s="495" t="s">
        <v>1111</v>
      </c>
      <c r="C109" s="495" t="s">
        <v>679</v>
      </c>
      <c r="D109" s="495" t="s">
        <v>1112</v>
      </c>
      <c r="E109" s="495">
        <f t="shared" si="2"/>
        <v>1</v>
      </c>
      <c r="F109" s="498">
        <v>8.9</v>
      </c>
      <c r="G109" s="498">
        <f t="shared" si="3"/>
        <v>8.9</v>
      </c>
    </row>
    <row r="110" spans="1:7" ht="19.5" customHeight="1" x14ac:dyDescent="0.2">
      <c r="A110" s="512" t="s">
        <v>1113</v>
      </c>
      <c r="B110" s="495" t="s">
        <v>1114</v>
      </c>
      <c r="C110" s="495" t="s">
        <v>679</v>
      </c>
      <c r="D110" s="495" t="s">
        <v>1115</v>
      </c>
      <c r="E110" s="495">
        <f t="shared" si="2"/>
        <v>1</v>
      </c>
      <c r="F110" s="498">
        <v>14.7</v>
      </c>
      <c r="G110" s="498">
        <f t="shared" si="3"/>
        <v>14.7</v>
      </c>
    </row>
    <row r="111" spans="1:7" ht="25.5" customHeight="1" x14ac:dyDescent="0.2">
      <c r="A111" s="512" t="s">
        <v>1116</v>
      </c>
      <c r="B111" s="495" t="s">
        <v>1117</v>
      </c>
      <c r="C111" s="495" t="s">
        <v>679</v>
      </c>
      <c r="D111" s="495" t="s">
        <v>1118</v>
      </c>
      <c r="E111" s="495">
        <f t="shared" si="2"/>
        <v>1</v>
      </c>
      <c r="F111" s="498">
        <v>8.8000000000000007</v>
      </c>
      <c r="G111" s="498">
        <f t="shared" si="3"/>
        <v>8.8000000000000007</v>
      </c>
    </row>
    <row r="112" spans="1:7" ht="19.5" customHeight="1" x14ac:dyDescent="0.2">
      <c r="A112" s="512" t="s">
        <v>1119</v>
      </c>
      <c r="B112" s="495" t="s">
        <v>1120</v>
      </c>
      <c r="C112" s="495" t="s">
        <v>679</v>
      </c>
      <c r="D112" s="495" t="s">
        <v>1121</v>
      </c>
      <c r="E112" s="495">
        <f t="shared" si="2"/>
        <v>1</v>
      </c>
      <c r="F112" s="498">
        <v>5</v>
      </c>
      <c r="G112" s="498">
        <f t="shared" si="3"/>
        <v>5</v>
      </c>
    </row>
    <row r="113" spans="1:7" ht="19.5" customHeight="1" x14ac:dyDescent="0.2">
      <c r="A113" s="512" t="s">
        <v>1122</v>
      </c>
      <c r="B113" s="495" t="s">
        <v>1123</v>
      </c>
      <c r="C113" s="495" t="s">
        <v>679</v>
      </c>
      <c r="D113" s="495" t="s">
        <v>1124</v>
      </c>
      <c r="E113" s="495">
        <f t="shared" si="2"/>
        <v>1</v>
      </c>
      <c r="F113" s="498">
        <v>4.0999999999999996</v>
      </c>
      <c r="G113" s="498">
        <f t="shared" si="3"/>
        <v>4.0999999999999996</v>
      </c>
    </row>
    <row r="114" spans="1:7" ht="19.5" customHeight="1" x14ac:dyDescent="0.2">
      <c r="A114" s="512" t="s">
        <v>1125</v>
      </c>
      <c r="B114" s="495" t="s">
        <v>1126</v>
      </c>
      <c r="C114" s="495" t="s">
        <v>679</v>
      </c>
      <c r="D114" s="495" t="s">
        <v>1127</v>
      </c>
      <c r="E114" s="495">
        <f t="shared" si="2"/>
        <v>1</v>
      </c>
      <c r="F114" s="498">
        <v>2.6</v>
      </c>
      <c r="G114" s="498">
        <f t="shared" si="3"/>
        <v>2.6</v>
      </c>
    </row>
    <row r="115" spans="1:7" ht="19.5" customHeight="1" x14ac:dyDescent="0.2">
      <c r="A115" s="512" t="s">
        <v>1128</v>
      </c>
      <c r="B115" s="495" t="s">
        <v>1129</v>
      </c>
      <c r="C115" s="495" t="s">
        <v>679</v>
      </c>
      <c r="D115" s="495" t="s">
        <v>1130</v>
      </c>
      <c r="E115" s="495">
        <f t="shared" si="2"/>
        <v>1</v>
      </c>
      <c r="F115" s="498">
        <v>2.7</v>
      </c>
      <c r="G115" s="498">
        <f t="shared" si="3"/>
        <v>2.7</v>
      </c>
    </row>
    <row r="116" spans="1:7" ht="19.5" customHeight="1" x14ac:dyDescent="0.2">
      <c r="A116" s="512" t="s">
        <v>1131</v>
      </c>
      <c r="B116" s="495" t="s">
        <v>1132</v>
      </c>
      <c r="C116" s="495" t="s">
        <v>679</v>
      </c>
      <c r="D116" s="495" t="s">
        <v>1133</v>
      </c>
      <c r="E116" s="495">
        <f t="shared" si="2"/>
        <v>1</v>
      </c>
      <c r="F116" s="498">
        <v>3.1</v>
      </c>
      <c r="G116" s="498">
        <f t="shared" si="3"/>
        <v>3.1</v>
      </c>
    </row>
    <row r="117" spans="1:7" ht="19.5" customHeight="1" x14ac:dyDescent="0.2">
      <c r="A117" s="512" t="s">
        <v>1134</v>
      </c>
      <c r="B117" s="495" t="s">
        <v>1135</v>
      </c>
      <c r="C117" s="495" t="s">
        <v>679</v>
      </c>
      <c r="D117" s="495" t="s">
        <v>1136</v>
      </c>
      <c r="E117" s="495">
        <f t="shared" si="2"/>
        <v>1</v>
      </c>
      <c r="F117" s="498">
        <v>8.8000000000000007</v>
      </c>
      <c r="G117" s="498">
        <f t="shared" si="3"/>
        <v>8.8000000000000007</v>
      </c>
    </row>
    <row r="118" spans="1:7" ht="26.25" customHeight="1" x14ac:dyDescent="0.2">
      <c r="A118" s="512" t="s">
        <v>1137</v>
      </c>
      <c r="B118" s="495" t="s">
        <v>1138</v>
      </c>
      <c r="C118" s="495" t="s">
        <v>679</v>
      </c>
      <c r="D118" s="495" t="s">
        <v>1139</v>
      </c>
      <c r="E118" s="495">
        <f t="shared" si="2"/>
        <v>1</v>
      </c>
      <c r="F118" s="498">
        <v>14</v>
      </c>
      <c r="G118" s="498">
        <f t="shared" si="3"/>
        <v>14</v>
      </c>
    </row>
    <row r="119" spans="1:7" ht="19.5" customHeight="1" x14ac:dyDescent="0.2">
      <c r="A119" s="512" t="s">
        <v>1140</v>
      </c>
      <c r="B119" s="495" t="s">
        <v>1141</v>
      </c>
      <c r="C119" s="495" t="s">
        <v>679</v>
      </c>
      <c r="D119" s="495" t="s">
        <v>1142</v>
      </c>
      <c r="E119" s="495">
        <f t="shared" si="2"/>
        <v>1</v>
      </c>
      <c r="F119" s="498">
        <v>11.3</v>
      </c>
      <c r="G119" s="498">
        <f t="shared" si="3"/>
        <v>11.3</v>
      </c>
    </row>
    <row r="120" spans="1:7" ht="19.5" customHeight="1" x14ac:dyDescent="0.2">
      <c r="A120" s="512" t="s">
        <v>1143</v>
      </c>
      <c r="B120" s="495" t="s">
        <v>1144</v>
      </c>
      <c r="C120" s="495" t="s">
        <v>679</v>
      </c>
      <c r="D120" s="495" t="s">
        <v>1145</v>
      </c>
      <c r="E120" s="495">
        <f t="shared" si="2"/>
        <v>1</v>
      </c>
      <c r="F120" s="498">
        <v>6.1</v>
      </c>
      <c r="G120" s="498">
        <f t="shared" si="3"/>
        <v>6.1</v>
      </c>
    </row>
    <row r="121" spans="1:7" ht="19.5" customHeight="1" x14ac:dyDescent="0.2">
      <c r="A121" s="512" t="s">
        <v>1146</v>
      </c>
      <c r="B121" s="495" t="s">
        <v>1147</v>
      </c>
      <c r="C121" s="495" t="s">
        <v>679</v>
      </c>
      <c r="D121" s="495" t="s">
        <v>1148</v>
      </c>
      <c r="E121" s="495">
        <f t="shared" si="2"/>
        <v>1</v>
      </c>
      <c r="F121" s="498">
        <v>10.8</v>
      </c>
      <c r="G121" s="498">
        <f t="shared" si="3"/>
        <v>10.8</v>
      </c>
    </row>
    <row r="122" spans="1:7" ht="19.5" customHeight="1" x14ac:dyDescent="0.2">
      <c r="A122" s="512" t="s">
        <v>1149</v>
      </c>
      <c r="B122" s="495" t="s">
        <v>1150</v>
      </c>
      <c r="C122" s="495" t="s">
        <v>679</v>
      </c>
      <c r="D122" s="495" t="s">
        <v>1151</v>
      </c>
      <c r="E122" s="495">
        <f t="shared" si="2"/>
        <v>1</v>
      </c>
      <c r="F122" s="498">
        <v>8.1</v>
      </c>
      <c r="G122" s="498">
        <f t="shared" si="3"/>
        <v>8.1</v>
      </c>
    </row>
    <row r="123" spans="1:7" ht="19.5" customHeight="1" x14ac:dyDescent="0.2">
      <c r="A123" s="512" t="s">
        <v>1152</v>
      </c>
      <c r="B123" s="495" t="s">
        <v>1153</v>
      </c>
      <c r="C123" s="495" t="s">
        <v>679</v>
      </c>
      <c r="D123" s="495" t="s">
        <v>1154</v>
      </c>
      <c r="E123" s="495">
        <f t="shared" si="2"/>
        <v>1</v>
      </c>
      <c r="F123" s="498">
        <v>4.5</v>
      </c>
      <c r="G123" s="498">
        <f t="shared" si="3"/>
        <v>4.5</v>
      </c>
    </row>
    <row r="124" spans="1:7" ht="19.5" customHeight="1" x14ac:dyDescent="0.2">
      <c r="A124" s="512" t="s">
        <v>1155</v>
      </c>
      <c r="B124" s="495" t="s">
        <v>1156</v>
      </c>
      <c r="C124" s="495" t="s">
        <v>679</v>
      </c>
      <c r="D124" s="495" t="s">
        <v>1157</v>
      </c>
      <c r="E124" s="495">
        <f t="shared" si="2"/>
        <v>1</v>
      </c>
      <c r="F124" s="498">
        <v>15.7</v>
      </c>
      <c r="G124" s="498">
        <f t="shared" si="3"/>
        <v>15.7</v>
      </c>
    </row>
    <row r="125" spans="1:7" ht="27.75" customHeight="1" x14ac:dyDescent="0.2">
      <c r="A125" s="512" t="s">
        <v>1158</v>
      </c>
      <c r="B125" s="495" t="s">
        <v>1159</v>
      </c>
      <c r="C125" s="495" t="s">
        <v>679</v>
      </c>
      <c r="D125" s="495" t="s">
        <v>1160</v>
      </c>
      <c r="E125" s="495">
        <f t="shared" si="2"/>
        <v>1</v>
      </c>
      <c r="F125" s="498">
        <v>10.8</v>
      </c>
      <c r="G125" s="498">
        <f t="shared" si="3"/>
        <v>10.8</v>
      </c>
    </row>
    <row r="126" spans="1:7" ht="19.5" customHeight="1" x14ac:dyDescent="0.2">
      <c r="A126" s="512" t="s">
        <v>1161</v>
      </c>
      <c r="B126" s="495" t="s">
        <v>1162</v>
      </c>
      <c r="C126" s="495" t="s">
        <v>679</v>
      </c>
      <c r="D126" s="495" t="s">
        <v>1163</v>
      </c>
      <c r="E126" s="495">
        <f t="shared" si="2"/>
        <v>1</v>
      </c>
      <c r="F126" s="498">
        <v>3.4</v>
      </c>
      <c r="G126" s="498">
        <f t="shared" si="3"/>
        <v>3.4</v>
      </c>
    </row>
    <row r="127" spans="1:7" ht="19.5" customHeight="1" x14ac:dyDescent="0.2">
      <c r="A127" s="512" t="s">
        <v>1164</v>
      </c>
      <c r="B127" s="495" t="s">
        <v>1165</v>
      </c>
      <c r="C127" s="495" t="s">
        <v>679</v>
      </c>
      <c r="D127" s="495" t="s">
        <v>1166</v>
      </c>
      <c r="E127" s="495">
        <f t="shared" si="2"/>
        <v>1</v>
      </c>
      <c r="F127" s="498">
        <v>3</v>
      </c>
      <c r="G127" s="498">
        <f t="shared" si="3"/>
        <v>3</v>
      </c>
    </row>
    <row r="128" spans="1:7" ht="19.5" customHeight="1" x14ac:dyDescent="0.2">
      <c r="A128" s="512" t="s">
        <v>1167</v>
      </c>
      <c r="B128" s="495" t="s">
        <v>1168</v>
      </c>
      <c r="C128" s="495" t="s">
        <v>679</v>
      </c>
      <c r="D128" s="495" t="s">
        <v>1169</v>
      </c>
      <c r="E128" s="495">
        <f t="shared" si="2"/>
        <v>1</v>
      </c>
      <c r="F128" s="498">
        <v>14</v>
      </c>
      <c r="G128" s="498">
        <f t="shared" si="3"/>
        <v>14</v>
      </c>
    </row>
    <row r="129" spans="1:7" ht="24.75" customHeight="1" x14ac:dyDescent="0.2">
      <c r="A129" s="512" t="s">
        <v>1170</v>
      </c>
      <c r="B129" s="495" t="s">
        <v>1171</v>
      </c>
      <c r="C129" s="495" t="s">
        <v>679</v>
      </c>
      <c r="D129" s="495" t="s">
        <v>1172</v>
      </c>
      <c r="E129" s="495">
        <f t="shared" si="2"/>
        <v>1</v>
      </c>
      <c r="F129" s="498">
        <v>11.3</v>
      </c>
      <c r="G129" s="498">
        <f t="shared" si="3"/>
        <v>11.3</v>
      </c>
    </row>
    <row r="130" spans="1:7" ht="19.5" customHeight="1" x14ac:dyDescent="0.2">
      <c r="A130" s="512" t="s">
        <v>1173</v>
      </c>
      <c r="B130" s="495" t="s">
        <v>1174</v>
      </c>
      <c r="C130" s="495" t="s">
        <v>679</v>
      </c>
      <c r="D130" s="495" t="s">
        <v>1175</v>
      </c>
      <c r="E130" s="495">
        <f t="shared" si="2"/>
        <v>1</v>
      </c>
      <c r="F130" s="498">
        <v>7.4</v>
      </c>
      <c r="G130" s="498">
        <f t="shared" si="3"/>
        <v>7.4</v>
      </c>
    </row>
    <row r="131" spans="1:7" ht="19.5" customHeight="1" x14ac:dyDescent="0.2">
      <c r="A131" s="512" t="s">
        <v>1176</v>
      </c>
      <c r="B131" s="495" t="s">
        <v>1177</v>
      </c>
      <c r="C131" s="495" t="s">
        <v>679</v>
      </c>
      <c r="D131" s="495" t="s">
        <v>1178</v>
      </c>
      <c r="E131" s="495">
        <f t="shared" si="2"/>
        <v>1</v>
      </c>
      <c r="F131" s="498">
        <v>4.8</v>
      </c>
      <c r="G131" s="498">
        <f t="shared" si="3"/>
        <v>4.8</v>
      </c>
    </row>
    <row r="132" spans="1:7" ht="19.5" customHeight="1" x14ac:dyDescent="0.2">
      <c r="A132" s="512" t="s">
        <v>1179</v>
      </c>
      <c r="B132" s="495" t="s">
        <v>1180</v>
      </c>
      <c r="C132" s="495" t="s">
        <v>679</v>
      </c>
      <c r="D132" s="495" t="s">
        <v>1181</v>
      </c>
      <c r="E132" s="495">
        <f t="shared" si="2"/>
        <v>1</v>
      </c>
      <c r="F132" s="498">
        <v>9.6</v>
      </c>
      <c r="G132" s="498">
        <f t="shared" si="3"/>
        <v>9.6</v>
      </c>
    </row>
    <row r="135" spans="1:7" ht="16.5" customHeight="1" x14ac:dyDescent="0.2">
      <c r="A135" s="1085" t="s">
        <v>690</v>
      </c>
      <c r="B135" s="1085"/>
      <c r="C135" s="1085"/>
      <c r="D135" s="1085"/>
      <c r="E135" s="1085"/>
      <c r="F135" s="1085"/>
      <c r="G135" s="1085"/>
    </row>
    <row r="137" spans="1:7" ht="24.75" customHeight="1" x14ac:dyDescent="0.2">
      <c r="A137" s="496" t="s">
        <v>535</v>
      </c>
      <c r="B137" s="495" t="s">
        <v>1182</v>
      </c>
      <c r="C137" s="495" t="s">
        <v>957</v>
      </c>
      <c r="D137" s="495" t="s">
        <v>1183</v>
      </c>
      <c r="E137" s="495">
        <f>E82</f>
        <v>0</v>
      </c>
      <c r="F137" s="514">
        <v>2.41</v>
      </c>
      <c r="G137" s="514">
        <f>E137*F137</f>
        <v>0</v>
      </c>
    </row>
    <row r="138" spans="1:7" ht="54.75" customHeight="1" x14ac:dyDescent="0.2">
      <c r="A138" s="496" t="s">
        <v>841</v>
      </c>
      <c r="B138" s="495" t="s">
        <v>1062</v>
      </c>
      <c r="C138" s="495" t="s">
        <v>1063</v>
      </c>
      <c r="D138" s="497" t="s">
        <v>1064</v>
      </c>
      <c r="E138" s="495">
        <f>E83</f>
        <v>0</v>
      </c>
      <c r="F138" s="498">
        <v>3.4</v>
      </c>
      <c r="G138" s="498">
        <f>F138*E138*1.3</f>
        <v>0</v>
      </c>
    </row>
  </sheetData>
  <mergeCells count="33">
    <mergeCell ref="A24:F24"/>
    <mergeCell ref="A1:G1"/>
    <mergeCell ref="A2:G2"/>
    <mergeCell ref="A4:B4"/>
    <mergeCell ref="D4:G4"/>
    <mergeCell ref="D5:G5"/>
    <mergeCell ref="D6:G6"/>
    <mergeCell ref="A8:C9"/>
    <mergeCell ref="D8:G9"/>
    <mergeCell ref="D10:G10"/>
    <mergeCell ref="B11:G11"/>
    <mergeCell ref="A13:G13"/>
    <mergeCell ref="A57:D57"/>
    <mergeCell ref="A25:G25"/>
    <mergeCell ref="A31:F31"/>
    <mergeCell ref="A32:G32"/>
    <mergeCell ref="A33:F33"/>
    <mergeCell ref="A38:F38"/>
    <mergeCell ref="A40:F40"/>
    <mergeCell ref="A45:F45"/>
    <mergeCell ref="A46:G46"/>
    <mergeCell ref="A53:F53"/>
    <mergeCell ref="A55:F55"/>
    <mergeCell ref="A56:F56"/>
    <mergeCell ref="A103:F103"/>
    <mergeCell ref="A135:G135"/>
    <mergeCell ref="A60:B60"/>
    <mergeCell ref="B61:C61"/>
    <mergeCell ref="A63:B63"/>
    <mergeCell ref="C64:E64"/>
    <mergeCell ref="A66:F66"/>
    <mergeCell ref="B91:D91"/>
    <mergeCell ref="E91:G9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4" orientation="portrait" horizontalDpi="1200" r:id="rId1"/>
  <headerFooter>
    <oddFooter>&amp;Rстр.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6" zoomScale="88" zoomScaleNormal="88" workbookViewId="0">
      <selection activeCell="G36" sqref="G36"/>
    </sheetView>
  </sheetViews>
  <sheetFormatPr defaultRowHeight="15" x14ac:dyDescent="0.25"/>
  <cols>
    <col min="1" max="1" width="9.140625" style="439"/>
    <col min="2" max="2" width="39.85546875" style="439" customWidth="1"/>
    <col min="3" max="3" width="19.140625" style="439" customWidth="1"/>
    <col min="4" max="4" width="11" style="439" customWidth="1"/>
    <col min="5" max="8" width="9.140625" style="439"/>
    <col min="9" max="9" width="11.5703125" style="439" customWidth="1"/>
    <col min="10" max="10" width="18.42578125" style="439" customWidth="1"/>
    <col min="11" max="257" width="9.140625" style="439"/>
    <col min="258" max="258" width="39.85546875" style="439" customWidth="1"/>
    <col min="259" max="259" width="19.140625" style="439" customWidth="1"/>
    <col min="260" max="260" width="11" style="439" customWidth="1"/>
    <col min="261" max="264" width="9.140625" style="439"/>
    <col min="265" max="265" width="11.5703125" style="439" customWidth="1"/>
    <col min="266" max="266" width="18.42578125" style="439" customWidth="1"/>
    <col min="267" max="513" width="9.140625" style="439"/>
    <col min="514" max="514" width="39.85546875" style="439" customWidth="1"/>
    <col min="515" max="515" width="19.140625" style="439" customWidth="1"/>
    <col min="516" max="516" width="11" style="439" customWidth="1"/>
    <col min="517" max="520" width="9.140625" style="439"/>
    <col min="521" max="521" width="11.5703125" style="439" customWidth="1"/>
    <col min="522" max="522" width="18.42578125" style="439" customWidth="1"/>
    <col min="523" max="769" width="9.140625" style="439"/>
    <col min="770" max="770" width="39.85546875" style="439" customWidth="1"/>
    <col min="771" max="771" width="19.140625" style="439" customWidth="1"/>
    <col min="772" max="772" width="11" style="439" customWidth="1"/>
    <col min="773" max="776" width="9.140625" style="439"/>
    <col min="777" max="777" width="11.5703125" style="439" customWidth="1"/>
    <col min="778" max="778" width="18.42578125" style="439" customWidth="1"/>
    <col min="779" max="1025" width="9.140625" style="439"/>
    <col min="1026" max="1026" width="39.85546875" style="439" customWidth="1"/>
    <col min="1027" max="1027" width="19.140625" style="439" customWidth="1"/>
    <col min="1028" max="1028" width="11" style="439" customWidth="1"/>
    <col min="1029" max="1032" width="9.140625" style="439"/>
    <col min="1033" max="1033" width="11.5703125" style="439" customWidth="1"/>
    <col min="1034" max="1034" width="18.42578125" style="439" customWidth="1"/>
    <col min="1035" max="1281" width="9.140625" style="439"/>
    <col min="1282" max="1282" width="39.85546875" style="439" customWidth="1"/>
    <col min="1283" max="1283" width="19.140625" style="439" customWidth="1"/>
    <col min="1284" max="1284" width="11" style="439" customWidth="1"/>
    <col min="1285" max="1288" width="9.140625" style="439"/>
    <col min="1289" max="1289" width="11.5703125" style="439" customWidth="1"/>
    <col min="1290" max="1290" width="18.42578125" style="439" customWidth="1"/>
    <col min="1291" max="1537" width="9.140625" style="439"/>
    <col min="1538" max="1538" width="39.85546875" style="439" customWidth="1"/>
    <col min="1539" max="1539" width="19.140625" style="439" customWidth="1"/>
    <col min="1540" max="1540" width="11" style="439" customWidth="1"/>
    <col min="1541" max="1544" width="9.140625" style="439"/>
    <col min="1545" max="1545" width="11.5703125" style="439" customWidth="1"/>
    <col min="1546" max="1546" width="18.42578125" style="439" customWidth="1"/>
    <col min="1547" max="1793" width="9.140625" style="439"/>
    <col min="1794" max="1794" width="39.85546875" style="439" customWidth="1"/>
    <col min="1795" max="1795" width="19.140625" style="439" customWidth="1"/>
    <col min="1796" max="1796" width="11" style="439" customWidth="1"/>
    <col min="1797" max="1800" width="9.140625" style="439"/>
    <col min="1801" max="1801" width="11.5703125" style="439" customWidth="1"/>
    <col min="1802" max="1802" width="18.42578125" style="439" customWidth="1"/>
    <col min="1803" max="2049" width="9.140625" style="439"/>
    <col min="2050" max="2050" width="39.85546875" style="439" customWidth="1"/>
    <col min="2051" max="2051" width="19.140625" style="439" customWidth="1"/>
    <col min="2052" max="2052" width="11" style="439" customWidth="1"/>
    <col min="2053" max="2056" width="9.140625" style="439"/>
    <col min="2057" max="2057" width="11.5703125" style="439" customWidth="1"/>
    <col min="2058" max="2058" width="18.42578125" style="439" customWidth="1"/>
    <col min="2059" max="2305" width="9.140625" style="439"/>
    <col min="2306" max="2306" width="39.85546875" style="439" customWidth="1"/>
    <col min="2307" max="2307" width="19.140625" style="439" customWidth="1"/>
    <col min="2308" max="2308" width="11" style="439" customWidth="1"/>
    <col min="2309" max="2312" width="9.140625" style="439"/>
    <col min="2313" max="2313" width="11.5703125" style="439" customWidth="1"/>
    <col min="2314" max="2314" width="18.42578125" style="439" customWidth="1"/>
    <col min="2315" max="2561" width="9.140625" style="439"/>
    <col min="2562" max="2562" width="39.85546875" style="439" customWidth="1"/>
    <col min="2563" max="2563" width="19.140625" style="439" customWidth="1"/>
    <col min="2564" max="2564" width="11" style="439" customWidth="1"/>
    <col min="2565" max="2568" width="9.140625" style="439"/>
    <col min="2569" max="2569" width="11.5703125" style="439" customWidth="1"/>
    <col min="2570" max="2570" width="18.42578125" style="439" customWidth="1"/>
    <col min="2571" max="2817" width="9.140625" style="439"/>
    <col min="2818" max="2818" width="39.85546875" style="439" customWidth="1"/>
    <col min="2819" max="2819" width="19.140625" style="439" customWidth="1"/>
    <col min="2820" max="2820" width="11" style="439" customWidth="1"/>
    <col min="2821" max="2824" width="9.140625" style="439"/>
    <col min="2825" max="2825" width="11.5703125" style="439" customWidth="1"/>
    <col min="2826" max="2826" width="18.42578125" style="439" customWidth="1"/>
    <col min="2827" max="3073" width="9.140625" style="439"/>
    <col min="3074" max="3074" width="39.85546875" style="439" customWidth="1"/>
    <col min="3075" max="3075" width="19.140625" style="439" customWidth="1"/>
    <col min="3076" max="3076" width="11" style="439" customWidth="1"/>
    <col min="3077" max="3080" width="9.140625" style="439"/>
    <col min="3081" max="3081" width="11.5703125" style="439" customWidth="1"/>
    <col min="3082" max="3082" width="18.42578125" style="439" customWidth="1"/>
    <col min="3083" max="3329" width="9.140625" style="439"/>
    <col min="3330" max="3330" width="39.85546875" style="439" customWidth="1"/>
    <col min="3331" max="3331" width="19.140625" style="439" customWidth="1"/>
    <col min="3332" max="3332" width="11" style="439" customWidth="1"/>
    <col min="3333" max="3336" width="9.140625" style="439"/>
    <col min="3337" max="3337" width="11.5703125" style="439" customWidth="1"/>
    <col min="3338" max="3338" width="18.42578125" style="439" customWidth="1"/>
    <col min="3339" max="3585" width="9.140625" style="439"/>
    <col min="3586" max="3586" width="39.85546875" style="439" customWidth="1"/>
    <col min="3587" max="3587" width="19.140625" style="439" customWidth="1"/>
    <col min="3588" max="3588" width="11" style="439" customWidth="1"/>
    <col min="3589" max="3592" width="9.140625" style="439"/>
    <col min="3593" max="3593" width="11.5703125" style="439" customWidth="1"/>
    <col min="3594" max="3594" width="18.42578125" style="439" customWidth="1"/>
    <col min="3595" max="3841" width="9.140625" style="439"/>
    <col min="3842" max="3842" width="39.85546875" style="439" customWidth="1"/>
    <col min="3843" max="3843" width="19.140625" style="439" customWidth="1"/>
    <col min="3844" max="3844" width="11" style="439" customWidth="1"/>
    <col min="3845" max="3848" width="9.140625" style="439"/>
    <col min="3849" max="3849" width="11.5703125" style="439" customWidth="1"/>
    <col min="3850" max="3850" width="18.42578125" style="439" customWidth="1"/>
    <col min="3851" max="4097" width="9.140625" style="439"/>
    <col min="4098" max="4098" width="39.85546875" style="439" customWidth="1"/>
    <col min="4099" max="4099" width="19.140625" style="439" customWidth="1"/>
    <col min="4100" max="4100" width="11" style="439" customWidth="1"/>
    <col min="4101" max="4104" width="9.140625" style="439"/>
    <col min="4105" max="4105" width="11.5703125" style="439" customWidth="1"/>
    <col min="4106" max="4106" width="18.42578125" style="439" customWidth="1"/>
    <col min="4107" max="4353" width="9.140625" style="439"/>
    <col min="4354" max="4354" width="39.85546875" style="439" customWidth="1"/>
    <col min="4355" max="4355" width="19.140625" style="439" customWidth="1"/>
    <col min="4356" max="4356" width="11" style="439" customWidth="1"/>
    <col min="4357" max="4360" width="9.140625" style="439"/>
    <col min="4361" max="4361" width="11.5703125" style="439" customWidth="1"/>
    <col min="4362" max="4362" width="18.42578125" style="439" customWidth="1"/>
    <col min="4363" max="4609" width="9.140625" style="439"/>
    <col min="4610" max="4610" width="39.85546875" style="439" customWidth="1"/>
    <col min="4611" max="4611" width="19.140625" style="439" customWidth="1"/>
    <col min="4612" max="4612" width="11" style="439" customWidth="1"/>
    <col min="4613" max="4616" width="9.140625" style="439"/>
    <col min="4617" max="4617" width="11.5703125" style="439" customWidth="1"/>
    <col min="4618" max="4618" width="18.42578125" style="439" customWidth="1"/>
    <col min="4619" max="4865" width="9.140625" style="439"/>
    <col min="4866" max="4866" width="39.85546875" style="439" customWidth="1"/>
    <col min="4867" max="4867" width="19.140625" style="439" customWidth="1"/>
    <col min="4868" max="4868" width="11" style="439" customWidth="1"/>
    <col min="4869" max="4872" width="9.140625" style="439"/>
    <col min="4873" max="4873" width="11.5703125" style="439" customWidth="1"/>
    <col min="4874" max="4874" width="18.42578125" style="439" customWidth="1"/>
    <col min="4875" max="5121" width="9.140625" style="439"/>
    <col min="5122" max="5122" width="39.85546875" style="439" customWidth="1"/>
    <col min="5123" max="5123" width="19.140625" style="439" customWidth="1"/>
    <col min="5124" max="5124" width="11" style="439" customWidth="1"/>
    <col min="5125" max="5128" width="9.140625" style="439"/>
    <col min="5129" max="5129" width="11.5703125" style="439" customWidth="1"/>
    <col min="5130" max="5130" width="18.42578125" style="439" customWidth="1"/>
    <col min="5131" max="5377" width="9.140625" style="439"/>
    <col min="5378" max="5378" width="39.85546875" style="439" customWidth="1"/>
    <col min="5379" max="5379" width="19.140625" style="439" customWidth="1"/>
    <col min="5380" max="5380" width="11" style="439" customWidth="1"/>
    <col min="5381" max="5384" width="9.140625" style="439"/>
    <col min="5385" max="5385" width="11.5703125" style="439" customWidth="1"/>
    <col min="5386" max="5386" width="18.42578125" style="439" customWidth="1"/>
    <col min="5387" max="5633" width="9.140625" style="439"/>
    <col min="5634" max="5634" width="39.85546875" style="439" customWidth="1"/>
    <col min="5635" max="5635" width="19.140625" style="439" customWidth="1"/>
    <col min="5636" max="5636" width="11" style="439" customWidth="1"/>
    <col min="5637" max="5640" width="9.140625" style="439"/>
    <col min="5641" max="5641" width="11.5703125" style="439" customWidth="1"/>
    <col min="5642" max="5642" width="18.42578125" style="439" customWidth="1"/>
    <col min="5643" max="5889" width="9.140625" style="439"/>
    <col min="5890" max="5890" width="39.85546875" style="439" customWidth="1"/>
    <col min="5891" max="5891" width="19.140625" style="439" customWidth="1"/>
    <col min="5892" max="5892" width="11" style="439" customWidth="1"/>
    <col min="5893" max="5896" width="9.140625" style="439"/>
    <col min="5897" max="5897" width="11.5703125" style="439" customWidth="1"/>
    <col min="5898" max="5898" width="18.42578125" style="439" customWidth="1"/>
    <col min="5899" max="6145" width="9.140625" style="439"/>
    <col min="6146" max="6146" width="39.85546875" style="439" customWidth="1"/>
    <col min="6147" max="6147" width="19.140625" style="439" customWidth="1"/>
    <col min="6148" max="6148" width="11" style="439" customWidth="1"/>
    <col min="6149" max="6152" width="9.140625" style="439"/>
    <col min="6153" max="6153" width="11.5703125" style="439" customWidth="1"/>
    <col min="6154" max="6154" width="18.42578125" style="439" customWidth="1"/>
    <col min="6155" max="6401" width="9.140625" style="439"/>
    <col min="6402" max="6402" width="39.85546875" style="439" customWidth="1"/>
    <col min="6403" max="6403" width="19.140625" style="439" customWidth="1"/>
    <col min="6404" max="6404" width="11" style="439" customWidth="1"/>
    <col min="6405" max="6408" width="9.140625" style="439"/>
    <col min="6409" max="6409" width="11.5703125" style="439" customWidth="1"/>
    <col min="6410" max="6410" width="18.42578125" style="439" customWidth="1"/>
    <col min="6411" max="6657" width="9.140625" style="439"/>
    <col min="6658" max="6658" width="39.85546875" style="439" customWidth="1"/>
    <col min="6659" max="6659" width="19.140625" style="439" customWidth="1"/>
    <col min="6660" max="6660" width="11" style="439" customWidth="1"/>
    <col min="6661" max="6664" width="9.140625" style="439"/>
    <col min="6665" max="6665" width="11.5703125" style="439" customWidth="1"/>
    <col min="6666" max="6666" width="18.42578125" style="439" customWidth="1"/>
    <col min="6667" max="6913" width="9.140625" style="439"/>
    <col min="6914" max="6914" width="39.85546875" style="439" customWidth="1"/>
    <col min="6915" max="6915" width="19.140625" style="439" customWidth="1"/>
    <col min="6916" max="6916" width="11" style="439" customWidth="1"/>
    <col min="6917" max="6920" width="9.140625" style="439"/>
    <col min="6921" max="6921" width="11.5703125" style="439" customWidth="1"/>
    <col min="6922" max="6922" width="18.42578125" style="439" customWidth="1"/>
    <col min="6923" max="7169" width="9.140625" style="439"/>
    <col min="7170" max="7170" width="39.85546875" style="439" customWidth="1"/>
    <col min="7171" max="7171" width="19.140625" style="439" customWidth="1"/>
    <col min="7172" max="7172" width="11" style="439" customWidth="1"/>
    <col min="7173" max="7176" width="9.140625" style="439"/>
    <col min="7177" max="7177" width="11.5703125" style="439" customWidth="1"/>
    <col min="7178" max="7178" width="18.42578125" style="439" customWidth="1"/>
    <col min="7179" max="7425" width="9.140625" style="439"/>
    <col min="7426" max="7426" width="39.85546875" style="439" customWidth="1"/>
    <col min="7427" max="7427" width="19.140625" style="439" customWidth="1"/>
    <col min="7428" max="7428" width="11" style="439" customWidth="1"/>
    <col min="7429" max="7432" width="9.140625" style="439"/>
    <col min="7433" max="7433" width="11.5703125" style="439" customWidth="1"/>
    <col min="7434" max="7434" width="18.42578125" style="439" customWidth="1"/>
    <col min="7435" max="7681" width="9.140625" style="439"/>
    <col min="7682" max="7682" width="39.85546875" style="439" customWidth="1"/>
    <col min="7683" max="7683" width="19.140625" style="439" customWidth="1"/>
    <col min="7684" max="7684" width="11" style="439" customWidth="1"/>
    <col min="7685" max="7688" width="9.140625" style="439"/>
    <col min="7689" max="7689" width="11.5703125" style="439" customWidth="1"/>
    <col min="7690" max="7690" width="18.42578125" style="439" customWidth="1"/>
    <col min="7691" max="7937" width="9.140625" style="439"/>
    <col min="7938" max="7938" width="39.85546875" style="439" customWidth="1"/>
    <col min="7939" max="7939" width="19.140625" style="439" customWidth="1"/>
    <col min="7940" max="7940" width="11" style="439" customWidth="1"/>
    <col min="7941" max="7944" width="9.140625" style="439"/>
    <col min="7945" max="7945" width="11.5703125" style="439" customWidth="1"/>
    <col min="7946" max="7946" width="18.42578125" style="439" customWidth="1"/>
    <col min="7947" max="8193" width="9.140625" style="439"/>
    <col min="8194" max="8194" width="39.85546875" style="439" customWidth="1"/>
    <col min="8195" max="8195" width="19.140625" style="439" customWidth="1"/>
    <col min="8196" max="8196" width="11" style="439" customWidth="1"/>
    <col min="8197" max="8200" width="9.140625" style="439"/>
    <col min="8201" max="8201" width="11.5703125" style="439" customWidth="1"/>
    <col min="8202" max="8202" width="18.42578125" style="439" customWidth="1"/>
    <col min="8203" max="8449" width="9.140625" style="439"/>
    <col min="8450" max="8450" width="39.85546875" style="439" customWidth="1"/>
    <col min="8451" max="8451" width="19.140625" style="439" customWidth="1"/>
    <col min="8452" max="8452" width="11" style="439" customWidth="1"/>
    <col min="8453" max="8456" width="9.140625" style="439"/>
    <col min="8457" max="8457" width="11.5703125" style="439" customWidth="1"/>
    <col min="8458" max="8458" width="18.42578125" style="439" customWidth="1"/>
    <col min="8459" max="8705" width="9.140625" style="439"/>
    <col min="8706" max="8706" width="39.85546875" style="439" customWidth="1"/>
    <col min="8707" max="8707" width="19.140625" style="439" customWidth="1"/>
    <col min="8708" max="8708" width="11" style="439" customWidth="1"/>
    <col min="8709" max="8712" width="9.140625" style="439"/>
    <col min="8713" max="8713" width="11.5703125" style="439" customWidth="1"/>
    <col min="8714" max="8714" width="18.42578125" style="439" customWidth="1"/>
    <col min="8715" max="8961" width="9.140625" style="439"/>
    <col min="8962" max="8962" width="39.85546875" style="439" customWidth="1"/>
    <col min="8963" max="8963" width="19.140625" style="439" customWidth="1"/>
    <col min="8964" max="8964" width="11" style="439" customWidth="1"/>
    <col min="8965" max="8968" width="9.140625" style="439"/>
    <col min="8969" max="8969" width="11.5703125" style="439" customWidth="1"/>
    <col min="8970" max="8970" width="18.42578125" style="439" customWidth="1"/>
    <col min="8971" max="9217" width="9.140625" style="439"/>
    <col min="9218" max="9218" width="39.85546875" style="439" customWidth="1"/>
    <col min="9219" max="9219" width="19.140625" style="439" customWidth="1"/>
    <col min="9220" max="9220" width="11" style="439" customWidth="1"/>
    <col min="9221" max="9224" width="9.140625" style="439"/>
    <col min="9225" max="9225" width="11.5703125" style="439" customWidth="1"/>
    <col min="9226" max="9226" width="18.42578125" style="439" customWidth="1"/>
    <col min="9227" max="9473" width="9.140625" style="439"/>
    <col min="9474" max="9474" width="39.85546875" style="439" customWidth="1"/>
    <col min="9475" max="9475" width="19.140625" style="439" customWidth="1"/>
    <col min="9476" max="9476" width="11" style="439" customWidth="1"/>
    <col min="9477" max="9480" width="9.140625" style="439"/>
    <col min="9481" max="9481" width="11.5703125" style="439" customWidth="1"/>
    <col min="9482" max="9482" width="18.42578125" style="439" customWidth="1"/>
    <col min="9483" max="9729" width="9.140625" style="439"/>
    <col min="9730" max="9730" width="39.85546875" style="439" customWidth="1"/>
    <col min="9731" max="9731" width="19.140625" style="439" customWidth="1"/>
    <col min="9732" max="9732" width="11" style="439" customWidth="1"/>
    <col min="9733" max="9736" width="9.140625" style="439"/>
    <col min="9737" max="9737" width="11.5703125" style="439" customWidth="1"/>
    <col min="9738" max="9738" width="18.42578125" style="439" customWidth="1"/>
    <col min="9739" max="9985" width="9.140625" style="439"/>
    <col min="9986" max="9986" width="39.85546875" style="439" customWidth="1"/>
    <col min="9987" max="9987" width="19.140625" style="439" customWidth="1"/>
    <col min="9988" max="9988" width="11" style="439" customWidth="1"/>
    <col min="9989" max="9992" width="9.140625" style="439"/>
    <col min="9993" max="9993" width="11.5703125" style="439" customWidth="1"/>
    <col min="9994" max="9994" width="18.42578125" style="439" customWidth="1"/>
    <col min="9995" max="10241" width="9.140625" style="439"/>
    <col min="10242" max="10242" width="39.85546875" style="439" customWidth="1"/>
    <col min="10243" max="10243" width="19.140625" style="439" customWidth="1"/>
    <col min="10244" max="10244" width="11" style="439" customWidth="1"/>
    <col min="10245" max="10248" width="9.140625" style="439"/>
    <col min="10249" max="10249" width="11.5703125" style="439" customWidth="1"/>
    <col min="10250" max="10250" width="18.42578125" style="439" customWidth="1"/>
    <col min="10251" max="10497" width="9.140625" style="439"/>
    <col min="10498" max="10498" width="39.85546875" style="439" customWidth="1"/>
    <col min="10499" max="10499" width="19.140625" style="439" customWidth="1"/>
    <col min="10500" max="10500" width="11" style="439" customWidth="1"/>
    <col min="10501" max="10504" width="9.140625" style="439"/>
    <col min="10505" max="10505" width="11.5703125" style="439" customWidth="1"/>
    <col min="10506" max="10506" width="18.42578125" style="439" customWidth="1"/>
    <col min="10507" max="10753" width="9.140625" style="439"/>
    <col min="10754" max="10754" width="39.85546875" style="439" customWidth="1"/>
    <col min="10755" max="10755" width="19.140625" style="439" customWidth="1"/>
    <col min="10756" max="10756" width="11" style="439" customWidth="1"/>
    <col min="10757" max="10760" width="9.140625" style="439"/>
    <col min="10761" max="10761" width="11.5703125" style="439" customWidth="1"/>
    <col min="10762" max="10762" width="18.42578125" style="439" customWidth="1"/>
    <col min="10763" max="11009" width="9.140625" style="439"/>
    <col min="11010" max="11010" width="39.85546875" style="439" customWidth="1"/>
    <col min="11011" max="11011" width="19.140625" style="439" customWidth="1"/>
    <col min="11012" max="11012" width="11" style="439" customWidth="1"/>
    <col min="11013" max="11016" width="9.140625" style="439"/>
    <col min="11017" max="11017" width="11.5703125" style="439" customWidth="1"/>
    <col min="11018" max="11018" width="18.42578125" style="439" customWidth="1"/>
    <col min="11019" max="11265" width="9.140625" style="439"/>
    <col min="11266" max="11266" width="39.85546875" style="439" customWidth="1"/>
    <col min="11267" max="11267" width="19.140625" style="439" customWidth="1"/>
    <col min="11268" max="11268" width="11" style="439" customWidth="1"/>
    <col min="11269" max="11272" width="9.140625" style="439"/>
    <col min="11273" max="11273" width="11.5703125" style="439" customWidth="1"/>
    <col min="11274" max="11274" width="18.42578125" style="439" customWidth="1"/>
    <col min="11275" max="11521" width="9.140625" style="439"/>
    <col min="11522" max="11522" width="39.85546875" style="439" customWidth="1"/>
    <col min="11523" max="11523" width="19.140625" style="439" customWidth="1"/>
    <col min="11524" max="11524" width="11" style="439" customWidth="1"/>
    <col min="11525" max="11528" width="9.140625" style="439"/>
    <col min="11529" max="11529" width="11.5703125" style="439" customWidth="1"/>
    <col min="11530" max="11530" width="18.42578125" style="439" customWidth="1"/>
    <col min="11531" max="11777" width="9.140625" style="439"/>
    <col min="11778" max="11778" width="39.85546875" style="439" customWidth="1"/>
    <col min="11779" max="11779" width="19.140625" style="439" customWidth="1"/>
    <col min="11780" max="11780" width="11" style="439" customWidth="1"/>
    <col min="11781" max="11784" width="9.140625" style="439"/>
    <col min="11785" max="11785" width="11.5703125" style="439" customWidth="1"/>
    <col min="11786" max="11786" width="18.42578125" style="439" customWidth="1"/>
    <col min="11787" max="12033" width="9.140625" style="439"/>
    <col min="12034" max="12034" width="39.85546875" style="439" customWidth="1"/>
    <col min="12035" max="12035" width="19.140625" style="439" customWidth="1"/>
    <col min="12036" max="12036" width="11" style="439" customWidth="1"/>
    <col min="12037" max="12040" width="9.140625" style="439"/>
    <col min="12041" max="12041" width="11.5703125" style="439" customWidth="1"/>
    <col min="12042" max="12042" width="18.42578125" style="439" customWidth="1"/>
    <col min="12043" max="12289" width="9.140625" style="439"/>
    <col min="12290" max="12290" width="39.85546875" style="439" customWidth="1"/>
    <col min="12291" max="12291" width="19.140625" style="439" customWidth="1"/>
    <col min="12292" max="12292" width="11" style="439" customWidth="1"/>
    <col min="12293" max="12296" width="9.140625" style="439"/>
    <col min="12297" max="12297" width="11.5703125" style="439" customWidth="1"/>
    <col min="12298" max="12298" width="18.42578125" style="439" customWidth="1"/>
    <col min="12299" max="12545" width="9.140625" style="439"/>
    <col min="12546" max="12546" width="39.85546875" style="439" customWidth="1"/>
    <col min="12547" max="12547" width="19.140625" style="439" customWidth="1"/>
    <col min="12548" max="12548" width="11" style="439" customWidth="1"/>
    <col min="12549" max="12552" width="9.140625" style="439"/>
    <col min="12553" max="12553" width="11.5703125" style="439" customWidth="1"/>
    <col min="12554" max="12554" width="18.42578125" style="439" customWidth="1"/>
    <col min="12555" max="12801" width="9.140625" style="439"/>
    <col min="12802" max="12802" width="39.85546875" style="439" customWidth="1"/>
    <col min="12803" max="12803" width="19.140625" style="439" customWidth="1"/>
    <col min="12804" max="12804" width="11" style="439" customWidth="1"/>
    <col min="12805" max="12808" width="9.140625" style="439"/>
    <col min="12809" max="12809" width="11.5703125" style="439" customWidth="1"/>
    <col min="12810" max="12810" width="18.42578125" style="439" customWidth="1"/>
    <col min="12811" max="13057" width="9.140625" style="439"/>
    <col min="13058" max="13058" width="39.85546875" style="439" customWidth="1"/>
    <col min="13059" max="13059" width="19.140625" style="439" customWidth="1"/>
    <col min="13060" max="13060" width="11" style="439" customWidth="1"/>
    <col min="13061" max="13064" width="9.140625" style="439"/>
    <col min="13065" max="13065" width="11.5703125" style="439" customWidth="1"/>
    <col min="13066" max="13066" width="18.42578125" style="439" customWidth="1"/>
    <col min="13067" max="13313" width="9.140625" style="439"/>
    <col min="13314" max="13314" width="39.85546875" style="439" customWidth="1"/>
    <col min="13315" max="13315" width="19.140625" style="439" customWidth="1"/>
    <col min="13316" max="13316" width="11" style="439" customWidth="1"/>
    <col min="13317" max="13320" width="9.140625" style="439"/>
    <col min="13321" max="13321" width="11.5703125" style="439" customWidth="1"/>
    <col min="13322" max="13322" width="18.42578125" style="439" customWidth="1"/>
    <col min="13323" max="13569" width="9.140625" style="439"/>
    <col min="13570" max="13570" width="39.85546875" style="439" customWidth="1"/>
    <col min="13571" max="13571" width="19.140625" style="439" customWidth="1"/>
    <col min="13572" max="13572" width="11" style="439" customWidth="1"/>
    <col min="13573" max="13576" width="9.140625" style="439"/>
    <col min="13577" max="13577" width="11.5703125" style="439" customWidth="1"/>
    <col min="13578" max="13578" width="18.42578125" style="439" customWidth="1"/>
    <col min="13579" max="13825" width="9.140625" style="439"/>
    <col min="13826" max="13826" width="39.85546875" style="439" customWidth="1"/>
    <col min="13827" max="13827" width="19.140625" style="439" customWidth="1"/>
    <col min="13828" max="13828" width="11" style="439" customWidth="1"/>
    <col min="13829" max="13832" width="9.140625" style="439"/>
    <col min="13833" max="13833" width="11.5703125" style="439" customWidth="1"/>
    <col min="13834" max="13834" width="18.42578125" style="439" customWidth="1"/>
    <col min="13835" max="14081" width="9.140625" style="439"/>
    <col min="14082" max="14082" width="39.85546875" style="439" customWidth="1"/>
    <col min="14083" max="14083" width="19.140625" style="439" customWidth="1"/>
    <col min="14084" max="14084" width="11" style="439" customWidth="1"/>
    <col min="14085" max="14088" width="9.140625" style="439"/>
    <col min="14089" max="14089" width="11.5703125" style="439" customWidth="1"/>
    <col min="14090" max="14090" width="18.42578125" style="439" customWidth="1"/>
    <col min="14091" max="14337" width="9.140625" style="439"/>
    <col min="14338" max="14338" width="39.85546875" style="439" customWidth="1"/>
    <col min="14339" max="14339" width="19.140625" style="439" customWidth="1"/>
    <col min="14340" max="14340" width="11" style="439" customWidth="1"/>
    <col min="14341" max="14344" width="9.140625" style="439"/>
    <col min="14345" max="14345" width="11.5703125" style="439" customWidth="1"/>
    <col min="14346" max="14346" width="18.42578125" style="439" customWidth="1"/>
    <col min="14347" max="14593" width="9.140625" style="439"/>
    <col min="14594" max="14594" width="39.85546875" style="439" customWidth="1"/>
    <col min="14595" max="14595" width="19.140625" style="439" customWidth="1"/>
    <col min="14596" max="14596" width="11" style="439" customWidth="1"/>
    <col min="14597" max="14600" width="9.140625" style="439"/>
    <col min="14601" max="14601" width="11.5703125" style="439" customWidth="1"/>
    <col min="14602" max="14602" width="18.42578125" style="439" customWidth="1"/>
    <col min="14603" max="14849" width="9.140625" style="439"/>
    <col min="14850" max="14850" width="39.85546875" style="439" customWidth="1"/>
    <col min="14851" max="14851" width="19.140625" style="439" customWidth="1"/>
    <col min="14852" max="14852" width="11" style="439" customWidth="1"/>
    <col min="14853" max="14856" width="9.140625" style="439"/>
    <col min="14857" max="14857" width="11.5703125" style="439" customWidth="1"/>
    <col min="14858" max="14858" width="18.42578125" style="439" customWidth="1"/>
    <col min="14859" max="15105" width="9.140625" style="439"/>
    <col min="15106" max="15106" width="39.85546875" style="439" customWidth="1"/>
    <col min="15107" max="15107" width="19.140625" style="439" customWidth="1"/>
    <col min="15108" max="15108" width="11" style="439" customWidth="1"/>
    <col min="15109" max="15112" width="9.140625" style="439"/>
    <col min="15113" max="15113" width="11.5703125" style="439" customWidth="1"/>
    <col min="15114" max="15114" width="18.42578125" style="439" customWidth="1"/>
    <col min="15115" max="15361" width="9.140625" style="439"/>
    <col min="15362" max="15362" width="39.85546875" style="439" customWidth="1"/>
    <col min="15363" max="15363" width="19.140625" style="439" customWidth="1"/>
    <col min="15364" max="15364" width="11" style="439" customWidth="1"/>
    <col min="15365" max="15368" width="9.140625" style="439"/>
    <col min="15369" max="15369" width="11.5703125" style="439" customWidth="1"/>
    <col min="15370" max="15370" width="18.42578125" style="439" customWidth="1"/>
    <col min="15371" max="15617" width="9.140625" style="439"/>
    <col min="15618" max="15618" width="39.85546875" style="439" customWidth="1"/>
    <col min="15619" max="15619" width="19.140625" style="439" customWidth="1"/>
    <col min="15620" max="15620" width="11" style="439" customWidth="1"/>
    <col min="15621" max="15624" width="9.140625" style="439"/>
    <col min="15625" max="15625" width="11.5703125" style="439" customWidth="1"/>
    <col min="15626" max="15626" width="18.42578125" style="439" customWidth="1"/>
    <col min="15627" max="15873" width="9.140625" style="439"/>
    <col min="15874" max="15874" width="39.85546875" style="439" customWidth="1"/>
    <col min="15875" max="15875" width="19.140625" style="439" customWidth="1"/>
    <col min="15876" max="15876" width="11" style="439" customWidth="1"/>
    <col min="15877" max="15880" width="9.140625" style="439"/>
    <col min="15881" max="15881" width="11.5703125" style="439" customWidth="1"/>
    <col min="15882" max="15882" width="18.42578125" style="439" customWidth="1"/>
    <col min="15883" max="16129" width="9.140625" style="439"/>
    <col min="16130" max="16130" width="39.85546875" style="439" customWidth="1"/>
    <col min="16131" max="16131" width="19.140625" style="439" customWidth="1"/>
    <col min="16132" max="16132" width="11" style="439" customWidth="1"/>
    <col min="16133" max="16136" width="9.140625" style="439"/>
    <col min="16137" max="16137" width="11.5703125" style="439" customWidth="1"/>
    <col min="16138" max="16138" width="18.42578125" style="439" customWidth="1"/>
    <col min="16139" max="16384" width="9.140625" style="439"/>
  </cols>
  <sheetData>
    <row r="1" spans="1:12" x14ac:dyDescent="0.25">
      <c r="I1" s="1141"/>
      <c r="J1" s="1141"/>
    </row>
    <row r="3" spans="1:12" x14ac:dyDescent="0.25">
      <c r="A3" s="1142" t="s">
        <v>1265</v>
      </c>
      <c r="B3" s="1142"/>
      <c r="C3" s="1142"/>
      <c r="D3" s="1142"/>
      <c r="E3" s="1142"/>
      <c r="F3" s="1142"/>
      <c r="G3" s="1142"/>
      <c r="H3" s="1142"/>
      <c r="I3" s="1142"/>
      <c r="J3" s="1142"/>
    </row>
    <row r="4" spans="1:12" ht="14.25" customHeight="1" x14ac:dyDescent="0.25">
      <c r="A4" s="1143" t="s">
        <v>902</v>
      </c>
      <c r="B4" s="1144"/>
      <c r="C4" s="1144"/>
      <c r="D4" s="1144"/>
      <c r="E4" s="1144"/>
      <c r="F4" s="1144"/>
      <c r="G4" s="1144"/>
      <c r="H4" s="1144"/>
      <c r="I4" s="1144"/>
      <c r="J4" s="1144"/>
    </row>
    <row r="5" spans="1:12" ht="23.25" customHeight="1" x14ac:dyDescent="0.25">
      <c r="A5" s="1145" t="s">
        <v>603</v>
      </c>
      <c r="B5" s="1145"/>
      <c r="C5" s="1145"/>
      <c r="D5" s="1145"/>
      <c r="E5" s="1145"/>
      <c r="F5" s="1145"/>
      <c r="G5" s="1145"/>
      <c r="H5" s="1145"/>
      <c r="I5" s="1145"/>
      <c r="J5" s="1145"/>
    </row>
    <row r="6" spans="1:12" ht="15.75" x14ac:dyDescent="0.25">
      <c r="A6" s="1146" t="s">
        <v>903</v>
      </c>
      <c r="B6" s="1146"/>
      <c r="C6" s="1146"/>
      <c r="D6" s="1146"/>
      <c r="E6" s="1146"/>
      <c r="F6" s="1146"/>
      <c r="G6" s="1146"/>
      <c r="H6" s="1146"/>
      <c r="I6" s="1146"/>
      <c r="J6" s="1146"/>
      <c r="K6" s="1139"/>
    </row>
    <row r="7" spans="1:12" ht="15.75" x14ac:dyDescent="0.25">
      <c r="A7" s="1140" t="s">
        <v>904</v>
      </c>
      <c r="B7" s="1140"/>
      <c r="C7" s="1140"/>
      <c r="D7" s="1140"/>
      <c r="E7" s="1140"/>
      <c r="F7" s="1140"/>
      <c r="G7" s="1140"/>
      <c r="H7" s="1140"/>
      <c r="I7" s="1140"/>
      <c r="J7" s="1140"/>
      <c r="K7" s="1139"/>
    </row>
    <row r="8" spans="1:12" ht="15.75" x14ac:dyDescent="0.25">
      <c r="A8" s="440"/>
      <c r="B8" s="440"/>
      <c r="C8" s="440"/>
      <c r="D8" s="440"/>
      <c r="E8" s="440"/>
      <c r="F8" s="440"/>
      <c r="G8" s="440"/>
      <c r="H8" s="440"/>
    </row>
    <row r="9" spans="1:12" x14ac:dyDescent="0.25">
      <c r="I9" s="441"/>
      <c r="J9" s="442"/>
    </row>
    <row r="11" spans="1:12" ht="25.5" x14ac:dyDescent="0.25">
      <c r="A11" s="443" t="s">
        <v>190</v>
      </c>
      <c r="B11" s="443" t="s">
        <v>905</v>
      </c>
      <c r="C11" s="443" t="s">
        <v>906</v>
      </c>
      <c r="D11" s="443" t="s">
        <v>907</v>
      </c>
      <c r="E11" s="443" t="s">
        <v>908</v>
      </c>
      <c r="F11" s="443" t="s">
        <v>909</v>
      </c>
      <c r="G11" s="443" t="s">
        <v>910</v>
      </c>
      <c r="H11" s="443" t="s">
        <v>910</v>
      </c>
      <c r="I11" s="443" t="s">
        <v>910</v>
      </c>
      <c r="J11" s="443" t="s">
        <v>911</v>
      </c>
    </row>
    <row r="12" spans="1:12" x14ac:dyDescent="0.25">
      <c r="A12" s="1147" t="s">
        <v>902</v>
      </c>
      <c r="B12" s="1147"/>
      <c r="C12" s="1147"/>
      <c r="D12" s="1147"/>
      <c r="E12" s="1147"/>
      <c r="F12" s="1147"/>
      <c r="G12" s="1147"/>
      <c r="H12" s="1147"/>
      <c r="I12" s="1147"/>
      <c r="J12" s="1147"/>
    </row>
    <row r="13" spans="1:12" ht="24.75" customHeight="1" x14ac:dyDescent="0.25">
      <c r="A13" s="1147" t="s">
        <v>912</v>
      </c>
      <c r="B13" s="1147"/>
      <c r="C13" s="1147"/>
      <c r="D13" s="1147"/>
      <c r="E13" s="1147"/>
      <c r="F13" s="1147"/>
      <c r="G13" s="1147"/>
      <c r="H13" s="1147"/>
      <c r="I13" s="1147"/>
      <c r="J13" s="1147"/>
    </row>
    <row r="14" spans="1:12" x14ac:dyDescent="0.25">
      <c r="A14" s="444"/>
      <c r="B14" s="1130" t="s">
        <v>913</v>
      </c>
      <c r="C14" s="1131"/>
      <c r="D14" s="1131"/>
      <c r="E14" s="1131"/>
      <c r="F14" s="1131"/>
      <c r="G14" s="1131"/>
      <c r="H14" s="1131"/>
      <c r="I14" s="1131"/>
      <c r="J14" s="1132"/>
    </row>
    <row r="15" spans="1:12" ht="33.6" customHeight="1" x14ac:dyDescent="0.25">
      <c r="A15" s="445">
        <v>1</v>
      </c>
      <c r="B15" s="446" t="s">
        <v>914</v>
      </c>
      <c r="C15" s="445" t="s">
        <v>915</v>
      </c>
      <c r="D15" s="445" t="s">
        <v>631</v>
      </c>
      <c r="E15" s="447">
        <v>1.5</v>
      </c>
      <c r="F15" s="443">
        <v>42</v>
      </c>
      <c r="G15" s="447">
        <v>1</v>
      </c>
      <c r="H15" s="447">
        <v>1</v>
      </c>
      <c r="I15" s="447">
        <v>1</v>
      </c>
      <c r="J15" s="448">
        <f>E15*F15*G15*H15*I15</f>
        <v>63</v>
      </c>
      <c r="K15" s="449"/>
      <c r="L15" s="450"/>
    </row>
    <row r="16" spans="1:12" ht="33.6" customHeight="1" x14ac:dyDescent="0.25">
      <c r="A16" s="445">
        <v>2</v>
      </c>
      <c r="B16" s="446" t="s">
        <v>916</v>
      </c>
      <c r="C16" s="445" t="s">
        <v>917</v>
      </c>
      <c r="D16" s="445" t="s">
        <v>631</v>
      </c>
      <c r="E16" s="447">
        <v>1.5</v>
      </c>
      <c r="F16" s="443">
        <v>24</v>
      </c>
      <c r="G16" s="447">
        <v>1</v>
      </c>
      <c r="H16" s="447">
        <v>1</v>
      </c>
      <c r="I16" s="447">
        <v>1</v>
      </c>
      <c r="J16" s="448">
        <f>E16*F16*G16*H16*I16</f>
        <v>36</v>
      </c>
      <c r="K16" s="449"/>
      <c r="L16" s="450"/>
    </row>
    <row r="17" spans="1:10" x14ac:dyDescent="0.25">
      <c r="A17" s="443">
        <v>3</v>
      </c>
      <c r="B17" s="451" t="s">
        <v>864</v>
      </c>
      <c r="C17" s="443" t="s">
        <v>918</v>
      </c>
      <c r="D17" s="443" t="s">
        <v>865</v>
      </c>
      <c r="E17" s="443">
        <v>10</v>
      </c>
      <c r="F17" s="443">
        <v>7</v>
      </c>
      <c r="G17" s="447">
        <v>1</v>
      </c>
      <c r="H17" s="447">
        <v>1</v>
      </c>
      <c r="I17" s="447">
        <v>1</v>
      </c>
      <c r="J17" s="448">
        <f t="shared" ref="J17" si="0">E17*F17*G17*H17*I17</f>
        <v>70</v>
      </c>
    </row>
    <row r="18" spans="1:10" ht="32.25" customHeight="1" x14ac:dyDescent="0.25">
      <c r="A18" s="1148" t="s">
        <v>919</v>
      </c>
      <c r="B18" s="1148"/>
      <c r="C18" s="1148"/>
      <c r="D18" s="1148"/>
      <c r="E18" s="1148"/>
      <c r="F18" s="1148"/>
      <c r="G18" s="452">
        <v>1.25</v>
      </c>
      <c r="H18" s="452">
        <v>1.4</v>
      </c>
      <c r="I18" s="453"/>
      <c r="J18" s="454">
        <f>SUM(J15:J17)*G18*H18</f>
        <v>295.75</v>
      </c>
    </row>
    <row r="19" spans="1:10" x14ac:dyDescent="0.25">
      <c r="A19" s="455"/>
      <c r="B19" s="1130" t="s">
        <v>920</v>
      </c>
      <c r="C19" s="1131"/>
      <c r="D19" s="1131"/>
      <c r="E19" s="1131"/>
      <c r="F19" s="1131"/>
      <c r="G19" s="1131"/>
      <c r="H19" s="1131"/>
      <c r="I19" s="1131"/>
      <c r="J19" s="1132"/>
    </row>
    <row r="20" spans="1:10" ht="78.75" customHeight="1" x14ac:dyDescent="0.25">
      <c r="A20" s="447">
        <v>4</v>
      </c>
      <c r="B20" s="456" t="s">
        <v>921</v>
      </c>
      <c r="C20" s="1124" t="s">
        <v>922</v>
      </c>
      <c r="D20" s="1125"/>
      <c r="E20" s="1126"/>
      <c r="F20" s="457">
        <f>J18</f>
        <v>295.75</v>
      </c>
      <c r="G20" s="447">
        <v>0.13750000000000001</v>
      </c>
      <c r="H20" s="447">
        <v>1</v>
      </c>
      <c r="I20" s="447">
        <v>1</v>
      </c>
      <c r="J20" s="458">
        <f>F20*G20</f>
        <v>40.700000000000003</v>
      </c>
    </row>
    <row r="21" spans="1:10" ht="36" customHeight="1" x14ac:dyDescent="0.25">
      <c r="A21" s="447">
        <v>5</v>
      </c>
      <c r="B21" s="456" t="s">
        <v>923</v>
      </c>
      <c r="C21" s="1124" t="s">
        <v>924</v>
      </c>
      <c r="D21" s="1125"/>
      <c r="E21" s="1126"/>
      <c r="F21" s="458">
        <f>J18+J20</f>
        <v>336.5</v>
      </c>
      <c r="G21" s="447">
        <v>0.06</v>
      </c>
      <c r="H21" s="447">
        <v>2.5</v>
      </c>
      <c r="I21" s="447">
        <v>1</v>
      </c>
      <c r="J21" s="458">
        <f>F21*G21*H21*I21</f>
        <v>50.5</v>
      </c>
    </row>
    <row r="22" spans="1:10" ht="54" customHeight="1" x14ac:dyDescent="0.25">
      <c r="A22" s="447">
        <v>6</v>
      </c>
      <c r="B22" s="456" t="s">
        <v>895</v>
      </c>
      <c r="C22" s="1124" t="s">
        <v>925</v>
      </c>
      <c r="D22" s="1125"/>
      <c r="E22" s="1126"/>
      <c r="F22" s="458">
        <f>J18+J20</f>
        <v>336.5</v>
      </c>
      <c r="G22" s="447">
        <v>0.19600000000000001</v>
      </c>
      <c r="H22" s="447">
        <v>1</v>
      </c>
      <c r="I22" s="447">
        <v>1</v>
      </c>
      <c r="J22" s="458">
        <f>F22*G22*H22*I22</f>
        <v>66</v>
      </c>
    </row>
    <row r="23" spans="1:10" x14ac:dyDescent="0.25">
      <c r="A23" s="1127" t="s">
        <v>926</v>
      </c>
      <c r="B23" s="1128"/>
      <c r="C23" s="1128"/>
      <c r="D23" s="1128"/>
      <c r="E23" s="1128"/>
      <c r="F23" s="1128"/>
      <c r="G23" s="1129"/>
      <c r="H23" s="453"/>
      <c r="I23" s="453"/>
      <c r="J23" s="459">
        <f>J20+J21+J22</f>
        <v>157</v>
      </c>
    </row>
    <row r="24" spans="1:10" x14ac:dyDescent="0.25">
      <c r="A24" s="455"/>
      <c r="B24" s="1130" t="s">
        <v>927</v>
      </c>
      <c r="C24" s="1131"/>
      <c r="D24" s="1131"/>
      <c r="E24" s="1131"/>
      <c r="F24" s="1131"/>
      <c r="G24" s="1131"/>
      <c r="H24" s="1131"/>
      <c r="I24" s="1131"/>
      <c r="J24" s="1132"/>
    </row>
    <row r="25" spans="1:10" ht="38.450000000000003" customHeight="1" x14ac:dyDescent="0.25">
      <c r="A25" s="447">
        <v>7</v>
      </c>
      <c r="B25" s="456" t="s">
        <v>914</v>
      </c>
      <c r="C25" s="443" t="s">
        <v>928</v>
      </c>
      <c r="D25" s="443" t="s">
        <v>929</v>
      </c>
      <c r="E25" s="443">
        <f>E15</f>
        <v>1.5</v>
      </c>
      <c r="F25" s="443">
        <v>14</v>
      </c>
      <c r="G25" s="447">
        <v>1</v>
      </c>
      <c r="H25" s="447">
        <v>1</v>
      </c>
      <c r="I25" s="447">
        <v>1</v>
      </c>
      <c r="J25" s="447">
        <f>E25*F25*G25</f>
        <v>21</v>
      </c>
    </row>
    <row r="26" spans="1:10" ht="38.450000000000003" customHeight="1" x14ac:dyDescent="0.25">
      <c r="A26" s="447">
        <v>8</v>
      </c>
      <c r="B26" s="460" t="s">
        <v>916</v>
      </c>
      <c r="C26" s="443" t="s">
        <v>917</v>
      </c>
      <c r="D26" s="443" t="s">
        <v>929</v>
      </c>
      <c r="E26" s="443">
        <f>E16</f>
        <v>1.5</v>
      </c>
      <c r="F26" s="443">
        <v>8</v>
      </c>
      <c r="G26" s="447">
        <v>1</v>
      </c>
      <c r="H26" s="447">
        <v>1</v>
      </c>
      <c r="I26" s="447">
        <v>1</v>
      </c>
      <c r="J26" s="447">
        <f>E26*F26*G26</f>
        <v>12</v>
      </c>
    </row>
    <row r="27" spans="1:10" ht="25.5" x14ac:dyDescent="0.25">
      <c r="A27" s="447">
        <v>9</v>
      </c>
      <c r="B27" s="456" t="s">
        <v>930</v>
      </c>
      <c r="C27" s="443" t="s">
        <v>931</v>
      </c>
      <c r="D27" s="447" t="s">
        <v>885</v>
      </c>
      <c r="E27" s="443">
        <v>1</v>
      </c>
      <c r="F27" s="443">
        <v>262</v>
      </c>
      <c r="G27" s="447">
        <v>1</v>
      </c>
      <c r="H27" s="447">
        <v>1</v>
      </c>
      <c r="I27" s="447">
        <v>1</v>
      </c>
      <c r="J27" s="447">
        <f>PRODUCT(E27:I27)</f>
        <v>262</v>
      </c>
    </row>
    <row r="28" spans="1:10" ht="58.5" customHeight="1" x14ac:dyDescent="0.25">
      <c r="A28" s="447">
        <v>10</v>
      </c>
      <c r="B28" s="456" t="s">
        <v>932</v>
      </c>
      <c r="C28" s="443" t="s">
        <v>931</v>
      </c>
      <c r="D28" s="447" t="s">
        <v>885</v>
      </c>
      <c r="E28" s="443">
        <v>1</v>
      </c>
      <c r="F28" s="447">
        <v>262</v>
      </c>
      <c r="G28" s="447">
        <v>1</v>
      </c>
      <c r="H28" s="447">
        <v>1</v>
      </c>
      <c r="I28" s="447">
        <v>1</v>
      </c>
      <c r="J28" s="447">
        <f>E28*F28*G28</f>
        <v>262</v>
      </c>
    </row>
    <row r="29" spans="1:10" ht="58.5" customHeight="1" x14ac:dyDescent="0.25">
      <c r="A29" s="447">
        <v>11</v>
      </c>
      <c r="B29" s="456" t="s">
        <v>933</v>
      </c>
      <c r="C29" s="443" t="s">
        <v>934</v>
      </c>
      <c r="D29" s="447" t="s">
        <v>935</v>
      </c>
      <c r="E29" s="443">
        <v>1</v>
      </c>
      <c r="F29" s="447">
        <v>108</v>
      </c>
      <c r="G29" s="447">
        <v>1</v>
      </c>
      <c r="H29" s="447">
        <v>1</v>
      </c>
      <c r="I29" s="447">
        <v>1</v>
      </c>
      <c r="J29" s="447">
        <f>E29*F29*G29</f>
        <v>108</v>
      </c>
    </row>
    <row r="30" spans="1:10" x14ac:dyDescent="0.25">
      <c r="A30" s="1133" t="s">
        <v>936</v>
      </c>
      <c r="B30" s="1134"/>
      <c r="C30" s="1134"/>
      <c r="D30" s="1134"/>
      <c r="E30" s="1134"/>
      <c r="F30" s="1135"/>
      <c r="G30" s="461"/>
      <c r="H30" s="461"/>
      <c r="I30" s="461"/>
      <c r="J30" s="462">
        <f>SUM(J25:J29)</f>
        <v>665</v>
      </c>
    </row>
    <row r="31" spans="1:10" ht="37.5" customHeight="1" x14ac:dyDescent="0.25">
      <c r="A31" s="447">
        <v>12</v>
      </c>
      <c r="B31" s="456" t="s">
        <v>937</v>
      </c>
      <c r="C31" s="447" t="s">
        <v>938</v>
      </c>
      <c r="D31" s="447" t="s">
        <v>822</v>
      </c>
      <c r="E31" s="447">
        <v>1</v>
      </c>
      <c r="F31" s="447">
        <v>450</v>
      </c>
      <c r="G31" s="447">
        <v>1</v>
      </c>
      <c r="H31" s="447">
        <v>1</v>
      </c>
      <c r="I31" s="447">
        <v>1</v>
      </c>
      <c r="J31" s="447">
        <f>E31*F31*G31*H31</f>
        <v>450</v>
      </c>
    </row>
    <row r="32" spans="1:10" ht="50.25" customHeight="1" x14ac:dyDescent="0.25">
      <c r="A32" s="443">
        <v>13</v>
      </c>
      <c r="B32" s="456" t="s">
        <v>939</v>
      </c>
      <c r="C32" s="447" t="s">
        <v>940</v>
      </c>
      <c r="D32" s="443" t="s">
        <v>941</v>
      </c>
      <c r="E32" s="447">
        <v>1</v>
      </c>
      <c r="F32" s="463">
        <v>0.65</v>
      </c>
      <c r="G32" s="447">
        <v>1</v>
      </c>
      <c r="H32" s="447">
        <v>1.25</v>
      </c>
      <c r="I32" s="447">
        <v>1</v>
      </c>
      <c r="J32" s="464">
        <f>J30*F32*G32*H32</f>
        <v>540</v>
      </c>
    </row>
    <row r="33" spans="1:12" x14ac:dyDescent="0.25">
      <c r="A33" s="1136" t="s">
        <v>942</v>
      </c>
      <c r="B33" s="1137"/>
      <c r="C33" s="1137"/>
      <c r="D33" s="1137"/>
      <c r="E33" s="1137"/>
      <c r="F33" s="1137"/>
      <c r="G33" s="1138"/>
      <c r="H33" s="465"/>
      <c r="I33" s="465"/>
      <c r="J33" s="459">
        <f>J32+J31+J30</f>
        <v>1655</v>
      </c>
    </row>
    <row r="34" spans="1:12" x14ac:dyDescent="0.25">
      <c r="A34" s="1122" t="s">
        <v>943</v>
      </c>
      <c r="B34" s="1122"/>
      <c r="C34" s="1122"/>
      <c r="D34" s="1122"/>
      <c r="E34" s="1122"/>
      <c r="F34" s="1122"/>
      <c r="G34" s="1122"/>
      <c r="H34" s="466"/>
      <c r="I34" s="466"/>
      <c r="J34" s="459">
        <f>J33+J18+J23</f>
        <v>2108</v>
      </c>
      <c r="K34" s="450"/>
      <c r="L34" s="450"/>
    </row>
    <row r="35" spans="1:12" ht="34.35" customHeight="1" x14ac:dyDescent="0.25">
      <c r="A35" s="1123" t="s">
        <v>1358</v>
      </c>
      <c r="B35" s="1123"/>
      <c r="C35" s="1123"/>
      <c r="D35" s="1123"/>
      <c r="E35" s="1123"/>
      <c r="F35" s="1123"/>
      <c r="G35" s="455">
        <v>56.4</v>
      </c>
      <c r="H35" s="455"/>
      <c r="I35" s="455"/>
      <c r="J35" s="467">
        <f>J34*G35</f>
        <v>118891.2</v>
      </c>
      <c r="K35" s="450"/>
      <c r="L35" s="450"/>
    </row>
    <row r="36" spans="1:12" x14ac:dyDescent="0.25">
      <c r="I36" s="468" t="s">
        <v>1278</v>
      </c>
      <c r="J36" s="469">
        <f>J35*1.2</f>
        <v>142669.44</v>
      </c>
      <c r="K36" s="450"/>
      <c r="L36" s="450"/>
    </row>
    <row r="37" spans="1:12" x14ac:dyDescent="0.25">
      <c r="I37" s="652" t="s">
        <v>1277</v>
      </c>
      <c r="J37" s="651">
        <f>J36*1.1</f>
        <v>156936.38</v>
      </c>
      <c r="K37" s="470"/>
    </row>
    <row r="38" spans="1:12" s="474" customFormat="1" ht="27" customHeight="1" x14ac:dyDescent="0.25">
      <c r="A38" s="471"/>
      <c r="B38" s="472"/>
      <c r="C38" s="472"/>
      <c r="D38" s="472"/>
      <c r="E38" s="472"/>
      <c r="F38" s="473"/>
    </row>
    <row r="39" spans="1:12" s="478" customFormat="1" x14ac:dyDescent="0.2">
      <c r="A39" s="475"/>
      <c r="B39" s="476"/>
      <c r="C39" s="477"/>
      <c r="F39" s="479"/>
    </row>
    <row r="40" spans="1:12" s="478" customFormat="1" x14ac:dyDescent="0.2">
      <c r="B40" s="476"/>
      <c r="F40" s="479"/>
    </row>
  </sheetData>
  <mergeCells count="21">
    <mergeCell ref="K6:K7"/>
    <mergeCell ref="A7:J7"/>
    <mergeCell ref="C20:E20"/>
    <mergeCell ref="I1:J1"/>
    <mergeCell ref="A3:J3"/>
    <mergeCell ref="A4:J4"/>
    <mergeCell ref="A5:J5"/>
    <mergeCell ref="A6:J6"/>
    <mergeCell ref="A12:J12"/>
    <mergeCell ref="A13:J13"/>
    <mergeCell ref="B14:J14"/>
    <mergeCell ref="A18:F18"/>
    <mergeCell ref="B19:J19"/>
    <mergeCell ref="A34:G34"/>
    <mergeCell ref="A35:F35"/>
    <mergeCell ref="C21:E21"/>
    <mergeCell ref="C22:E22"/>
    <mergeCell ref="A23:G23"/>
    <mergeCell ref="B24:J24"/>
    <mergeCell ref="A30:F30"/>
    <mergeCell ref="A33:G33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6" workbookViewId="0">
      <selection activeCell="G32" sqref="G32"/>
    </sheetView>
  </sheetViews>
  <sheetFormatPr defaultColWidth="8.7109375" defaultRowHeight="24" customHeight="1" x14ac:dyDescent="0.2"/>
  <cols>
    <col min="1" max="1" width="4.7109375" style="541" customWidth="1"/>
    <col min="2" max="2" width="24.7109375" style="541" customWidth="1"/>
    <col min="3" max="3" width="38.85546875" style="541" customWidth="1"/>
    <col min="4" max="4" width="14.28515625" style="541" customWidth="1"/>
    <col min="5" max="5" width="10.28515625" style="541" customWidth="1"/>
    <col min="6" max="6" width="20.85546875" style="541" customWidth="1"/>
    <col min="7" max="7" width="16.5703125" style="541" customWidth="1"/>
    <col min="8" max="8" width="28.5703125" style="541" hidden="1" customWidth="1"/>
    <col min="9" max="16384" width="8.7109375" style="541"/>
  </cols>
  <sheetData>
    <row r="1" spans="1:11" ht="24" customHeight="1" x14ac:dyDescent="0.2">
      <c r="A1" s="1156" t="s">
        <v>1269</v>
      </c>
      <c r="B1" s="1156"/>
      <c r="C1" s="1156"/>
      <c r="D1" s="1156"/>
      <c r="E1" s="1156"/>
      <c r="F1" s="1156"/>
      <c r="G1" s="1156"/>
      <c r="H1" s="540"/>
      <c r="I1" s="540"/>
    </row>
    <row r="2" spans="1:11" ht="24" customHeight="1" x14ac:dyDescent="0.2">
      <c r="A2" s="1157" t="s">
        <v>1267</v>
      </c>
      <c r="B2" s="1157"/>
      <c r="C2" s="1157"/>
      <c r="D2" s="1157"/>
      <c r="E2" s="1157"/>
      <c r="F2" s="1157"/>
      <c r="G2" s="1157"/>
      <c r="H2" s="540"/>
      <c r="I2" s="540"/>
    </row>
    <row r="3" spans="1:11" ht="12" customHeight="1" x14ac:dyDescent="0.2">
      <c r="A3" s="1158" t="s">
        <v>1184</v>
      </c>
      <c r="B3" s="1158"/>
      <c r="C3" s="1159" t="s">
        <v>603</v>
      </c>
      <c r="D3" s="1158"/>
      <c r="E3" s="1158"/>
      <c r="F3" s="1158"/>
      <c r="G3" s="1158"/>
      <c r="H3" s="540"/>
      <c r="I3" s="540"/>
    </row>
    <row r="4" spans="1:11" s="545" customFormat="1" ht="24" customHeight="1" x14ac:dyDescent="0.2">
      <c r="A4" s="542" t="s">
        <v>628</v>
      </c>
      <c r="B4" s="542"/>
      <c r="C4" s="542"/>
      <c r="D4" s="542"/>
      <c r="E4" s="542"/>
      <c r="F4" s="542"/>
      <c r="G4" s="542"/>
      <c r="H4" s="543"/>
      <c r="I4" s="543"/>
      <c r="J4" s="544"/>
    </row>
    <row r="5" spans="1:11" s="545" customFormat="1" ht="24" customHeight="1" x14ac:dyDescent="0.2">
      <c r="A5" s="546" t="s">
        <v>1218</v>
      </c>
      <c r="B5" s="546"/>
      <c r="C5" s="546"/>
      <c r="D5" s="542"/>
      <c r="E5" s="542"/>
      <c r="F5" s="542"/>
      <c r="G5" s="542"/>
      <c r="H5" s="546"/>
      <c r="I5" s="546"/>
      <c r="J5" s="547"/>
      <c r="K5" s="548"/>
    </row>
    <row r="6" spans="1:11" ht="24" customHeight="1" x14ac:dyDescent="0.2">
      <c r="A6" s="1160" t="s">
        <v>77</v>
      </c>
      <c r="B6" s="1160"/>
      <c r="C6" s="1160"/>
      <c r="D6" s="1160"/>
      <c r="E6" s="1160"/>
      <c r="F6" s="1160"/>
      <c r="G6" s="1160"/>
      <c r="H6" s="540"/>
      <c r="I6" s="540"/>
    </row>
    <row r="7" spans="1:11" ht="32.25" customHeight="1" x14ac:dyDescent="0.2">
      <c r="A7" s="666" t="s">
        <v>100</v>
      </c>
      <c r="B7" s="666" t="s">
        <v>1185</v>
      </c>
      <c r="C7" s="666" t="s">
        <v>905</v>
      </c>
      <c r="D7" s="666" t="s">
        <v>907</v>
      </c>
      <c r="E7" s="666" t="s">
        <v>20</v>
      </c>
      <c r="F7" s="666" t="s">
        <v>953</v>
      </c>
      <c r="G7" s="666" t="s">
        <v>1186</v>
      </c>
      <c r="H7" s="540"/>
      <c r="I7" s="540"/>
    </row>
    <row r="8" spans="1:11" ht="12.75" customHeight="1" x14ac:dyDescent="0.2">
      <c r="A8" s="646">
        <v>1</v>
      </c>
      <c r="B8" s="646">
        <v>2</v>
      </c>
      <c r="C8" s="646">
        <v>3</v>
      </c>
      <c r="D8" s="646">
        <v>4</v>
      </c>
      <c r="E8" s="646">
        <v>5</v>
      </c>
      <c r="F8" s="646">
        <v>6</v>
      </c>
      <c r="G8" s="646">
        <v>7</v>
      </c>
      <c r="H8" s="540"/>
      <c r="I8" s="540"/>
    </row>
    <row r="9" spans="1:11" ht="24" customHeight="1" x14ac:dyDescent="0.2">
      <c r="A9" s="1152" t="s">
        <v>1187</v>
      </c>
      <c r="B9" s="1153"/>
      <c r="C9" s="1153"/>
      <c r="D9" s="1153"/>
      <c r="E9" s="1153"/>
      <c r="F9" s="1153"/>
      <c r="G9" s="1154"/>
      <c r="H9" s="540"/>
      <c r="I9" s="540"/>
    </row>
    <row r="10" spans="1:11" ht="39.75" customHeight="1" x14ac:dyDescent="0.2">
      <c r="A10" s="552">
        <v>1</v>
      </c>
      <c r="B10" s="553" t="s">
        <v>1188</v>
      </c>
      <c r="C10" s="554" t="s">
        <v>1189</v>
      </c>
      <c r="D10" s="552" t="s">
        <v>1190</v>
      </c>
      <c r="E10" s="552">
        <v>1</v>
      </c>
      <c r="F10" s="645">
        <v>70</v>
      </c>
      <c r="G10" s="645">
        <f>E10*F10</f>
        <v>70</v>
      </c>
      <c r="H10" s="540"/>
      <c r="I10" s="540"/>
    </row>
    <row r="11" spans="1:11" ht="235.5" customHeight="1" x14ac:dyDescent="0.2">
      <c r="A11" s="552">
        <v>2</v>
      </c>
      <c r="B11" s="553" t="s">
        <v>1292</v>
      </c>
      <c r="C11" s="554" t="s">
        <v>1296</v>
      </c>
      <c r="D11" s="556" t="s">
        <v>1291</v>
      </c>
      <c r="E11" s="552">
        <v>1</v>
      </c>
      <c r="F11" s="645">
        <f>930*(1+(13-2)*0.5)</f>
        <v>6045</v>
      </c>
      <c r="G11" s="645">
        <f>F11*E11</f>
        <v>6045</v>
      </c>
      <c r="H11" s="540"/>
      <c r="I11" s="540"/>
    </row>
    <row r="12" spans="1:11" ht="56.25" customHeight="1" x14ac:dyDescent="0.2">
      <c r="A12" s="552">
        <v>3</v>
      </c>
      <c r="B12" s="553" t="s">
        <v>1293</v>
      </c>
      <c r="C12" s="554" t="s">
        <v>1191</v>
      </c>
      <c r="D12" s="552" t="s">
        <v>1192</v>
      </c>
      <c r="E12" s="552">
        <v>0.13</v>
      </c>
      <c r="F12" s="645">
        <v>170</v>
      </c>
      <c r="G12" s="645">
        <f>E12*F12</f>
        <v>22.1</v>
      </c>
      <c r="H12" s="540"/>
      <c r="I12" s="540"/>
    </row>
    <row r="13" spans="1:11" ht="30" customHeight="1" x14ac:dyDescent="0.2">
      <c r="A13" s="557">
        <v>4</v>
      </c>
      <c r="B13" s="559" t="s">
        <v>1193</v>
      </c>
      <c r="C13" s="560" t="s">
        <v>1194</v>
      </c>
      <c r="D13" s="561" t="s">
        <v>1195</v>
      </c>
      <c r="E13" s="556">
        <v>40</v>
      </c>
      <c r="F13" s="647">
        <v>13.3</v>
      </c>
      <c r="G13" s="644">
        <f>E13*F13</f>
        <v>532</v>
      </c>
      <c r="H13" s="540"/>
      <c r="I13" s="540"/>
    </row>
    <row r="14" spans="1:11" ht="30" customHeight="1" x14ac:dyDescent="0.2">
      <c r="A14" s="552">
        <v>5</v>
      </c>
      <c r="B14" s="553" t="s">
        <v>1196</v>
      </c>
      <c r="C14" s="562" t="s">
        <v>1197</v>
      </c>
      <c r="D14" s="556">
        <v>1.2</v>
      </c>
      <c r="E14" s="563">
        <f>G12+G13+G11</f>
        <v>6599.1</v>
      </c>
      <c r="F14" s="564"/>
      <c r="G14" s="645">
        <f>E14*D14+G10</f>
        <v>7988.92</v>
      </c>
      <c r="H14" s="540"/>
      <c r="I14" s="540"/>
    </row>
    <row r="15" spans="1:11" ht="30" customHeight="1" x14ac:dyDescent="0.2">
      <c r="A15" s="552">
        <v>6</v>
      </c>
      <c r="B15" s="553" t="s">
        <v>1198</v>
      </c>
      <c r="C15" s="562" t="s">
        <v>1199</v>
      </c>
      <c r="D15" s="556">
        <v>1.4</v>
      </c>
      <c r="E15" s="563">
        <f>G14</f>
        <v>7988.92</v>
      </c>
      <c r="F15" s="564"/>
      <c r="G15" s="645">
        <f>D15*E15</f>
        <v>11184.49</v>
      </c>
      <c r="H15" s="540"/>
      <c r="I15" s="540"/>
    </row>
    <row r="16" spans="1:11" ht="30" customHeight="1" x14ac:dyDescent="0.2">
      <c r="A16" s="565"/>
      <c r="B16" s="566"/>
      <c r="C16" s="567" t="s">
        <v>1200</v>
      </c>
      <c r="D16" s="566"/>
      <c r="E16" s="568"/>
      <c r="F16" s="564"/>
      <c r="G16" s="641">
        <f>G15</f>
        <v>11184.49</v>
      </c>
      <c r="H16" s="540"/>
      <c r="I16" s="540"/>
    </row>
    <row r="17" spans="1:9" ht="30" customHeight="1" x14ac:dyDescent="0.2">
      <c r="A17" s="1155" t="s">
        <v>1201</v>
      </c>
      <c r="B17" s="1155"/>
      <c r="C17" s="1155"/>
      <c r="D17" s="1155"/>
      <c r="E17" s="1155"/>
      <c r="F17" s="1155"/>
      <c r="G17" s="1155"/>
      <c r="H17" s="540"/>
      <c r="I17" s="540"/>
    </row>
    <row r="18" spans="1:9" ht="30" customHeight="1" x14ac:dyDescent="0.2">
      <c r="A18" s="557">
        <v>7</v>
      </c>
      <c r="B18" s="569" t="s">
        <v>1202</v>
      </c>
      <c r="C18" s="569" t="s">
        <v>1203</v>
      </c>
      <c r="D18" s="561" t="s">
        <v>1204</v>
      </c>
      <c r="E18" s="570">
        <v>3</v>
      </c>
      <c r="F18" s="647">
        <v>530</v>
      </c>
      <c r="G18" s="644">
        <f>E18*F18</f>
        <v>1590</v>
      </c>
      <c r="H18" s="571"/>
      <c r="I18" s="540"/>
    </row>
    <row r="19" spans="1:9" ht="30" customHeight="1" x14ac:dyDescent="0.2">
      <c r="A19" s="557">
        <v>8</v>
      </c>
      <c r="B19" s="569" t="s">
        <v>1205</v>
      </c>
      <c r="C19" s="569" t="s">
        <v>1206</v>
      </c>
      <c r="D19" s="561" t="s">
        <v>1207</v>
      </c>
      <c r="E19" s="570">
        <v>1</v>
      </c>
      <c r="F19" s="647">
        <v>35</v>
      </c>
      <c r="G19" s="644">
        <f>F19*E19</f>
        <v>35</v>
      </c>
      <c r="H19" s="572"/>
      <c r="I19" s="540"/>
    </row>
    <row r="20" spans="1:9" ht="57.75" customHeight="1" x14ac:dyDescent="0.2">
      <c r="A20" s="557">
        <v>9</v>
      </c>
      <c r="B20" s="558" t="s">
        <v>1295</v>
      </c>
      <c r="C20" s="569" t="s">
        <v>1294</v>
      </c>
      <c r="D20" s="561" t="s">
        <v>1208</v>
      </c>
      <c r="E20" s="573">
        <v>1</v>
      </c>
      <c r="F20" s="647">
        <f>78+16*(40-20)/5</f>
        <v>142</v>
      </c>
      <c r="G20" s="644">
        <f>F20</f>
        <v>142</v>
      </c>
      <c r="H20" s="574"/>
      <c r="I20" s="540"/>
    </row>
    <row r="21" spans="1:9" ht="30" customHeight="1" x14ac:dyDescent="0.2">
      <c r="A21" s="557"/>
      <c r="B21" s="569"/>
      <c r="C21" s="551" t="s">
        <v>1209</v>
      </c>
      <c r="D21" s="569"/>
      <c r="E21" s="575"/>
      <c r="F21" s="576"/>
      <c r="G21" s="643">
        <f>G20+G18+G19</f>
        <v>1767</v>
      </c>
      <c r="H21" s="574"/>
      <c r="I21" s="540"/>
    </row>
    <row r="22" spans="1:9" ht="30" customHeight="1" x14ac:dyDescent="0.2">
      <c r="A22" s="577"/>
      <c r="B22" s="569"/>
      <c r="C22" s="551" t="s">
        <v>1210</v>
      </c>
      <c r="D22" s="578"/>
      <c r="E22" s="578"/>
      <c r="F22" s="551"/>
      <c r="G22" s="642">
        <f>G16+G21</f>
        <v>12951.49</v>
      </c>
      <c r="H22" s="540"/>
      <c r="I22" s="540"/>
    </row>
    <row r="23" spans="1:9" ht="30" customHeight="1" x14ac:dyDescent="0.2">
      <c r="A23" s="577">
        <v>10</v>
      </c>
      <c r="B23" s="569" t="s">
        <v>1211</v>
      </c>
      <c r="C23" s="579" t="s">
        <v>988</v>
      </c>
      <c r="D23" s="578">
        <v>4</v>
      </c>
      <c r="E23" s="578"/>
      <c r="F23" s="551"/>
      <c r="G23" s="642">
        <f>G22*D23</f>
        <v>51805.96</v>
      </c>
      <c r="H23" s="540"/>
      <c r="I23" s="540"/>
    </row>
    <row r="24" spans="1:9" ht="30" customHeight="1" x14ac:dyDescent="0.2">
      <c r="A24" s="577">
        <v>11</v>
      </c>
      <c r="B24" s="569" t="s">
        <v>1212</v>
      </c>
      <c r="C24" s="579" t="s">
        <v>988</v>
      </c>
      <c r="D24" s="569">
        <v>14.6</v>
      </c>
      <c r="E24" s="569"/>
      <c r="F24" s="579"/>
      <c r="G24" s="642">
        <f>G23*D24</f>
        <v>756367.02</v>
      </c>
      <c r="H24" s="540"/>
      <c r="I24" s="540"/>
    </row>
    <row r="25" spans="1:9" s="606" customFormat="1" ht="12.75" x14ac:dyDescent="0.2">
      <c r="A25" s="1149" t="s">
        <v>1297</v>
      </c>
      <c r="B25" s="1150"/>
      <c r="C25" s="1150"/>
      <c r="D25" s="1150"/>
      <c r="E25" s="1150"/>
      <c r="F25" s="1150"/>
      <c r="G25" s="1151"/>
      <c r="H25" s="605"/>
      <c r="I25" s="605"/>
    </row>
    <row r="26" spans="1:9" ht="102" x14ac:dyDescent="0.2">
      <c r="A26" s="577">
        <v>12</v>
      </c>
      <c r="B26" s="569" t="s">
        <v>1298</v>
      </c>
      <c r="C26" s="579" t="s">
        <v>1299</v>
      </c>
      <c r="D26" s="569"/>
      <c r="E26" s="569"/>
      <c r="F26" s="667">
        <f>540*15*4</f>
        <v>32400</v>
      </c>
      <c r="G26" s="671">
        <f>F26</f>
        <v>32400</v>
      </c>
      <c r="H26" s="540"/>
      <c r="I26" s="540"/>
    </row>
    <row r="27" spans="1:9" ht="12.75" x14ac:dyDescent="0.2">
      <c r="A27" s="577"/>
      <c r="B27" s="569"/>
      <c r="C27" s="579" t="s">
        <v>1214</v>
      </c>
      <c r="D27" s="569"/>
      <c r="E27" s="569"/>
      <c r="F27" s="667"/>
      <c r="G27" s="671">
        <f>G24+G26</f>
        <v>788767.02</v>
      </c>
      <c r="H27" s="540"/>
      <c r="I27" s="540"/>
    </row>
    <row r="28" spans="1:9" ht="12.75" x14ac:dyDescent="0.2">
      <c r="A28" s="668"/>
      <c r="B28" s="669"/>
      <c r="C28" s="670" t="s">
        <v>1300</v>
      </c>
      <c r="D28" s="669"/>
      <c r="E28" s="669"/>
      <c r="F28" s="669"/>
      <c r="G28" s="671">
        <f>G27*1.2</f>
        <v>946520.42</v>
      </c>
      <c r="H28" s="540"/>
      <c r="I28" s="540"/>
    </row>
    <row r="29" spans="1:9" ht="24" customHeight="1" x14ac:dyDescent="0.2">
      <c r="A29" s="648"/>
      <c r="B29" s="649"/>
      <c r="C29" s="649" t="s">
        <v>1275</v>
      </c>
      <c r="D29" s="648"/>
      <c r="E29" s="648"/>
      <c r="F29" s="648"/>
      <c r="G29" s="650">
        <f>G24*10%</f>
        <v>75636.7</v>
      </c>
    </row>
    <row r="30" spans="1:9" ht="24" customHeight="1" x14ac:dyDescent="0.2">
      <c r="A30" s="648"/>
      <c r="B30" s="649"/>
      <c r="C30" s="649" t="s">
        <v>1276</v>
      </c>
      <c r="D30" s="648"/>
      <c r="E30" s="648"/>
      <c r="F30" s="648"/>
      <c r="G30" s="650">
        <f>G24+G29</f>
        <v>832003.72</v>
      </c>
    </row>
  </sheetData>
  <mergeCells count="8">
    <mergeCell ref="A25:G25"/>
    <mergeCell ref="A9:G9"/>
    <mergeCell ref="A17:G17"/>
    <mergeCell ref="A1:G1"/>
    <mergeCell ref="A2:G2"/>
    <mergeCell ref="A3:B3"/>
    <mergeCell ref="C3:G3"/>
    <mergeCell ref="A6:G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topLeftCell="A13" workbookViewId="0">
      <selection activeCell="D21" sqref="D21"/>
    </sheetView>
  </sheetViews>
  <sheetFormatPr defaultRowHeight="15" x14ac:dyDescent="0.25"/>
  <cols>
    <col min="1" max="1" width="12.85546875" customWidth="1"/>
    <col min="2" max="2" width="27.85546875" customWidth="1"/>
    <col min="3" max="3" width="19.28515625" customWidth="1"/>
    <col min="4" max="4" width="22.28515625" customWidth="1"/>
    <col min="5" max="5" width="21.5703125" customWidth="1"/>
    <col min="6" max="6" width="23" customWidth="1"/>
    <col min="7" max="7" width="23.42578125" customWidth="1"/>
    <col min="8" max="8" width="15.42578125" customWidth="1"/>
    <col min="9" max="9" width="16.85546875" customWidth="1"/>
    <col min="10" max="10" width="17.42578125" customWidth="1"/>
  </cols>
  <sheetData>
    <row r="1" spans="1:10" ht="39" customHeight="1" x14ac:dyDescent="0.3">
      <c r="A1" s="1162" t="s">
        <v>1359</v>
      </c>
      <c r="B1" s="1162"/>
      <c r="C1" s="1162"/>
      <c r="D1" s="1162"/>
      <c r="E1" s="1162"/>
      <c r="F1" s="1162"/>
      <c r="G1" s="1162"/>
      <c r="H1" s="1162"/>
      <c r="I1" s="1162"/>
      <c r="J1" s="1162"/>
    </row>
    <row r="2" spans="1:10" ht="54" customHeight="1" x14ac:dyDescent="0.25">
      <c r="A2" s="1161" t="s">
        <v>1360</v>
      </c>
      <c r="B2" s="1161"/>
      <c r="C2" s="1163" t="s">
        <v>1361</v>
      </c>
      <c r="D2" s="1163"/>
      <c r="E2" s="1163"/>
      <c r="F2" s="1163"/>
      <c r="G2" s="1163"/>
      <c r="H2" s="1163"/>
      <c r="I2" s="1163"/>
      <c r="J2" s="1163"/>
    </row>
    <row r="3" spans="1:10" ht="29.25" customHeight="1" x14ac:dyDescent="0.25">
      <c r="A3" s="1163" t="s">
        <v>1362</v>
      </c>
      <c r="B3" s="1163"/>
      <c r="C3" s="1164" t="s">
        <v>1363</v>
      </c>
      <c r="D3" s="1164"/>
      <c r="E3" s="714"/>
      <c r="F3" s="714"/>
      <c r="G3" s="714"/>
      <c r="H3" s="135"/>
      <c r="I3" s="135"/>
      <c r="J3" s="135"/>
    </row>
    <row r="4" spans="1:10" ht="24" customHeight="1" x14ac:dyDescent="0.25">
      <c r="A4" s="1161" t="s">
        <v>1364</v>
      </c>
      <c r="B4" s="1161"/>
      <c r="C4" s="714"/>
      <c r="D4" s="714"/>
      <c r="E4" s="714"/>
      <c r="F4" s="714"/>
      <c r="G4" s="714"/>
      <c r="H4" s="135"/>
      <c r="I4" s="135"/>
      <c r="J4" s="135"/>
    </row>
    <row r="5" spans="1:10" ht="23.25" customHeight="1" x14ac:dyDescent="0.25">
      <c r="A5" s="1163" t="s">
        <v>1365</v>
      </c>
      <c r="B5" s="1163"/>
      <c r="C5" s="715" t="s">
        <v>1366</v>
      </c>
      <c r="D5" s="714"/>
      <c r="E5" s="714"/>
      <c r="F5" s="714"/>
      <c r="G5" s="714"/>
      <c r="H5" s="135"/>
      <c r="I5" s="135"/>
      <c r="J5" s="135"/>
    </row>
    <row r="6" spans="1:10" ht="39" customHeight="1" x14ac:dyDescent="0.25">
      <c r="A6" s="1161" t="s">
        <v>1367</v>
      </c>
      <c r="B6" s="1161"/>
      <c r="C6" s="1161"/>
      <c r="D6" s="1161"/>
      <c r="E6" s="1161"/>
      <c r="F6" s="1161"/>
      <c r="G6" s="1161"/>
      <c r="H6" s="1161"/>
      <c r="I6" s="1161"/>
      <c r="J6" s="1161"/>
    </row>
    <row r="7" spans="1:10" ht="33.75" customHeight="1" x14ac:dyDescent="0.25">
      <c r="A7" s="909" t="s">
        <v>1368</v>
      </c>
      <c r="B7" s="909"/>
      <c r="C7" s="909"/>
      <c r="D7" s="909"/>
      <c r="E7" s="909"/>
      <c r="F7" s="909"/>
      <c r="G7" s="909"/>
      <c r="H7" s="909"/>
      <c r="I7" s="909"/>
      <c r="J7" s="909"/>
    </row>
    <row r="8" spans="1:10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</row>
    <row r="9" spans="1:10" ht="126" x14ac:dyDescent="0.25">
      <c r="A9" s="716" t="s">
        <v>1369</v>
      </c>
      <c r="B9" s="717" t="s">
        <v>1370</v>
      </c>
      <c r="C9" s="718" t="s">
        <v>1371</v>
      </c>
      <c r="D9" s="718" t="s">
        <v>1372</v>
      </c>
      <c r="E9" s="718" t="s">
        <v>1373</v>
      </c>
      <c r="F9" s="718" t="s">
        <v>1374</v>
      </c>
      <c r="G9" s="718" t="s">
        <v>1375</v>
      </c>
      <c r="H9" s="135"/>
      <c r="I9" s="135"/>
      <c r="J9" s="135"/>
    </row>
    <row r="10" spans="1:10" ht="15.75" x14ac:dyDescent="0.25">
      <c r="A10" s="224">
        <v>1</v>
      </c>
      <c r="B10" s="224">
        <v>2</v>
      </c>
      <c r="C10" s="224">
        <v>3</v>
      </c>
      <c r="D10" s="224">
        <v>4</v>
      </c>
      <c r="E10" s="224">
        <v>5</v>
      </c>
      <c r="F10" s="224">
        <v>6</v>
      </c>
      <c r="G10" s="224">
        <v>7</v>
      </c>
      <c r="H10" s="135"/>
      <c r="I10" s="135"/>
      <c r="J10" s="135"/>
    </row>
    <row r="11" spans="1:10" ht="15.75" x14ac:dyDescent="0.25">
      <c r="A11" s="719">
        <v>1</v>
      </c>
      <c r="B11" s="720" t="s">
        <v>1213</v>
      </c>
      <c r="C11" s="721">
        <v>4</v>
      </c>
      <c r="D11" s="722" t="s">
        <v>1376</v>
      </c>
      <c r="E11" s="722">
        <v>1</v>
      </c>
      <c r="F11" s="723">
        <v>1.6</v>
      </c>
      <c r="G11" s="724">
        <f>C11/D13*E11*F11</f>
        <v>0.46</v>
      </c>
      <c r="H11" s="135"/>
      <c r="I11" s="135"/>
      <c r="J11" s="135"/>
    </row>
    <row r="12" spans="1:10" ht="15.75" x14ac:dyDescent="0.25">
      <c r="A12" s="722">
        <v>2</v>
      </c>
      <c r="B12" s="720" t="s">
        <v>1377</v>
      </c>
      <c r="C12" s="721">
        <v>10</v>
      </c>
      <c r="D12" s="722" t="s">
        <v>1376</v>
      </c>
      <c r="E12" s="722">
        <v>2</v>
      </c>
      <c r="F12" s="722">
        <v>1.32</v>
      </c>
      <c r="G12" s="724">
        <f>C12/D13*E12*F12</f>
        <v>1.89</v>
      </c>
      <c r="H12" s="135"/>
      <c r="I12" s="135"/>
      <c r="J12" s="135"/>
    </row>
    <row r="13" spans="1:10" ht="15.75" x14ac:dyDescent="0.25">
      <c r="A13" s="720"/>
      <c r="B13" s="725" t="s">
        <v>16</v>
      </c>
      <c r="C13" s="721"/>
      <c r="D13" s="721">
        <f>C11+C12</f>
        <v>14</v>
      </c>
      <c r="E13" s="722">
        <f>SUM(E11:E12)</f>
        <v>3</v>
      </c>
      <c r="F13" s="720"/>
      <c r="G13" s="724">
        <f>(G11+G12)/E13</f>
        <v>0.78</v>
      </c>
      <c r="H13" s="135"/>
      <c r="I13" s="135"/>
      <c r="J13" s="135"/>
    </row>
    <row r="14" spans="1:10" ht="15.75" x14ac:dyDescent="0.25">
      <c r="A14" s="726" t="s">
        <v>1378</v>
      </c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0" ht="15.75" x14ac:dyDescent="0.25">
      <c r="A15" s="135" t="s">
        <v>1379</v>
      </c>
      <c r="B15" s="135"/>
      <c r="C15" s="135"/>
      <c r="D15" s="727"/>
      <c r="E15" s="135"/>
      <c r="F15" s="135"/>
      <c r="G15" s="135"/>
      <c r="H15" s="135"/>
      <c r="I15" s="135"/>
      <c r="J15" s="135"/>
    </row>
    <row r="16" spans="1:10" ht="15.75" x14ac:dyDescent="0.25">
      <c r="A16" s="135"/>
      <c r="B16" s="135"/>
      <c r="C16" s="135"/>
      <c r="E16" s="135"/>
      <c r="F16" s="135"/>
      <c r="G16" s="135"/>
      <c r="H16" s="135"/>
      <c r="I16" s="135"/>
      <c r="J16" s="135"/>
    </row>
    <row r="17" spans="1:31" ht="15.75" x14ac:dyDescent="0.25">
      <c r="A17" s="135"/>
      <c r="B17" s="728"/>
      <c r="C17" s="135"/>
      <c r="D17" s="727"/>
      <c r="E17" s="145"/>
      <c r="F17" s="135"/>
      <c r="G17" s="135"/>
      <c r="H17" s="135"/>
      <c r="I17" s="135"/>
      <c r="J17" s="135"/>
      <c r="AE17" s="729" t="s">
        <v>1380</v>
      </c>
    </row>
    <row r="18" spans="1:31" ht="15.75" x14ac:dyDescent="0.25">
      <c r="A18" s="135"/>
      <c r="B18" s="728"/>
      <c r="C18" s="135"/>
      <c r="D18" s="727"/>
      <c r="E18" s="145"/>
      <c r="F18" s="135"/>
      <c r="G18" s="135"/>
      <c r="H18" s="135"/>
      <c r="I18" s="135"/>
      <c r="J18" s="135"/>
    </row>
    <row r="19" spans="1:31" ht="15.75" x14ac:dyDescent="0.25">
      <c r="A19" s="135"/>
      <c r="B19" s="135"/>
      <c r="C19" s="135"/>
      <c r="D19" s="730"/>
      <c r="E19" s="135"/>
      <c r="F19" s="135"/>
      <c r="G19" s="135"/>
      <c r="H19" s="135"/>
      <c r="I19" s="135"/>
      <c r="J19" s="135"/>
      <c r="AE19">
        <f>((3/40)*1*2)</f>
        <v>0.15</v>
      </c>
    </row>
    <row r="20" spans="1:31" ht="15.75" x14ac:dyDescent="0.25">
      <c r="A20" s="135"/>
      <c r="B20" s="135"/>
      <c r="C20" s="135"/>
      <c r="D20" s="731"/>
      <c r="E20" s="135"/>
      <c r="F20" s="135"/>
      <c r="G20" s="135"/>
      <c r="H20" s="135"/>
      <c r="I20" s="135"/>
      <c r="J20" s="135"/>
    </row>
    <row r="21" spans="1:31" ht="15.75" x14ac:dyDescent="0.25">
      <c r="A21" s="135"/>
      <c r="B21" s="728"/>
      <c r="C21" s="135"/>
      <c r="D21" s="732"/>
      <c r="E21" s="135"/>
      <c r="F21" s="135"/>
      <c r="G21" s="135"/>
      <c r="H21" s="135"/>
      <c r="I21" s="135"/>
      <c r="J21" s="135"/>
      <c r="AE21" s="733">
        <f>5/40*1*1.85</f>
        <v>0.23100000000000001</v>
      </c>
    </row>
    <row r="22" spans="1:31" ht="15.75" x14ac:dyDescent="0.25">
      <c r="A22" s="135"/>
      <c r="B22" s="728"/>
      <c r="C22" s="135"/>
      <c r="D22" s="732"/>
      <c r="E22" s="135"/>
      <c r="F22" s="135"/>
      <c r="G22" s="135"/>
      <c r="H22" s="135"/>
      <c r="I22" s="135"/>
      <c r="J22" s="135"/>
    </row>
    <row r="23" spans="1:31" ht="15.75" x14ac:dyDescent="0.25">
      <c r="B23" s="135"/>
      <c r="C23" s="135"/>
      <c r="D23" s="135"/>
      <c r="E23" s="135"/>
      <c r="F23" s="135"/>
      <c r="G23" s="135"/>
      <c r="H23" s="135"/>
      <c r="I23" s="135"/>
      <c r="J23" s="135"/>
    </row>
    <row r="24" spans="1:31" ht="15.75" x14ac:dyDescent="0.2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AE24">
        <f>18/40*2*1.8</f>
        <v>1.62</v>
      </c>
    </row>
    <row r="25" spans="1:31" ht="15.75" x14ac:dyDescent="0.25">
      <c r="A25" s="1166" t="s">
        <v>1381</v>
      </c>
      <c r="B25" s="1166"/>
      <c r="C25" s="1166"/>
      <c r="D25" s="1166"/>
      <c r="E25" s="1166"/>
      <c r="F25" s="1166"/>
      <c r="G25" s="1166"/>
      <c r="H25" s="1166"/>
      <c r="I25" s="1166"/>
      <c r="J25" s="1166"/>
    </row>
    <row r="26" spans="1:31" ht="15.75" x14ac:dyDescent="0.2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AE26">
        <f>22/40*2*1</f>
        <v>1.1000000000000001</v>
      </c>
    </row>
    <row r="27" spans="1:31" ht="110.25" x14ac:dyDescent="0.25">
      <c r="A27" s="718" t="s">
        <v>1382</v>
      </c>
      <c r="B27" s="717" t="s">
        <v>1383</v>
      </c>
      <c r="C27" s="718" t="s">
        <v>1384</v>
      </c>
      <c r="D27" s="717" t="s">
        <v>1385</v>
      </c>
      <c r="E27" s="717" t="s">
        <v>1386</v>
      </c>
      <c r="F27" s="717" t="s">
        <v>1387</v>
      </c>
      <c r="G27" s="718" t="s">
        <v>1388</v>
      </c>
      <c r="H27" s="717" t="s">
        <v>1389</v>
      </c>
      <c r="I27" s="717" t="s">
        <v>1390</v>
      </c>
      <c r="J27" s="718" t="s">
        <v>1391</v>
      </c>
      <c r="AE27" s="734">
        <f>40/40*1*0.9</f>
        <v>0.9</v>
      </c>
    </row>
    <row r="28" spans="1:31" ht="15.75" x14ac:dyDescent="0.25">
      <c r="A28" s="224">
        <v>1</v>
      </c>
      <c r="B28" s="224">
        <v>2</v>
      </c>
      <c r="C28" s="224">
        <v>3</v>
      </c>
      <c r="D28" s="224">
        <v>4</v>
      </c>
      <c r="E28" s="224">
        <v>5</v>
      </c>
      <c r="F28" s="224">
        <v>6</v>
      </c>
      <c r="G28" s="224">
        <v>7</v>
      </c>
      <c r="H28" s="224">
        <v>8</v>
      </c>
      <c r="I28" s="224">
        <v>9</v>
      </c>
      <c r="J28" s="224">
        <v>10</v>
      </c>
      <c r="AE28" s="733">
        <f>27/40*1*0.65</f>
        <v>0.439</v>
      </c>
    </row>
    <row r="29" spans="1:31" ht="15.75" x14ac:dyDescent="0.25">
      <c r="A29" s="735">
        <v>108868</v>
      </c>
      <c r="B29" s="723">
        <f>247/12</f>
        <v>20.58</v>
      </c>
      <c r="C29" s="736">
        <f>A29/B29</f>
        <v>5289.99</v>
      </c>
      <c r="D29" s="737">
        <v>0.40060000000000001</v>
      </c>
      <c r="E29" s="737">
        <v>0.1</v>
      </c>
      <c r="F29" s="738">
        <f>(C29*(1+E29))/D29</f>
        <v>14525.68</v>
      </c>
      <c r="G29" s="739">
        <f>D13</f>
        <v>14</v>
      </c>
      <c r="H29" s="740">
        <f>E13</f>
        <v>3</v>
      </c>
      <c r="I29" s="738">
        <f>G13</f>
        <v>0.78</v>
      </c>
      <c r="J29" s="741">
        <f>F29*G29*H29*I29</f>
        <v>475861.28</v>
      </c>
    </row>
    <row r="30" spans="1:31" ht="15.75" x14ac:dyDescent="0.25">
      <c r="A30" s="742"/>
      <c r="B30" s="743"/>
      <c r="C30" s="744"/>
      <c r="D30" s="745"/>
      <c r="E30" s="745"/>
      <c r="F30" s="746"/>
      <c r="G30" s="1167"/>
      <c r="H30" s="1167"/>
      <c r="I30" s="1167"/>
      <c r="J30" s="747"/>
    </row>
    <row r="31" spans="1:31" ht="15.75" x14ac:dyDescent="0.25">
      <c r="A31" s="742"/>
      <c r="B31" s="743"/>
      <c r="C31" s="744"/>
      <c r="D31" s="745"/>
      <c r="E31" s="745"/>
      <c r="F31" s="746"/>
      <c r="G31" s="1167"/>
      <c r="H31" s="1167"/>
      <c r="I31" s="1167"/>
      <c r="J31" s="747"/>
    </row>
    <row r="32" spans="1:31" ht="15.75" x14ac:dyDescent="0.25">
      <c r="A32" s="135"/>
      <c r="B32" s="135"/>
      <c r="C32" s="135"/>
      <c r="D32" s="135"/>
      <c r="E32" s="135"/>
      <c r="F32" s="135"/>
      <c r="G32" s="135"/>
      <c r="H32" s="135"/>
      <c r="I32" s="135"/>
      <c r="J32" s="135"/>
    </row>
    <row r="33" spans="1:10" ht="15.75" x14ac:dyDescent="0.25">
      <c r="A33" s="135" t="s">
        <v>1392</v>
      </c>
      <c r="B33" s="135" t="s">
        <v>1393</v>
      </c>
      <c r="C33" s="135"/>
      <c r="D33" s="135"/>
      <c r="E33" s="135"/>
      <c r="F33" s="135"/>
      <c r="G33" s="135"/>
      <c r="H33" s="135"/>
      <c r="I33" s="135"/>
      <c r="J33" s="135"/>
    </row>
    <row r="34" spans="1:10" ht="159" customHeight="1" x14ac:dyDescent="0.25">
      <c r="A34" s="1161" t="s">
        <v>1394</v>
      </c>
      <c r="B34" s="1161"/>
      <c r="C34" s="1161"/>
      <c r="D34" s="1161"/>
      <c r="E34" s="1161"/>
      <c r="F34" s="1161"/>
      <c r="G34" s="1161"/>
      <c r="H34" s="1161"/>
      <c r="I34" s="1161"/>
      <c r="J34" s="1161"/>
    </row>
    <row r="35" spans="1:10" ht="23.25" customHeight="1" x14ac:dyDescent="0.25">
      <c r="A35" s="1165" t="s">
        <v>1395</v>
      </c>
      <c r="B35" s="1165"/>
      <c r="C35" s="1165"/>
      <c r="D35" s="1165"/>
      <c r="E35" s="1165"/>
      <c r="F35" s="1165"/>
      <c r="G35" s="1165"/>
      <c r="H35" s="1165"/>
      <c r="I35" s="1165"/>
      <c r="J35" s="1165"/>
    </row>
    <row r="36" spans="1:10" ht="41.25" customHeight="1" x14ac:dyDescent="0.25">
      <c r="A36" s="1165" t="s">
        <v>1396</v>
      </c>
      <c r="B36" s="1165"/>
      <c r="C36" s="1165"/>
      <c r="D36" s="1165"/>
      <c r="E36" s="1165"/>
      <c r="F36" s="1165"/>
      <c r="G36" s="1165"/>
      <c r="H36" s="1165"/>
      <c r="I36" s="1165"/>
      <c r="J36" s="1165"/>
    </row>
    <row r="37" spans="1:10" ht="15.75" x14ac:dyDescent="0.25">
      <c r="A37" s="135"/>
      <c r="B37" s="135"/>
      <c r="C37" s="135"/>
      <c r="D37" s="135"/>
      <c r="E37" s="135"/>
      <c r="F37" s="135"/>
      <c r="G37" s="135"/>
      <c r="H37" s="135"/>
      <c r="I37" s="135"/>
      <c r="J37" s="135"/>
    </row>
    <row r="38" spans="1:10" ht="15.75" x14ac:dyDescent="0.25">
      <c r="A38" s="135"/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 ht="15.75" x14ac:dyDescent="0.25">
      <c r="A39" s="135"/>
      <c r="B39" s="135"/>
      <c r="C39" s="135"/>
      <c r="D39" s="135"/>
      <c r="E39" s="135"/>
      <c r="F39" s="135"/>
      <c r="G39" s="135"/>
      <c r="H39" s="135"/>
      <c r="I39" s="135"/>
      <c r="J39" s="135"/>
    </row>
    <row r="40" spans="1:10" ht="15.75" x14ac:dyDescent="0.25">
      <c r="A40" s="135"/>
      <c r="B40" s="135"/>
      <c r="C40" s="135"/>
      <c r="D40" s="135"/>
      <c r="E40" s="135"/>
      <c r="F40" s="135"/>
      <c r="G40" s="135"/>
      <c r="H40" s="135"/>
      <c r="I40" s="135"/>
      <c r="J40" s="135"/>
    </row>
    <row r="41" spans="1:10" ht="15.75" x14ac:dyDescent="0.25">
      <c r="A41" s="135"/>
      <c r="B41" s="135"/>
      <c r="C41" s="135"/>
      <c r="D41" s="135"/>
      <c r="E41" s="135"/>
      <c r="F41" s="135"/>
      <c r="G41" s="135"/>
      <c r="H41" s="135"/>
      <c r="I41" s="135"/>
      <c r="J41" s="135"/>
    </row>
    <row r="42" spans="1:10" ht="15.75" x14ac:dyDescent="0.25">
      <c r="A42" s="135"/>
      <c r="B42" s="135"/>
      <c r="C42" s="135"/>
      <c r="D42" s="135"/>
      <c r="E42" s="135"/>
      <c r="F42" s="135"/>
      <c r="G42" s="135"/>
      <c r="H42" s="135"/>
      <c r="I42" s="135"/>
      <c r="J42" s="135"/>
    </row>
    <row r="43" spans="1:10" ht="15.75" x14ac:dyDescent="0.25">
      <c r="A43" s="135"/>
      <c r="B43" s="135"/>
      <c r="C43" s="135"/>
      <c r="D43" s="135"/>
      <c r="E43" s="135"/>
      <c r="F43" s="135"/>
      <c r="G43" s="135"/>
      <c r="H43" s="135"/>
      <c r="I43" s="135"/>
      <c r="J43" s="135"/>
    </row>
    <row r="44" spans="1:10" ht="15.75" x14ac:dyDescent="0.25">
      <c r="A44" s="135"/>
      <c r="B44" s="135"/>
      <c r="C44" s="135"/>
      <c r="D44" s="135"/>
      <c r="E44" s="135"/>
      <c r="F44" s="135"/>
      <c r="G44" s="135"/>
      <c r="H44" s="135"/>
      <c r="I44" s="135"/>
      <c r="J44" s="135"/>
    </row>
    <row r="45" spans="1:10" ht="15.75" x14ac:dyDescent="0.25">
      <c r="A45" s="135"/>
      <c r="B45" s="135"/>
      <c r="C45" s="135"/>
      <c r="D45" s="135"/>
      <c r="E45" s="135"/>
      <c r="F45" s="135"/>
      <c r="G45" s="135"/>
      <c r="H45" s="135"/>
      <c r="I45" s="135"/>
      <c r="J45" s="135"/>
    </row>
    <row r="46" spans="1:10" ht="15.75" x14ac:dyDescent="0.25">
      <c r="A46" s="135"/>
      <c r="B46" s="135"/>
      <c r="C46" s="135"/>
      <c r="D46" s="135"/>
      <c r="E46" s="135"/>
      <c r="F46" s="135"/>
      <c r="G46" s="135"/>
      <c r="H46" s="135"/>
      <c r="I46" s="135"/>
      <c r="J46" s="135"/>
    </row>
    <row r="47" spans="1:10" ht="15.75" x14ac:dyDescent="0.25">
      <c r="A47" s="135"/>
      <c r="B47" s="135"/>
      <c r="C47" s="135"/>
      <c r="D47" s="135"/>
      <c r="E47" s="135"/>
      <c r="F47" s="135"/>
      <c r="G47" s="135"/>
      <c r="H47" s="135"/>
      <c r="I47" s="135"/>
      <c r="J47" s="135"/>
    </row>
    <row r="48" spans="1:10" ht="15.75" x14ac:dyDescent="0.25">
      <c r="A48" s="135"/>
      <c r="B48" s="135"/>
      <c r="C48" s="135"/>
      <c r="D48" s="135"/>
      <c r="E48" s="135"/>
      <c r="F48" s="135"/>
      <c r="G48" s="135"/>
      <c r="H48" s="135"/>
      <c r="I48" s="135"/>
      <c r="J48" s="135"/>
    </row>
    <row r="49" spans="1:10" ht="15.75" x14ac:dyDescent="0.25">
      <c r="A49" s="135"/>
      <c r="B49" s="135"/>
      <c r="C49" s="135"/>
      <c r="D49" s="135"/>
      <c r="E49" s="135"/>
      <c r="F49" s="135"/>
      <c r="G49" s="135"/>
      <c r="H49" s="135"/>
      <c r="I49" s="135"/>
      <c r="J49" s="135"/>
    </row>
    <row r="50" spans="1:10" ht="15.75" x14ac:dyDescent="0.25">
      <c r="A50" s="135"/>
      <c r="B50" s="135"/>
      <c r="C50" s="135"/>
      <c r="D50" s="135"/>
      <c r="E50" s="135"/>
      <c r="F50" s="135"/>
      <c r="G50" s="135"/>
      <c r="H50" s="135"/>
      <c r="I50" s="135"/>
      <c r="J50" s="135"/>
    </row>
    <row r="51" spans="1:10" ht="15.75" x14ac:dyDescent="0.25">
      <c r="A51" s="135"/>
      <c r="B51" s="135"/>
      <c r="C51" s="135"/>
      <c r="D51" s="135"/>
      <c r="E51" s="135"/>
      <c r="F51" s="135"/>
      <c r="G51" s="135"/>
      <c r="H51" s="135"/>
      <c r="I51" s="135"/>
      <c r="J51" s="135"/>
    </row>
    <row r="52" spans="1:10" ht="15.75" x14ac:dyDescent="0.25">
      <c r="A52" s="135"/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0" ht="15.75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</row>
    <row r="54" spans="1:10" ht="15.75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10" ht="15.75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</row>
    <row r="56" spans="1:10" ht="15.75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</row>
    <row r="57" spans="1:10" ht="15.75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</row>
    <row r="58" spans="1:10" ht="15.75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</row>
    <row r="59" spans="1:10" ht="15.75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</row>
    <row r="60" spans="1:10" ht="15.75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</row>
    <row r="61" spans="1:10" ht="15.75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</row>
    <row r="62" spans="1:10" ht="15.75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</row>
    <row r="63" spans="1:10" ht="15.75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</row>
    <row r="64" spans="1:10" ht="15.75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</row>
    <row r="65" spans="1:10" ht="15.75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</row>
    <row r="66" spans="1:10" ht="15.75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</row>
    <row r="67" spans="1:10" ht="15.75" x14ac:dyDescent="0.25">
      <c r="A67" s="135"/>
      <c r="B67" s="135"/>
      <c r="C67" s="135"/>
      <c r="D67" s="135"/>
      <c r="E67" s="135"/>
      <c r="F67" s="135"/>
      <c r="G67" s="135"/>
      <c r="H67" s="135"/>
      <c r="I67" s="135"/>
      <c r="J67" s="135"/>
    </row>
    <row r="68" spans="1:10" ht="15.75" x14ac:dyDescent="0.25">
      <c r="A68" s="135"/>
      <c r="B68" s="135"/>
      <c r="C68" s="135"/>
      <c r="D68" s="135"/>
      <c r="E68" s="135"/>
      <c r="F68" s="135"/>
      <c r="G68" s="135"/>
      <c r="H68" s="135"/>
      <c r="I68" s="135"/>
      <c r="J68" s="135"/>
    </row>
    <row r="69" spans="1:10" ht="15.75" x14ac:dyDescent="0.25">
      <c r="A69" s="135"/>
      <c r="B69" s="135"/>
      <c r="C69" s="135"/>
      <c r="D69" s="135"/>
      <c r="E69" s="135"/>
      <c r="F69" s="135"/>
      <c r="G69" s="135"/>
      <c r="H69" s="135"/>
      <c r="I69" s="135"/>
      <c r="J69" s="135"/>
    </row>
    <row r="70" spans="1:10" ht="15.75" x14ac:dyDescent="0.25">
      <c r="A70" s="135"/>
      <c r="B70" s="135"/>
      <c r="C70" s="135"/>
      <c r="D70" s="135"/>
      <c r="E70" s="135"/>
      <c r="F70" s="135"/>
      <c r="G70" s="135"/>
      <c r="H70" s="135"/>
      <c r="I70" s="135"/>
      <c r="J70" s="135"/>
    </row>
    <row r="71" spans="1:10" ht="15.75" x14ac:dyDescent="0.25">
      <c r="A71" s="135"/>
      <c r="B71" s="135"/>
      <c r="C71" s="135"/>
      <c r="D71" s="135"/>
      <c r="E71" s="135"/>
      <c r="F71" s="135"/>
      <c r="G71" s="135"/>
      <c r="H71" s="135"/>
      <c r="I71" s="135"/>
      <c r="J71" s="135"/>
    </row>
    <row r="72" spans="1:10" ht="15.75" x14ac:dyDescent="0.25">
      <c r="A72" s="135"/>
      <c r="B72" s="135"/>
      <c r="C72" s="135"/>
      <c r="D72" s="135"/>
      <c r="E72" s="135"/>
      <c r="F72" s="135"/>
      <c r="G72" s="135"/>
      <c r="H72" s="135"/>
      <c r="I72" s="135"/>
      <c r="J72" s="135"/>
    </row>
    <row r="73" spans="1:10" ht="15.75" x14ac:dyDescent="0.25">
      <c r="A73" s="135"/>
      <c r="B73" s="135"/>
      <c r="C73" s="135"/>
      <c r="D73" s="135"/>
      <c r="E73" s="135"/>
      <c r="F73" s="135"/>
      <c r="G73" s="135"/>
      <c r="H73" s="135"/>
      <c r="I73" s="135"/>
      <c r="J73" s="135"/>
    </row>
    <row r="74" spans="1:10" ht="15.75" x14ac:dyDescent="0.25">
      <c r="A74" s="135"/>
      <c r="B74" s="135"/>
      <c r="C74" s="135"/>
      <c r="D74" s="135"/>
      <c r="E74" s="135"/>
      <c r="F74" s="135"/>
      <c r="G74" s="135"/>
      <c r="H74" s="135"/>
      <c r="I74" s="135"/>
      <c r="J74" s="135"/>
    </row>
    <row r="75" spans="1:10" ht="15.75" x14ac:dyDescent="0.25">
      <c r="A75" s="135"/>
      <c r="B75" s="135"/>
      <c r="C75" s="135"/>
      <c r="D75" s="135"/>
      <c r="E75" s="135"/>
      <c r="F75" s="135"/>
      <c r="G75" s="135"/>
      <c r="H75" s="135"/>
      <c r="I75" s="135"/>
      <c r="J75" s="135"/>
    </row>
    <row r="76" spans="1:10" ht="15.75" x14ac:dyDescent="0.25">
      <c r="A76" s="135"/>
      <c r="B76" s="135"/>
      <c r="C76" s="135"/>
      <c r="D76" s="135"/>
      <c r="E76" s="135"/>
      <c r="F76" s="135"/>
      <c r="G76" s="135"/>
      <c r="H76" s="135"/>
      <c r="I76" s="135"/>
      <c r="J76" s="135"/>
    </row>
    <row r="77" spans="1:10" ht="15.75" x14ac:dyDescent="0.25">
      <c r="A77" s="135"/>
      <c r="B77" s="135"/>
      <c r="C77" s="135"/>
      <c r="D77" s="135"/>
      <c r="E77" s="135"/>
      <c r="F77" s="135"/>
      <c r="G77" s="135"/>
      <c r="H77" s="135"/>
      <c r="I77" s="135"/>
      <c r="J77" s="135"/>
    </row>
    <row r="78" spans="1:10" ht="15.75" x14ac:dyDescent="0.25">
      <c r="A78" s="135"/>
      <c r="B78" s="135"/>
      <c r="C78" s="135"/>
      <c r="D78" s="135"/>
      <c r="E78" s="135"/>
      <c r="F78" s="135"/>
      <c r="G78" s="135"/>
      <c r="H78" s="135"/>
      <c r="I78" s="135"/>
      <c r="J78" s="135"/>
    </row>
    <row r="79" spans="1:10" ht="15.75" x14ac:dyDescent="0.25">
      <c r="A79" s="135"/>
      <c r="B79" s="135"/>
      <c r="C79" s="135"/>
      <c r="D79" s="135"/>
      <c r="E79" s="135"/>
      <c r="F79" s="135"/>
      <c r="G79" s="135"/>
      <c r="H79" s="135"/>
      <c r="I79" s="135"/>
      <c r="J79" s="135"/>
    </row>
    <row r="80" spans="1:10" ht="15.75" x14ac:dyDescent="0.25">
      <c r="A80" s="135"/>
      <c r="B80" s="135"/>
      <c r="C80" s="135"/>
      <c r="D80" s="135"/>
      <c r="E80" s="135"/>
      <c r="F80" s="135"/>
      <c r="G80" s="135"/>
      <c r="H80" s="135"/>
      <c r="I80" s="135"/>
      <c r="J80" s="135"/>
    </row>
    <row r="81" spans="1:10" ht="15.75" x14ac:dyDescent="0.25">
      <c r="A81" s="135"/>
      <c r="B81" s="135"/>
      <c r="C81" s="135"/>
      <c r="D81" s="135"/>
      <c r="E81" s="135"/>
      <c r="F81" s="135"/>
      <c r="G81" s="135"/>
      <c r="H81" s="135"/>
      <c r="I81" s="135"/>
      <c r="J81" s="135"/>
    </row>
    <row r="82" spans="1:10" ht="15.75" x14ac:dyDescent="0.25">
      <c r="A82" s="135"/>
      <c r="B82" s="135"/>
      <c r="C82" s="135"/>
      <c r="D82" s="135"/>
      <c r="E82" s="135"/>
      <c r="F82" s="135"/>
      <c r="G82" s="135"/>
      <c r="H82" s="135"/>
      <c r="I82" s="135"/>
      <c r="J82" s="135"/>
    </row>
    <row r="83" spans="1:10" ht="15.75" x14ac:dyDescent="0.25">
      <c r="A83" s="135"/>
      <c r="B83" s="135"/>
      <c r="C83" s="135"/>
      <c r="D83" s="135"/>
      <c r="E83" s="135"/>
      <c r="F83" s="135"/>
      <c r="G83" s="135"/>
      <c r="H83" s="135"/>
      <c r="I83" s="135"/>
      <c r="J83" s="135"/>
    </row>
    <row r="84" spans="1:10" ht="15.75" x14ac:dyDescent="0.25">
      <c r="A84" s="135"/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ht="15.75" x14ac:dyDescent="0.25">
      <c r="A85" s="135"/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ht="15.75" x14ac:dyDescent="0.25">
      <c r="A86" s="135"/>
      <c r="B86" s="135"/>
      <c r="C86" s="135"/>
      <c r="D86" s="135"/>
      <c r="E86" s="135"/>
      <c r="F86" s="135"/>
      <c r="G86" s="135"/>
      <c r="H86" s="135"/>
      <c r="I86" s="135"/>
      <c r="J86" s="135"/>
    </row>
    <row r="87" spans="1:10" ht="15.75" x14ac:dyDescent="0.25">
      <c r="A87" s="135"/>
      <c r="B87" s="135"/>
      <c r="C87" s="135"/>
      <c r="D87" s="135"/>
      <c r="E87" s="135"/>
      <c r="F87" s="135"/>
      <c r="G87" s="135"/>
      <c r="H87" s="135"/>
      <c r="I87" s="135"/>
      <c r="J87" s="135"/>
    </row>
    <row r="88" spans="1:10" ht="15.75" x14ac:dyDescent="0.25">
      <c r="A88" s="135"/>
      <c r="B88" s="135"/>
      <c r="C88" s="135"/>
      <c r="D88" s="135"/>
      <c r="E88" s="135"/>
      <c r="F88" s="135"/>
      <c r="G88" s="135"/>
      <c r="H88" s="135"/>
      <c r="I88" s="135"/>
      <c r="J88" s="135"/>
    </row>
    <row r="89" spans="1:10" ht="15.75" x14ac:dyDescent="0.25">
      <c r="A89" s="135"/>
      <c r="B89" s="135"/>
      <c r="C89" s="135"/>
      <c r="D89" s="135"/>
      <c r="E89" s="135"/>
      <c r="F89" s="135"/>
      <c r="G89" s="135"/>
      <c r="H89" s="135"/>
      <c r="I89" s="135"/>
      <c r="J89" s="135"/>
    </row>
    <row r="90" spans="1:10" ht="15.75" x14ac:dyDescent="0.25">
      <c r="A90" s="135"/>
      <c r="B90" s="135"/>
      <c r="C90" s="135"/>
      <c r="D90" s="135"/>
      <c r="E90" s="135"/>
      <c r="F90" s="135"/>
      <c r="G90" s="135"/>
      <c r="H90" s="135"/>
      <c r="I90" s="135"/>
      <c r="J90" s="135"/>
    </row>
    <row r="91" spans="1:10" ht="15.75" x14ac:dyDescent="0.25">
      <c r="A91" s="135"/>
      <c r="B91" s="135"/>
      <c r="C91" s="135"/>
      <c r="D91" s="135"/>
      <c r="E91" s="135"/>
      <c r="F91" s="135"/>
      <c r="G91" s="135"/>
      <c r="H91" s="135"/>
      <c r="I91" s="135"/>
      <c r="J91" s="135"/>
    </row>
    <row r="92" spans="1:10" ht="15.75" x14ac:dyDescent="0.25">
      <c r="A92" s="135"/>
      <c r="B92" s="135"/>
      <c r="C92" s="135"/>
      <c r="D92" s="135"/>
      <c r="E92" s="135"/>
      <c r="F92" s="135"/>
      <c r="G92" s="135"/>
      <c r="H92" s="135"/>
      <c r="I92" s="135"/>
      <c r="J92" s="135"/>
    </row>
    <row r="93" spans="1:10" ht="15.75" x14ac:dyDescent="0.25">
      <c r="A93" s="135"/>
      <c r="B93" s="135"/>
      <c r="C93" s="135"/>
      <c r="D93" s="135"/>
      <c r="E93" s="135"/>
      <c r="F93" s="135"/>
      <c r="G93" s="135"/>
      <c r="H93" s="135"/>
      <c r="I93" s="135"/>
      <c r="J93" s="135"/>
    </row>
    <row r="94" spans="1:10" ht="15.75" x14ac:dyDescent="0.25">
      <c r="A94" s="135"/>
      <c r="B94" s="135"/>
      <c r="C94" s="135"/>
      <c r="D94" s="135"/>
      <c r="E94" s="135"/>
      <c r="F94" s="135"/>
      <c r="G94" s="135"/>
      <c r="H94" s="135"/>
      <c r="I94" s="135"/>
      <c r="J94" s="135"/>
    </row>
    <row r="95" spans="1:10" ht="15.75" x14ac:dyDescent="0.25">
      <c r="A95" s="135"/>
      <c r="B95" s="135"/>
      <c r="C95" s="135"/>
      <c r="D95" s="135"/>
      <c r="E95" s="135"/>
      <c r="F95" s="135"/>
      <c r="G95" s="135"/>
      <c r="H95" s="135"/>
      <c r="I95" s="135"/>
      <c r="J95" s="135"/>
    </row>
    <row r="96" spans="1:10" ht="15.75" x14ac:dyDescent="0.25">
      <c r="A96" s="135"/>
      <c r="B96" s="135"/>
      <c r="C96" s="135"/>
      <c r="D96" s="135"/>
      <c r="E96" s="135"/>
      <c r="F96" s="135"/>
      <c r="G96" s="135"/>
      <c r="H96" s="135"/>
      <c r="I96" s="135"/>
      <c r="J96" s="135"/>
    </row>
    <row r="97" spans="1:10" ht="15.75" x14ac:dyDescent="0.25">
      <c r="A97" s="135"/>
      <c r="B97" s="135"/>
      <c r="C97" s="135"/>
      <c r="D97" s="135"/>
      <c r="E97" s="135"/>
      <c r="F97" s="135"/>
      <c r="G97" s="135"/>
      <c r="H97" s="135"/>
      <c r="I97" s="135"/>
      <c r="J97" s="135"/>
    </row>
    <row r="98" spans="1:10" ht="15.75" x14ac:dyDescent="0.25">
      <c r="A98" s="135"/>
      <c r="B98" s="135"/>
      <c r="C98" s="135"/>
      <c r="D98" s="135"/>
      <c r="E98" s="135"/>
      <c r="F98" s="135"/>
      <c r="G98" s="135"/>
      <c r="H98" s="135"/>
      <c r="I98" s="135"/>
      <c r="J98" s="135"/>
    </row>
    <row r="99" spans="1:10" ht="15.75" x14ac:dyDescent="0.25">
      <c r="A99" s="135"/>
      <c r="B99" s="135"/>
      <c r="C99" s="135"/>
      <c r="D99" s="135"/>
      <c r="E99" s="135"/>
      <c r="F99" s="135"/>
      <c r="G99" s="135"/>
      <c r="H99" s="135"/>
      <c r="I99" s="135"/>
      <c r="J99" s="135"/>
    </row>
    <row r="100" spans="1:10" ht="15.75" x14ac:dyDescent="0.2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</row>
    <row r="101" spans="1:10" ht="15.75" x14ac:dyDescent="0.2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</row>
    <row r="102" spans="1:10" ht="15.75" x14ac:dyDescent="0.2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</row>
    <row r="103" spans="1:10" ht="15.75" x14ac:dyDescent="0.2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</row>
    <row r="104" spans="1:10" ht="15.75" x14ac:dyDescent="0.2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</row>
    <row r="105" spans="1:10" ht="15.75" x14ac:dyDescent="0.2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</row>
    <row r="106" spans="1:10" ht="15.75" x14ac:dyDescent="0.2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</row>
    <row r="107" spans="1:10" ht="15.75" x14ac:dyDescent="0.2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</row>
    <row r="108" spans="1:10" ht="15.75" x14ac:dyDescent="0.2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</row>
    <row r="109" spans="1:10" ht="15.75" x14ac:dyDescent="0.2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</row>
    <row r="110" spans="1:10" ht="15.75" x14ac:dyDescent="0.25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</row>
    <row r="111" spans="1:10" ht="15.75" x14ac:dyDescent="0.2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</row>
    <row r="112" spans="1:10" ht="15.75" x14ac:dyDescent="0.2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</row>
    <row r="113" spans="1:10" ht="15.75" x14ac:dyDescent="0.2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</row>
    <row r="114" spans="1:10" ht="15.75" x14ac:dyDescent="0.2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</row>
    <row r="115" spans="1:10" ht="15.75" x14ac:dyDescent="0.2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</row>
    <row r="116" spans="1:10" ht="15.75" x14ac:dyDescent="0.2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</row>
    <row r="117" spans="1:10" ht="15.75" x14ac:dyDescent="0.25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</row>
    <row r="118" spans="1:10" ht="15.75" x14ac:dyDescent="0.25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</row>
    <row r="119" spans="1:10" ht="15.75" x14ac:dyDescent="0.25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</row>
    <row r="120" spans="1:10" ht="15.75" x14ac:dyDescent="0.25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</row>
    <row r="121" spans="1:10" ht="15.75" x14ac:dyDescent="0.25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</row>
    <row r="122" spans="1:10" ht="15.75" x14ac:dyDescent="0.25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</row>
    <row r="123" spans="1:10" ht="15.75" x14ac:dyDescent="0.25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</row>
    <row r="124" spans="1:10" ht="15.75" x14ac:dyDescent="0.25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</row>
    <row r="125" spans="1:10" ht="15.75" x14ac:dyDescent="0.2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</row>
    <row r="126" spans="1:10" ht="15.75" x14ac:dyDescent="0.2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</row>
    <row r="127" spans="1:10" ht="15.75" x14ac:dyDescent="0.25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</row>
    <row r="128" spans="1:10" ht="15.75" x14ac:dyDescent="0.25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</row>
    <row r="129" spans="1:10" ht="15.75" x14ac:dyDescent="0.25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</row>
    <row r="130" spans="1:10" ht="15.75" x14ac:dyDescent="0.25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</row>
    <row r="131" spans="1:10" ht="15.75" x14ac:dyDescent="0.25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</row>
    <row r="132" spans="1:10" ht="15.75" x14ac:dyDescent="0.25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</row>
    <row r="133" spans="1:10" ht="15.75" x14ac:dyDescent="0.25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</row>
    <row r="134" spans="1:10" ht="15.75" x14ac:dyDescent="0.25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</row>
    <row r="135" spans="1:10" ht="15.75" x14ac:dyDescent="0.2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</row>
    <row r="136" spans="1:10" ht="15.75" x14ac:dyDescent="0.25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</row>
    <row r="137" spans="1:10" ht="15.75" x14ac:dyDescent="0.25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</row>
    <row r="138" spans="1:10" ht="15.75" x14ac:dyDescent="0.25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</row>
    <row r="139" spans="1:10" ht="15.75" x14ac:dyDescent="0.25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</row>
    <row r="140" spans="1:10" ht="15.75" x14ac:dyDescent="0.25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</row>
    <row r="141" spans="1:10" ht="15.75" x14ac:dyDescent="0.25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</row>
    <row r="142" spans="1:10" ht="15.75" x14ac:dyDescent="0.25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</row>
    <row r="143" spans="1:10" ht="15.75" x14ac:dyDescent="0.25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</row>
    <row r="144" spans="1:10" ht="15.75" x14ac:dyDescent="0.25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</row>
    <row r="145" spans="1:10" ht="15.75" x14ac:dyDescent="0.25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</row>
    <row r="146" spans="1:10" ht="15.75" x14ac:dyDescent="0.25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</row>
    <row r="147" spans="1:10" ht="15.75" x14ac:dyDescent="0.25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</row>
    <row r="148" spans="1:10" ht="15.75" x14ac:dyDescent="0.2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</row>
    <row r="149" spans="1:10" ht="15.75" x14ac:dyDescent="0.2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</row>
    <row r="150" spans="1:10" ht="15.75" x14ac:dyDescent="0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</row>
    <row r="151" spans="1:10" ht="15.75" x14ac:dyDescent="0.25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</row>
    <row r="152" spans="1:10" ht="15.75" x14ac:dyDescent="0.25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</row>
    <row r="153" spans="1:10" ht="15.75" x14ac:dyDescent="0.25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</row>
    <row r="154" spans="1:10" ht="15.75" x14ac:dyDescent="0.25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</row>
    <row r="155" spans="1:10" ht="15.75" x14ac:dyDescent="0.25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</row>
    <row r="156" spans="1:10" ht="15.75" x14ac:dyDescent="0.25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</row>
    <row r="157" spans="1:10" ht="15.75" x14ac:dyDescent="0.2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</row>
    <row r="158" spans="1:10" ht="15.75" x14ac:dyDescent="0.2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</row>
    <row r="159" spans="1:10" ht="15.75" x14ac:dyDescent="0.25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</row>
    <row r="160" spans="1:10" ht="15.75" x14ac:dyDescent="0.2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</row>
    <row r="161" spans="1:10" ht="15.75" x14ac:dyDescent="0.2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</row>
    <row r="162" spans="1:10" ht="15.75" x14ac:dyDescent="0.2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</row>
    <row r="163" spans="1:10" ht="15.75" x14ac:dyDescent="0.25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</row>
    <row r="164" spans="1:10" ht="15.75" x14ac:dyDescent="0.25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</row>
    <row r="165" spans="1:10" ht="15.75" x14ac:dyDescent="0.25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</row>
    <row r="166" spans="1:10" ht="15.75" x14ac:dyDescent="0.25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</row>
    <row r="167" spans="1:10" ht="15.75" x14ac:dyDescent="0.2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</row>
    <row r="168" spans="1:10" ht="15.75" x14ac:dyDescent="0.25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</row>
    <row r="169" spans="1:10" ht="15.75" x14ac:dyDescent="0.25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</row>
    <row r="170" spans="1:10" ht="15.75" x14ac:dyDescent="0.25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</row>
    <row r="171" spans="1:10" ht="15.75" x14ac:dyDescent="0.25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</row>
    <row r="172" spans="1:10" ht="15.75" x14ac:dyDescent="0.25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</row>
    <row r="173" spans="1:10" ht="15.75" x14ac:dyDescent="0.25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</row>
    <row r="174" spans="1:10" ht="15.75" x14ac:dyDescent="0.25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</row>
    <row r="175" spans="1:10" ht="15.75" x14ac:dyDescent="0.25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</row>
    <row r="176" spans="1:10" ht="15.75" x14ac:dyDescent="0.25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</row>
    <row r="177" spans="1:10" ht="15.75" x14ac:dyDescent="0.2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</row>
    <row r="178" spans="1:10" ht="15.75" x14ac:dyDescent="0.2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</row>
    <row r="179" spans="1:10" ht="15.75" x14ac:dyDescent="0.2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</row>
    <row r="180" spans="1:10" ht="15.75" x14ac:dyDescent="0.2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</row>
    <row r="181" spans="1:10" ht="15.75" x14ac:dyDescent="0.2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</row>
    <row r="182" spans="1:10" ht="15.75" x14ac:dyDescent="0.2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</row>
    <row r="183" spans="1:10" ht="15.75" x14ac:dyDescent="0.2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</row>
    <row r="184" spans="1:10" ht="15.75" x14ac:dyDescent="0.2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</row>
    <row r="185" spans="1:10" ht="15.75" x14ac:dyDescent="0.2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</row>
    <row r="186" spans="1:10" ht="15.75" x14ac:dyDescent="0.25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</row>
    <row r="187" spans="1:10" ht="15.75" x14ac:dyDescent="0.25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</row>
    <row r="188" spans="1:10" ht="15.75" x14ac:dyDescent="0.2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</row>
    <row r="189" spans="1:10" ht="15.75" x14ac:dyDescent="0.25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</row>
    <row r="190" spans="1:10" ht="15.75" x14ac:dyDescent="0.2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</row>
    <row r="191" spans="1:10" ht="15.75" x14ac:dyDescent="0.25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</row>
    <row r="192" spans="1:10" ht="15.75" x14ac:dyDescent="0.25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</row>
    <row r="193" spans="1:10" ht="15.75" x14ac:dyDescent="0.25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</row>
    <row r="194" spans="1:10" ht="15.75" x14ac:dyDescent="0.2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</row>
    <row r="195" spans="1:10" ht="15.75" x14ac:dyDescent="0.2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</row>
    <row r="196" spans="1:10" ht="15.75" x14ac:dyDescent="0.25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</row>
    <row r="197" spans="1:10" ht="15.75" x14ac:dyDescent="0.25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</row>
    <row r="198" spans="1:10" ht="15.75" x14ac:dyDescent="0.25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</row>
    <row r="199" spans="1:10" ht="15.75" x14ac:dyDescent="0.25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</row>
    <row r="200" spans="1:10" ht="15.75" x14ac:dyDescent="0.2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</row>
    <row r="201" spans="1:10" ht="15.75" x14ac:dyDescent="0.2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</row>
    <row r="202" spans="1:10" ht="15.75" x14ac:dyDescent="0.2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</row>
    <row r="203" spans="1:10" ht="15.75" x14ac:dyDescent="0.2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</row>
    <row r="204" spans="1:10" ht="15.75" x14ac:dyDescent="0.2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</row>
    <row r="205" spans="1:10" ht="15.75" x14ac:dyDescent="0.2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</row>
    <row r="206" spans="1:10" ht="15.75" x14ac:dyDescent="0.2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</row>
    <row r="207" spans="1:10" ht="15.75" x14ac:dyDescent="0.2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</row>
    <row r="208" spans="1:10" ht="15.75" x14ac:dyDescent="0.2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</row>
    <row r="209" spans="1:10" ht="15.75" x14ac:dyDescent="0.2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</row>
    <row r="210" spans="1:10" ht="15.75" x14ac:dyDescent="0.2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</row>
    <row r="211" spans="1:10" ht="15.75" x14ac:dyDescent="0.2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</row>
    <row r="212" spans="1:10" ht="15.75" x14ac:dyDescent="0.2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</row>
    <row r="213" spans="1:10" ht="15.75" x14ac:dyDescent="0.2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</row>
    <row r="214" spans="1:10" ht="15.75" x14ac:dyDescent="0.2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</row>
    <row r="215" spans="1:10" ht="15.75" x14ac:dyDescent="0.2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</row>
  </sheetData>
  <mergeCells count="15">
    <mergeCell ref="A34:J34"/>
    <mergeCell ref="A35:J35"/>
    <mergeCell ref="A36:J36"/>
    <mergeCell ref="A5:B5"/>
    <mergeCell ref="A6:J6"/>
    <mergeCell ref="A7:J7"/>
    <mergeCell ref="A25:J25"/>
    <mergeCell ref="G30:I30"/>
    <mergeCell ref="G31:I31"/>
    <mergeCell ref="A4:B4"/>
    <mergeCell ref="A1:J1"/>
    <mergeCell ref="A2:B2"/>
    <mergeCell ref="C2:J2"/>
    <mergeCell ref="A3:B3"/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view="pageBreakPreview" topLeftCell="A19" zoomScaleNormal="100" zoomScaleSheetLayoutView="100" workbookViewId="0">
      <selection activeCell="C24" sqref="A1:C24"/>
    </sheetView>
  </sheetViews>
  <sheetFormatPr defaultRowHeight="15" x14ac:dyDescent="0.25"/>
  <cols>
    <col min="1" max="1" width="30.28515625" customWidth="1"/>
    <col min="2" max="2" width="30.140625" customWidth="1"/>
    <col min="3" max="3" width="35" customWidth="1"/>
  </cols>
  <sheetData>
    <row r="1" spans="1:3" x14ac:dyDescent="0.25">
      <c r="A1" s="890" t="s">
        <v>107</v>
      </c>
      <c r="B1" s="890"/>
      <c r="C1" s="890"/>
    </row>
    <row r="2" spans="1:3" x14ac:dyDescent="0.25">
      <c r="A2" s="890" t="s">
        <v>108</v>
      </c>
      <c r="B2" s="890"/>
      <c r="C2" s="890"/>
    </row>
    <row r="3" spans="1:3" ht="31.15" customHeight="1" x14ac:dyDescent="0.25">
      <c r="A3" s="891" t="str">
        <f>НМЦ!A3</f>
        <v>Альпинистский комплекс «Приют-11», ВТРК «Эльбрус»</v>
      </c>
      <c r="B3" s="891"/>
      <c r="C3" s="891"/>
    </row>
    <row r="4" spans="1:3" ht="100.5" customHeight="1" x14ac:dyDescent="0.25">
      <c r="A4" s="892" t="s">
        <v>1646</v>
      </c>
      <c r="B4" s="892"/>
      <c r="C4" s="892"/>
    </row>
    <row r="5" spans="1:3" ht="24" customHeight="1" x14ac:dyDescent="0.25">
      <c r="A5" s="889" t="s">
        <v>1647</v>
      </c>
      <c r="B5" s="889"/>
      <c r="C5" s="889"/>
    </row>
    <row r="6" spans="1:3" ht="23.25" customHeight="1" x14ac:dyDescent="0.25">
      <c r="A6" s="889" t="s">
        <v>117</v>
      </c>
      <c r="B6" s="889"/>
      <c r="C6" s="889"/>
    </row>
    <row r="7" spans="1:3" ht="70.5" customHeight="1" x14ac:dyDescent="0.25">
      <c r="A7" s="887" t="s">
        <v>1648</v>
      </c>
      <c r="B7" s="887"/>
      <c r="C7" s="887"/>
    </row>
    <row r="8" spans="1:3" ht="26.25" customHeight="1" x14ac:dyDescent="0.25">
      <c r="A8" s="893" t="s">
        <v>121</v>
      </c>
      <c r="B8" s="893"/>
      <c r="C8" s="893"/>
    </row>
    <row r="9" spans="1:3" ht="28.5" customHeight="1" x14ac:dyDescent="0.25">
      <c r="A9" s="888" t="s">
        <v>1649</v>
      </c>
      <c r="B9" s="888"/>
      <c r="C9" s="888"/>
    </row>
    <row r="10" spans="1:3" ht="63" customHeight="1" x14ac:dyDescent="0.25">
      <c r="A10" s="894" t="s">
        <v>583</v>
      </c>
      <c r="B10" s="894"/>
      <c r="C10" s="894"/>
    </row>
    <row r="11" spans="1:3" ht="27.75" customHeight="1" x14ac:dyDescent="0.25">
      <c r="A11" s="895" t="str">
        <f>CONCATENATE("Прогнозный индекс-дефлятор  рассчитан в соответствии с графиком и с учетом авансирования объекта в размере ",НМЦК!$G$12*100,"% от цены работ.")</f>
        <v>Прогнозный индекс-дефлятор  рассчитан в соответствии с графиком и с учетом авансирования объекта в размере 50% от цены работ.</v>
      </c>
      <c r="B11" s="895"/>
      <c r="C11" s="895"/>
    </row>
    <row r="12" spans="1:3" ht="53.25" customHeight="1" x14ac:dyDescent="0.25">
      <c r="A12" s="886" t="s">
        <v>584</v>
      </c>
      <c r="B12" s="886"/>
      <c r="C12" s="886"/>
    </row>
    <row r="13" spans="1:3" ht="20.25" customHeight="1" x14ac:dyDescent="0.25">
      <c r="A13" s="896" t="s">
        <v>118</v>
      </c>
      <c r="B13" s="896"/>
      <c r="C13" s="896"/>
    </row>
    <row r="14" spans="1:3" ht="70.5" customHeight="1" x14ac:dyDescent="0.25">
      <c r="A14" s="887" t="s">
        <v>1650</v>
      </c>
      <c r="B14" s="887"/>
      <c r="C14" s="887"/>
    </row>
    <row r="15" spans="1:3" ht="34.5" customHeight="1" x14ac:dyDescent="0.25">
      <c r="A15" s="900" t="s">
        <v>120</v>
      </c>
      <c r="B15" s="900"/>
      <c r="C15" s="900"/>
    </row>
    <row r="16" spans="1:3" ht="31.5" customHeight="1" x14ac:dyDescent="0.25">
      <c r="A16" s="888" t="s">
        <v>1649</v>
      </c>
      <c r="B16" s="888"/>
      <c r="C16" s="888"/>
    </row>
    <row r="17" spans="1:3" ht="60" customHeight="1" x14ac:dyDescent="0.25">
      <c r="A17" s="894" t="s">
        <v>583</v>
      </c>
      <c r="B17" s="894"/>
      <c r="C17" s="894"/>
    </row>
    <row r="18" spans="1:3" ht="33.75" customHeight="1" x14ac:dyDescent="0.25">
      <c r="A18" s="895" t="str">
        <f>CONCATENATE("Прогнозный индекс-дефлятор  рассчитан в соответствии с графиком и с учетом авансирования объекта в размере ",НМЦК!$G$12*100,"% от цены работ.")</f>
        <v>Прогнозный индекс-дефлятор  рассчитан в соответствии с графиком и с учетом авансирования объекта в размере 50% от цены работ.</v>
      </c>
      <c r="B18" s="895"/>
      <c r="C18" s="895"/>
    </row>
    <row r="19" spans="1:3" ht="35.25" customHeight="1" x14ac:dyDescent="0.25">
      <c r="A19" s="894" t="s">
        <v>169</v>
      </c>
      <c r="B19" s="894"/>
      <c r="C19" s="894"/>
    </row>
    <row r="20" spans="1:3" ht="18.75" customHeight="1" x14ac:dyDescent="0.25">
      <c r="A20" s="894" t="s">
        <v>170</v>
      </c>
      <c r="B20" s="894"/>
      <c r="C20" s="894"/>
    </row>
    <row r="21" spans="1:3" ht="29.25" customHeight="1" x14ac:dyDescent="0.25">
      <c r="A21" s="124" t="s">
        <v>115</v>
      </c>
      <c r="B21" s="125"/>
      <c r="C21" s="124"/>
    </row>
    <row r="22" spans="1:3" x14ac:dyDescent="0.25">
      <c r="A22" s="898"/>
      <c r="B22" s="899"/>
      <c r="C22" s="899"/>
    </row>
    <row r="23" spans="1:3" x14ac:dyDescent="0.25">
      <c r="A23" s="110"/>
      <c r="B23" s="111">
        <f>НМЦ!E16</f>
        <v>42234109.399999999</v>
      </c>
      <c r="C23" s="110" t="s">
        <v>109</v>
      </c>
    </row>
    <row r="24" spans="1:3" ht="36" customHeight="1" x14ac:dyDescent="0.25">
      <c r="A24" s="897" t="s">
        <v>1273</v>
      </c>
      <c r="B24" s="897"/>
      <c r="C24" s="109" t="s">
        <v>116</v>
      </c>
    </row>
  </sheetData>
  <mergeCells count="22">
    <mergeCell ref="A13:C13"/>
    <mergeCell ref="A14:C14"/>
    <mergeCell ref="A24:B24"/>
    <mergeCell ref="A22:C22"/>
    <mergeCell ref="A18:C18"/>
    <mergeCell ref="A16:C16"/>
    <mergeCell ref="A15:C15"/>
    <mergeCell ref="A17:C17"/>
    <mergeCell ref="A19:C19"/>
    <mergeCell ref="A20:C20"/>
    <mergeCell ref="A12:C12"/>
    <mergeCell ref="A7:C7"/>
    <mergeCell ref="A9:C9"/>
    <mergeCell ref="A6:C6"/>
    <mergeCell ref="A1:C1"/>
    <mergeCell ref="A2:C2"/>
    <mergeCell ref="A3:C3"/>
    <mergeCell ref="A4:C4"/>
    <mergeCell ref="A8:C8"/>
    <mergeCell ref="A10:C10"/>
    <mergeCell ref="A11:C11"/>
    <mergeCell ref="A5:C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49" workbookViewId="0">
      <selection activeCell="A137" sqref="A137"/>
    </sheetView>
  </sheetViews>
  <sheetFormatPr defaultRowHeight="12.75" x14ac:dyDescent="0.2"/>
  <cols>
    <col min="1" max="1" width="66.42578125" style="748" customWidth="1"/>
    <col min="2" max="2" width="44.28515625" style="749" customWidth="1"/>
    <col min="3" max="256" width="9.140625" style="748"/>
    <col min="257" max="257" width="66.42578125" style="748" customWidth="1"/>
    <col min="258" max="258" width="44.28515625" style="748" customWidth="1"/>
    <col min="259" max="512" width="9.140625" style="748"/>
    <col min="513" max="513" width="66.42578125" style="748" customWidth="1"/>
    <col min="514" max="514" width="44.28515625" style="748" customWidth="1"/>
    <col min="515" max="768" width="9.140625" style="748"/>
    <col min="769" max="769" width="66.42578125" style="748" customWidth="1"/>
    <col min="770" max="770" width="44.28515625" style="748" customWidth="1"/>
    <col min="771" max="1024" width="9.140625" style="748"/>
    <col min="1025" max="1025" width="66.42578125" style="748" customWidth="1"/>
    <col min="1026" max="1026" width="44.28515625" style="748" customWidth="1"/>
    <col min="1027" max="1280" width="9.140625" style="748"/>
    <col min="1281" max="1281" width="66.42578125" style="748" customWidth="1"/>
    <col min="1282" max="1282" width="44.28515625" style="748" customWidth="1"/>
    <col min="1283" max="1536" width="9.140625" style="748"/>
    <col min="1537" max="1537" width="66.42578125" style="748" customWidth="1"/>
    <col min="1538" max="1538" width="44.28515625" style="748" customWidth="1"/>
    <col min="1539" max="1792" width="9.140625" style="748"/>
    <col min="1793" max="1793" width="66.42578125" style="748" customWidth="1"/>
    <col min="1794" max="1794" width="44.28515625" style="748" customWidth="1"/>
    <col min="1795" max="2048" width="9.140625" style="748"/>
    <col min="2049" max="2049" width="66.42578125" style="748" customWidth="1"/>
    <col min="2050" max="2050" width="44.28515625" style="748" customWidth="1"/>
    <col min="2051" max="2304" width="9.140625" style="748"/>
    <col min="2305" max="2305" width="66.42578125" style="748" customWidth="1"/>
    <col min="2306" max="2306" width="44.28515625" style="748" customWidth="1"/>
    <col min="2307" max="2560" width="9.140625" style="748"/>
    <col min="2561" max="2561" width="66.42578125" style="748" customWidth="1"/>
    <col min="2562" max="2562" width="44.28515625" style="748" customWidth="1"/>
    <col min="2563" max="2816" width="9.140625" style="748"/>
    <col min="2817" max="2817" width="66.42578125" style="748" customWidth="1"/>
    <col min="2818" max="2818" width="44.28515625" style="748" customWidth="1"/>
    <col min="2819" max="3072" width="9.140625" style="748"/>
    <col min="3073" max="3073" width="66.42578125" style="748" customWidth="1"/>
    <col min="3074" max="3074" width="44.28515625" style="748" customWidth="1"/>
    <col min="3075" max="3328" width="9.140625" style="748"/>
    <col min="3329" max="3329" width="66.42578125" style="748" customWidth="1"/>
    <col min="3330" max="3330" width="44.28515625" style="748" customWidth="1"/>
    <col min="3331" max="3584" width="9.140625" style="748"/>
    <col min="3585" max="3585" width="66.42578125" style="748" customWidth="1"/>
    <col min="3586" max="3586" width="44.28515625" style="748" customWidth="1"/>
    <col min="3587" max="3840" width="9.140625" style="748"/>
    <col min="3841" max="3841" width="66.42578125" style="748" customWidth="1"/>
    <col min="3842" max="3842" width="44.28515625" style="748" customWidth="1"/>
    <col min="3843" max="4096" width="9.140625" style="748"/>
    <col min="4097" max="4097" width="66.42578125" style="748" customWidth="1"/>
    <col min="4098" max="4098" width="44.28515625" style="748" customWidth="1"/>
    <col min="4099" max="4352" width="9.140625" style="748"/>
    <col min="4353" max="4353" width="66.42578125" style="748" customWidth="1"/>
    <col min="4354" max="4354" width="44.28515625" style="748" customWidth="1"/>
    <col min="4355" max="4608" width="9.140625" style="748"/>
    <col min="4609" max="4609" width="66.42578125" style="748" customWidth="1"/>
    <col min="4610" max="4610" width="44.28515625" style="748" customWidth="1"/>
    <col min="4611" max="4864" width="9.140625" style="748"/>
    <col min="4865" max="4865" width="66.42578125" style="748" customWidth="1"/>
    <col min="4866" max="4866" width="44.28515625" style="748" customWidth="1"/>
    <col min="4867" max="5120" width="9.140625" style="748"/>
    <col min="5121" max="5121" width="66.42578125" style="748" customWidth="1"/>
    <col min="5122" max="5122" width="44.28515625" style="748" customWidth="1"/>
    <col min="5123" max="5376" width="9.140625" style="748"/>
    <col min="5377" max="5377" width="66.42578125" style="748" customWidth="1"/>
    <col min="5378" max="5378" width="44.28515625" style="748" customWidth="1"/>
    <col min="5379" max="5632" width="9.140625" style="748"/>
    <col min="5633" max="5633" width="66.42578125" style="748" customWidth="1"/>
    <col min="5634" max="5634" width="44.28515625" style="748" customWidth="1"/>
    <col min="5635" max="5888" width="9.140625" style="748"/>
    <col min="5889" max="5889" width="66.42578125" style="748" customWidth="1"/>
    <col min="5890" max="5890" width="44.28515625" style="748" customWidth="1"/>
    <col min="5891" max="6144" width="9.140625" style="748"/>
    <col min="6145" max="6145" width="66.42578125" style="748" customWidth="1"/>
    <col min="6146" max="6146" width="44.28515625" style="748" customWidth="1"/>
    <col min="6147" max="6400" width="9.140625" style="748"/>
    <col min="6401" max="6401" width="66.42578125" style="748" customWidth="1"/>
    <col min="6402" max="6402" width="44.28515625" style="748" customWidth="1"/>
    <col min="6403" max="6656" width="9.140625" style="748"/>
    <col min="6657" max="6657" width="66.42578125" style="748" customWidth="1"/>
    <col min="6658" max="6658" width="44.28515625" style="748" customWidth="1"/>
    <col min="6659" max="6912" width="9.140625" style="748"/>
    <col min="6913" max="6913" width="66.42578125" style="748" customWidth="1"/>
    <col min="6914" max="6914" width="44.28515625" style="748" customWidth="1"/>
    <col min="6915" max="7168" width="9.140625" style="748"/>
    <col min="7169" max="7169" width="66.42578125" style="748" customWidth="1"/>
    <col min="7170" max="7170" width="44.28515625" style="748" customWidth="1"/>
    <col min="7171" max="7424" width="9.140625" style="748"/>
    <col min="7425" max="7425" width="66.42578125" style="748" customWidth="1"/>
    <col min="7426" max="7426" width="44.28515625" style="748" customWidth="1"/>
    <col min="7427" max="7680" width="9.140625" style="748"/>
    <col min="7681" max="7681" width="66.42578125" style="748" customWidth="1"/>
    <col min="7682" max="7682" width="44.28515625" style="748" customWidth="1"/>
    <col min="7683" max="7936" width="9.140625" style="748"/>
    <col min="7937" max="7937" width="66.42578125" style="748" customWidth="1"/>
    <col min="7938" max="7938" width="44.28515625" style="748" customWidth="1"/>
    <col min="7939" max="8192" width="9.140625" style="748"/>
    <col min="8193" max="8193" width="66.42578125" style="748" customWidth="1"/>
    <col min="8194" max="8194" width="44.28515625" style="748" customWidth="1"/>
    <col min="8195" max="8448" width="9.140625" style="748"/>
    <col min="8449" max="8449" width="66.42578125" style="748" customWidth="1"/>
    <col min="8450" max="8450" width="44.28515625" style="748" customWidth="1"/>
    <col min="8451" max="8704" width="9.140625" style="748"/>
    <col min="8705" max="8705" width="66.42578125" style="748" customWidth="1"/>
    <col min="8706" max="8706" width="44.28515625" style="748" customWidth="1"/>
    <col min="8707" max="8960" width="9.140625" style="748"/>
    <col min="8961" max="8961" width="66.42578125" style="748" customWidth="1"/>
    <col min="8962" max="8962" width="44.28515625" style="748" customWidth="1"/>
    <col min="8963" max="9216" width="9.140625" style="748"/>
    <col min="9217" max="9217" width="66.42578125" style="748" customWidth="1"/>
    <col min="9218" max="9218" width="44.28515625" style="748" customWidth="1"/>
    <col min="9219" max="9472" width="9.140625" style="748"/>
    <col min="9473" max="9473" width="66.42578125" style="748" customWidth="1"/>
    <col min="9474" max="9474" width="44.28515625" style="748" customWidth="1"/>
    <col min="9475" max="9728" width="9.140625" style="748"/>
    <col min="9729" max="9729" width="66.42578125" style="748" customWidth="1"/>
    <col min="9730" max="9730" width="44.28515625" style="748" customWidth="1"/>
    <col min="9731" max="9984" width="9.140625" style="748"/>
    <col min="9985" max="9985" width="66.42578125" style="748" customWidth="1"/>
    <col min="9986" max="9986" width="44.28515625" style="748" customWidth="1"/>
    <col min="9987" max="10240" width="9.140625" style="748"/>
    <col min="10241" max="10241" width="66.42578125" style="748" customWidth="1"/>
    <col min="10242" max="10242" width="44.28515625" style="748" customWidth="1"/>
    <col min="10243" max="10496" width="9.140625" style="748"/>
    <col min="10497" max="10497" width="66.42578125" style="748" customWidth="1"/>
    <col min="10498" max="10498" width="44.28515625" style="748" customWidth="1"/>
    <col min="10499" max="10752" width="9.140625" style="748"/>
    <col min="10753" max="10753" width="66.42578125" style="748" customWidth="1"/>
    <col min="10754" max="10754" width="44.28515625" style="748" customWidth="1"/>
    <col min="10755" max="11008" width="9.140625" style="748"/>
    <col min="11009" max="11009" width="66.42578125" style="748" customWidth="1"/>
    <col min="11010" max="11010" width="44.28515625" style="748" customWidth="1"/>
    <col min="11011" max="11264" width="9.140625" style="748"/>
    <col min="11265" max="11265" width="66.42578125" style="748" customWidth="1"/>
    <col min="11266" max="11266" width="44.28515625" style="748" customWidth="1"/>
    <col min="11267" max="11520" width="9.140625" style="748"/>
    <col min="11521" max="11521" width="66.42578125" style="748" customWidth="1"/>
    <col min="11522" max="11522" width="44.28515625" style="748" customWidth="1"/>
    <col min="11523" max="11776" width="9.140625" style="748"/>
    <col min="11777" max="11777" width="66.42578125" style="748" customWidth="1"/>
    <col min="11778" max="11778" width="44.28515625" style="748" customWidth="1"/>
    <col min="11779" max="12032" width="9.140625" style="748"/>
    <col min="12033" max="12033" width="66.42578125" style="748" customWidth="1"/>
    <col min="12034" max="12034" width="44.28515625" style="748" customWidth="1"/>
    <col min="12035" max="12288" width="9.140625" style="748"/>
    <col min="12289" max="12289" width="66.42578125" style="748" customWidth="1"/>
    <col min="12290" max="12290" width="44.28515625" style="748" customWidth="1"/>
    <col min="12291" max="12544" width="9.140625" style="748"/>
    <col min="12545" max="12545" width="66.42578125" style="748" customWidth="1"/>
    <col min="12546" max="12546" width="44.28515625" style="748" customWidth="1"/>
    <col min="12547" max="12800" width="9.140625" style="748"/>
    <col min="12801" max="12801" width="66.42578125" style="748" customWidth="1"/>
    <col min="12802" max="12802" width="44.28515625" style="748" customWidth="1"/>
    <col min="12803" max="13056" width="9.140625" style="748"/>
    <col min="13057" max="13057" width="66.42578125" style="748" customWidth="1"/>
    <col min="13058" max="13058" width="44.28515625" style="748" customWidth="1"/>
    <col min="13059" max="13312" width="9.140625" style="748"/>
    <col min="13313" max="13313" width="66.42578125" style="748" customWidth="1"/>
    <col min="13314" max="13314" width="44.28515625" style="748" customWidth="1"/>
    <col min="13315" max="13568" width="9.140625" style="748"/>
    <col min="13569" max="13569" width="66.42578125" style="748" customWidth="1"/>
    <col min="13570" max="13570" width="44.28515625" style="748" customWidth="1"/>
    <col min="13571" max="13824" width="9.140625" style="748"/>
    <col min="13825" max="13825" width="66.42578125" style="748" customWidth="1"/>
    <col min="13826" max="13826" width="44.28515625" style="748" customWidth="1"/>
    <col min="13827" max="14080" width="9.140625" style="748"/>
    <col min="14081" max="14081" width="66.42578125" style="748" customWidth="1"/>
    <col min="14082" max="14082" width="44.28515625" style="748" customWidth="1"/>
    <col min="14083" max="14336" width="9.140625" style="748"/>
    <col min="14337" max="14337" width="66.42578125" style="748" customWidth="1"/>
    <col min="14338" max="14338" width="44.28515625" style="748" customWidth="1"/>
    <col min="14339" max="14592" width="9.140625" style="748"/>
    <col min="14593" max="14593" width="66.42578125" style="748" customWidth="1"/>
    <col min="14594" max="14594" width="44.28515625" style="748" customWidth="1"/>
    <col min="14595" max="14848" width="9.140625" style="748"/>
    <col min="14849" max="14849" width="66.42578125" style="748" customWidth="1"/>
    <col min="14850" max="14850" width="44.28515625" style="748" customWidth="1"/>
    <col min="14851" max="15104" width="9.140625" style="748"/>
    <col min="15105" max="15105" width="66.42578125" style="748" customWidth="1"/>
    <col min="15106" max="15106" width="44.28515625" style="748" customWidth="1"/>
    <col min="15107" max="15360" width="9.140625" style="748"/>
    <col min="15361" max="15361" width="66.42578125" style="748" customWidth="1"/>
    <col min="15362" max="15362" width="44.28515625" style="748" customWidth="1"/>
    <col min="15363" max="15616" width="9.140625" style="748"/>
    <col min="15617" max="15617" width="66.42578125" style="748" customWidth="1"/>
    <col min="15618" max="15618" width="44.28515625" style="748" customWidth="1"/>
    <col min="15619" max="15872" width="9.140625" style="748"/>
    <col min="15873" max="15873" width="66.42578125" style="748" customWidth="1"/>
    <col min="15874" max="15874" width="44.28515625" style="748" customWidth="1"/>
    <col min="15875" max="16128" width="9.140625" style="748"/>
    <col min="16129" max="16129" width="66.42578125" style="748" customWidth="1"/>
    <col min="16130" max="16130" width="44.28515625" style="748" customWidth="1"/>
    <col min="16131" max="16384" width="9.140625" style="748"/>
  </cols>
  <sheetData>
    <row r="1" spans="1:7" ht="53.25" customHeight="1" x14ac:dyDescent="0.2">
      <c r="A1" s="1168" t="s">
        <v>1397</v>
      </c>
      <c r="B1" s="1168"/>
      <c r="C1" s="1168"/>
    </row>
    <row r="2" spans="1:7" x14ac:dyDescent="0.2">
      <c r="A2" s="749"/>
      <c r="C2" s="750" t="s">
        <v>1398</v>
      </c>
    </row>
    <row r="3" spans="1:7" s="119" customFormat="1" x14ac:dyDescent="0.2">
      <c r="A3" s="751"/>
      <c r="B3" s="752" t="s">
        <v>1399</v>
      </c>
      <c r="C3" s="752">
        <v>2017</v>
      </c>
      <c r="D3" s="753">
        <v>2018</v>
      </c>
      <c r="E3" s="753">
        <v>2019</v>
      </c>
      <c r="F3" s="753">
        <v>2020</v>
      </c>
      <c r="G3" s="753">
        <v>2021</v>
      </c>
    </row>
    <row r="4" spans="1:7" x14ac:dyDescent="0.2">
      <c r="A4" s="754" t="s">
        <v>1400</v>
      </c>
      <c r="B4" s="755"/>
      <c r="C4" s="756">
        <v>44907</v>
      </c>
      <c r="D4" s="756">
        <v>49895</v>
      </c>
      <c r="E4" s="756">
        <v>53918</v>
      </c>
      <c r="F4" s="756">
        <v>57982</v>
      </c>
      <c r="G4" s="756">
        <v>64270</v>
      </c>
    </row>
    <row r="5" spans="1:7" x14ac:dyDescent="0.2">
      <c r="A5" s="757" t="s">
        <v>1401</v>
      </c>
      <c r="B5" s="758" t="s">
        <v>1402</v>
      </c>
      <c r="C5" s="759">
        <v>29038</v>
      </c>
      <c r="D5" s="760">
        <v>32526</v>
      </c>
      <c r="E5" s="760">
        <v>36193</v>
      </c>
      <c r="F5" s="761">
        <v>39523</v>
      </c>
      <c r="G5" s="762">
        <v>44746</v>
      </c>
    </row>
    <row r="6" spans="1:7" x14ac:dyDescent="0.2">
      <c r="A6" s="763" t="s">
        <v>1403</v>
      </c>
      <c r="B6" s="764"/>
      <c r="C6" s="765"/>
      <c r="D6" s="766"/>
      <c r="E6" s="767"/>
      <c r="F6" s="766"/>
      <c r="G6" s="767"/>
    </row>
    <row r="7" spans="1:7" ht="24" x14ac:dyDescent="0.2">
      <c r="A7" s="763" t="s">
        <v>1404</v>
      </c>
      <c r="B7" s="764" t="s">
        <v>1405</v>
      </c>
      <c r="C7" s="768">
        <v>26169</v>
      </c>
      <c r="D7" s="769">
        <v>28748</v>
      </c>
      <c r="E7" s="769">
        <v>31741</v>
      </c>
      <c r="F7" s="770">
        <v>34743</v>
      </c>
      <c r="G7" s="771">
        <v>39468</v>
      </c>
    </row>
    <row r="8" spans="1:7" x14ac:dyDescent="0.2">
      <c r="A8" s="763" t="s">
        <v>1406</v>
      </c>
      <c r="B8" s="764" t="s">
        <v>1407</v>
      </c>
      <c r="C8" s="768">
        <v>31787</v>
      </c>
      <c r="D8" s="769">
        <v>36620</v>
      </c>
      <c r="E8" s="769">
        <v>39514</v>
      </c>
      <c r="F8" s="770">
        <v>43406</v>
      </c>
      <c r="G8" s="771">
        <v>48875</v>
      </c>
    </row>
    <row r="9" spans="1:7" x14ac:dyDescent="0.2">
      <c r="A9" s="763" t="s">
        <v>1408</v>
      </c>
      <c r="B9" s="764" t="s">
        <v>1409</v>
      </c>
      <c r="C9" s="768">
        <v>87162</v>
      </c>
      <c r="D9" s="769">
        <v>96647</v>
      </c>
      <c r="E9" s="769">
        <v>114570</v>
      </c>
      <c r="F9" s="770">
        <v>118960</v>
      </c>
      <c r="G9" s="771">
        <v>129553</v>
      </c>
    </row>
    <row r="10" spans="1:7" ht="17.25" customHeight="1" x14ac:dyDescent="0.2">
      <c r="A10" s="757" t="s">
        <v>1410</v>
      </c>
      <c r="B10" s="772" t="s">
        <v>1411</v>
      </c>
      <c r="C10" s="759">
        <v>76982</v>
      </c>
      <c r="D10" s="760">
        <v>86322</v>
      </c>
      <c r="E10" s="760">
        <v>92541</v>
      </c>
      <c r="F10" s="761">
        <v>98494</v>
      </c>
      <c r="G10" s="762">
        <v>106926</v>
      </c>
    </row>
    <row r="11" spans="1:7" x14ac:dyDescent="0.2">
      <c r="A11" s="763" t="s">
        <v>1412</v>
      </c>
      <c r="B11" s="764"/>
      <c r="C11" s="773"/>
      <c r="D11" s="766"/>
      <c r="E11" s="767"/>
      <c r="F11" s="766"/>
      <c r="G11" s="767"/>
    </row>
    <row r="12" spans="1:7" x14ac:dyDescent="0.2">
      <c r="A12" s="763" t="s">
        <v>1413</v>
      </c>
      <c r="B12" s="764" t="s">
        <v>1414</v>
      </c>
      <c r="C12" s="768">
        <v>53348</v>
      </c>
      <c r="D12" s="769">
        <v>59888</v>
      </c>
      <c r="E12" s="769">
        <v>64178</v>
      </c>
      <c r="F12" s="770">
        <v>62850</v>
      </c>
      <c r="G12" s="771">
        <v>73819</v>
      </c>
    </row>
    <row r="13" spans="1:7" x14ac:dyDescent="0.2">
      <c r="A13" s="763" t="s">
        <v>1415</v>
      </c>
      <c r="B13" s="764" t="s">
        <v>1416</v>
      </c>
      <c r="C13" s="768">
        <v>104456</v>
      </c>
      <c r="D13" s="769">
        <v>128079</v>
      </c>
      <c r="E13" s="769">
        <v>135450</v>
      </c>
      <c r="F13" s="770">
        <v>142745</v>
      </c>
      <c r="G13" s="771">
        <v>150147</v>
      </c>
    </row>
    <row r="14" spans="1:7" x14ac:dyDescent="0.2">
      <c r="A14" s="763" t="s">
        <v>1417</v>
      </c>
      <c r="B14" s="764" t="s">
        <v>1418</v>
      </c>
      <c r="C14" s="768">
        <v>61793</v>
      </c>
      <c r="D14" s="769">
        <v>71544</v>
      </c>
      <c r="E14" s="769">
        <v>79354</v>
      </c>
      <c r="F14" s="770">
        <v>90049</v>
      </c>
      <c r="G14" s="771">
        <v>98188</v>
      </c>
    </row>
    <row r="15" spans="1:7" x14ac:dyDescent="0.2">
      <c r="A15" s="763" t="s">
        <v>1419</v>
      </c>
      <c r="B15" s="764" t="s">
        <v>1420</v>
      </c>
      <c r="C15" s="768">
        <v>56746</v>
      </c>
      <c r="D15" s="769">
        <v>57554</v>
      </c>
      <c r="E15" s="769">
        <v>65034</v>
      </c>
      <c r="F15" s="770">
        <v>66989</v>
      </c>
      <c r="G15" s="771">
        <v>73982</v>
      </c>
    </row>
    <row r="16" spans="1:7" x14ac:dyDescent="0.2">
      <c r="A16" s="763" t="s">
        <v>1421</v>
      </c>
      <c r="B16" s="764" t="s">
        <v>1422</v>
      </c>
      <c r="C16" s="768">
        <v>78289</v>
      </c>
      <c r="D16" s="769">
        <v>87922</v>
      </c>
      <c r="E16" s="769">
        <v>93326</v>
      </c>
      <c r="F16" s="770">
        <v>98523</v>
      </c>
      <c r="G16" s="771">
        <v>105436</v>
      </c>
    </row>
    <row r="17" spans="1:7" x14ac:dyDescent="0.2">
      <c r="A17" s="757" t="s">
        <v>1423</v>
      </c>
      <c r="B17" s="772" t="s">
        <v>1424</v>
      </c>
      <c r="C17" s="759">
        <v>43481</v>
      </c>
      <c r="D17" s="760">
        <v>45386</v>
      </c>
      <c r="E17" s="760">
        <v>48720</v>
      </c>
      <c r="F17" s="761">
        <v>51321</v>
      </c>
      <c r="G17" s="762">
        <v>57765</v>
      </c>
    </row>
    <row r="18" spans="1:7" x14ac:dyDescent="0.2">
      <c r="A18" s="763" t="s">
        <v>1425</v>
      </c>
      <c r="B18" s="764"/>
      <c r="C18" s="765"/>
      <c r="D18" s="766"/>
      <c r="E18" s="767"/>
      <c r="F18" s="766"/>
      <c r="G18" s="767"/>
    </row>
    <row r="19" spans="1:7" x14ac:dyDescent="0.2">
      <c r="A19" s="763" t="s">
        <v>1426</v>
      </c>
      <c r="B19" s="764" t="s">
        <v>1427</v>
      </c>
      <c r="C19" s="768">
        <v>33991</v>
      </c>
      <c r="D19" s="769">
        <v>36388</v>
      </c>
      <c r="E19" s="769">
        <v>39477</v>
      </c>
      <c r="F19" s="770">
        <v>42064</v>
      </c>
      <c r="G19" s="771">
        <v>47245</v>
      </c>
    </row>
    <row r="20" spans="1:7" x14ac:dyDescent="0.2">
      <c r="A20" s="763" t="s">
        <v>1428</v>
      </c>
      <c r="B20" s="764" t="s">
        <v>1429</v>
      </c>
      <c r="C20" s="768">
        <v>45154</v>
      </c>
      <c r="D20" s="769">
        <v>47720</v>
      </c>
      <c r="E20" s="769">
        <v>51303</v>
      </c>
      <c r="F20" s="770">
        <v>53831</v>
      </c>
      <c r="G20" s="771">
        <v>58822</v>
      </c>
    </row>
    <row r="21" spans="1:7" x14ac:dyDescent="0.2">
      <c r="A21" s="763" t="s">
        <v>1430</v>
      </c>
      <c r="B21" s="764" t="s">
        <v>1431</v>
      </c>
      <c r="C21" s="768">
        <v>98288</v>
      </c>
      <c r="D21" s="769">
        <v>105789</v>
      </c>
      <c r="E21" s="769">
        <v>114925</v>
      </c>
      <c r="F21" s="770">
        <v>123578</v>
      </c>
      <c r="G21" s="771">
        <v>123540</v>
      </c>
    </row>
    <row r="22" spans="1:7" x14ac:dyDescent="0.2">
      <c r="A22" s="763" t="s">
        <v>1432</v>
      </c>
      <c r="B22" s="764" t="s">
        <v>1433</v>
      </c>
      <c r="C22" s="768">
        <v>25570</v>
      </c>
      <c r="D22" s="769">
        <v>27904</v>
      </c>
      <c r="E22" s="769">
        <v>29378</v>
      </c>
      <c r="F22" s="770">
        <v>32149</v>
      </c>
      <c r="G22" s="771">
        <v>37544</v>
      </c>
    </row>
    <row r="23" spans="1:7" x14ac:dyDescent="0.2">
      <c r="A23" s="763" t="s">
        <v>1434</v>
      </c>
      <c r="B23" s="764" t="s">
        <v>1435</v>
      </c>
      <c r="C23" s="768">
        <v>24902</v>
      </c>
      <c r="D23" s="769">
        <v>19077</v>
      </c>
      <c r="E23" s="769">
        <v>20326</v>
      </c>
      <c r="F23" s="770">
        <v>20799</v>
      </c>
      <c r="G23" s="771">
        <v>23179</v>
      </c>
    </row>
    <row r="24" spans="1:7" ht="12.75" customHeight="1" x14ac:dyDescent="0.2">
      <c r="A24" s="763" t="s">
        <v>1436</v>
      </c>
      <c r="B24" s="764" t="s">
        <v>1437</v>
      </c>
      <c r="C24" s="768">
        <v>23751</v>
      </c>
      <c r="D24" s="769">
        <v>26986</v>
      </c>
      <c r="E24" s="769">
        <v>29318</v>
      </c>
      <c r="F24" s="770">
        <v>29859</v>
      </c>
      <c r="G24" s="771">
        <v>35971</v>
      </c>
    </row>
    <row r="25" spans="1:7" ht="24" x14ac:dyDescent="0.2">
      <c r="A25" s="763" t="s">
        <v>1438</v>
      </c>
      <c r="B25" s="764" t="s">
        <v>1439</v>
      </c>
      <c r="C25" s="768">
        <v>33757</v>
      </c>
      <c r="D25" s="769">
        <v>32593</v>
      </c>
      <c r="E25" s="769">
        <v>35114</v>
      </c>
      <c r="F25" s="770">
        <v>37421</v>
      </c>
      <c r="G25" s="771">
        <v>43666</v>
      </c>
    </row>
    <row r="26" spans="1:7" x14ac:dyDescent="0.2">
      <c r="A26" s="763" t="s">
        <v>1440</v>
      </c>
      <c r="B26" s="764" t="s">
        <v>1441</v>
      </c>
      <c r="C26" s="768">
        <v>45725</v>
      </c>
      <c r="D26" s="769">
        <v>49410</v>
      </c>
      <c r="E26" s="769">
        <v>54373</v>
      </c>
      <c r="F26" s="770">
        <v>57556</v>
      </c>
      <c r="G26" s="771">
        <v>65319</v>
      </c>
    </row>
    <row r="27" spans="1:7" x14ac:dyDescent="0.2">
      <c r="A27" s="763" t="s">
        <v>1442</v>
      </c>
      <c r="B27" s="764" t="s">
        <v>1443</v>
      </c>
      <c r="C27" s="768">
        <v>44905</v>
      </c>
      <c r="D27" s="769">
        <v>49485</v>
      </c>
      <c r="E27" s="769">
        <v>49903</v>
      </c>
      <c r="F27" s="770">
        <v>51490</v>
      </c>
      <c r="G27" s="771">
        <v>58108</v>
      </c>
    </row>
    <row r="28" spans="1:7" x14ac:dyDescent="0.2">
      <c r="A28" s="763" t="s">
        <v>1444</v>
      </c>
      <c r="B28" s="764" t="s">
        <v>1445</v>
      </c>
      <c r="C28" s="768">
        <v>98053</v>
      </c>
      <c r="D28" s="769">
        <v>88971</v>
      </c>
      <c r="E28" s="769">
        <v>82727</v>
      </c>
      <c r="F28" s="770">
        <v>82985</v>
      </c>
      <c r="G28" s="771">
        <v>88613</v>
      </c>
    </row>
    <row r="29" spans="1:7" x14ac:dyDescent="0.2">
      <c r="A29" s="763" t="s">
        <v>1446</v>
      </c>
      <c r="B29" s="764" t="s">
        <v>1447</v>
      </c>
      <c r="C29" s="768">
        <v>48602</v>
      </c>
      <c r="D29" s="769">
        <v>52253</v>
      </c>
      <c r="E29" s="769">
        <v>57173</v>
      </c>
      <c r="F29" s="770">
        <v>60108</v>
      </c>
      <c r="G29" s="771">
        <v>67537</v>
      </c>
    </row>
    <row r="30" spans="1:7" ht="20.25" customHeight="1" x14ac:dyDescent="0.2">
      <c r="A30" s="763" t="s">
        <v>1448</v>
      </c>
      <c r="B30" s="764" t="s">
        <v>1449</v>
      </c>
      <c r="C30" s="768">
        <v>59394</v>
      </c>
      <c r="D30" s="769">
        <v>59479</v>
      </c>
      <c r="E30" s="769">
        <v>65815</v>
      </c>
      <c r="F30" s="770">
        <v>74053</v>
      </c>
      <c r="G30" s="771">
        <v>82099</v>
      </c>
    </row>
    <row r="31" spans="1:7" x14ac:dyDescent="0.2">
      <c r="A31" s="763" t="s">
        <v>1450</v>
      </c>
      <c r="B31" s="764" t="s">
        <v>1451</v>
      </c>
      <c r="C31" s="768">
        <v>37652</v>
      </c>
      <c r="D31" s="769">
        <v>40711</v>
      </c>
      <c r="E31" s="769">
        <v>43497</v>
      </c>
      <c r="F31" s="770">
        <v>46267</v>
      </c>
      <c r="G31" s="771">
        <v>53127</v>
      </c>
    </row>
    <row r="32" spans="1:7" x14ac:dyDescent="0.2">
      <c r="A32" s="763" t="s">
        <v>1452</v>
      </c>
      <c r="B32" s="764" t="s">
        <v>1453</v>
      </c>
      <c r="C32" s="768">
        <v>34751</v>
      </c>
      <c r="D32" s="769">
        <v>39098</v>
      </c>
      <c r="E32" s="769">
        <v>43104</v>
      </c>
      <c r="F32" s="770">
        <v>46125</v>
      </c>
      <c r="G32" s="771">
        <v>52312</v>
      </c>
    </row>
    <row r="33" spans="1:7" x14ac:dyDescent="0.2">
      <c r="A33" s="763" t="s">
        <v>1454</v>
      </c>
      <c r="B33" s="764" t="s">
        <v>1455</v>
      </c>
      <c r="C33" s="768">
        <v>50278</v>
      </c>
      <c r="D33" s="769">
        <v>51282</v>
      </c>
      <c r="E33" s="769">
        <v>54645</v>
      </c>
      <c r="F33" s="770">
        <v>58242</v>
      </c>
      <c r="G33" s="771">
        <v>64971</v>
      </c>
    </row>
    <row r="34" spans="1:7" x14ac:dyDescent="0.2">
      <c r="A34" s="763" t="s">
        <v>1456</v>
      </c>
      <c r="B34" s="764" t="s">
        <v>1457</v>
      </c>
      <c r="C34" s="768">
        <v>41034</v>
      </c>
      <c r="D34" s="769">
        <v>43303</v>
      </c>
      <c r="E34" s="769">
        <v>46665</v>
      </c>
      <c r="F34" s="770">
        <v>49248</v>
      </c>
      <c r="G34" s="771">
        <v>54733</v>
      </c>
    </row>
    <row r="35" spans="1:7" x14ac:dyDescent="0.2">
      <c r="A35" s="774" t="s">
        <v>1458</v>
      </c>
      <c r="B35" s="764" t="s">
        <v>1459</v>
      </c>
      <c r="C35" s="768">
        <v>47376</v>
      </c>
      <c r="D35" s="769">
        <v>51470</v>
      </c>
      <c r="E35" s="769">
        <v>54444</v>
      </c>
      <c r="F35" s="770">
        <v>56692</v>
      </c>
      <c r="G35" s="771">
        <v>64637</v>
      </c>
    </row>
    <row r="36" spans="1:7" x14ac:dyDescent="0.2">
      <c r="A36" s="763" t="s">
        <v>1460</v>
      </c>
      <c r="B36" s="764" t="s">
        <v>1461</v>
      </c>
      <c r="C36" s="768">
        <v>37450</v>
      </c>
      <c r="D36" s="769">
        <v>40289</v>
      </c>
      <c r="E36" s="769">
        <v>43157</v>
      </c>
      <c r="F36" s="770">
        <v>45689</v>
      </c>
      <c r="G36" s="771">
        <v>52671</v>
      </c>
    </row>
    <row r="37" spans="1:7" ht="12" customHeight="1" x14ac:dyDescent="0.2">
      <c r="A37" s="763" t="s">
        <v>1462</v>
      </c>
      <c r="B37" s="764" t="s">
        <v>1463</v>
      </c>
      <c r="C37" s="768">
        <v>41276</v>
      </c>
      <c r="D37" s="769">
        <v>43423</v>
      </c>
      <c r="E37" s="769">
        <v>47347</v>
      </c>
      <c r="F37" s="770">
        <v>50193</v>
      </c>
      <c r="G37" s="771">
        <v>57471</v>
      </c>
    </row>
    <row r="38" spans="1:7" x14ac:dyDescent="0.2">
      <c r="A38" s="763" t="s">
        <v>1464</v>
      </c>
      <c r="B38" s="764" t="s">
        <v>1465</v>
      </c>
      <c r="C38" s="768">
        <v>39605</v>
      </c>
      <c r="D38" s="769">
        <v>43492</v>
      </c>
      <c r="E38" s="769">
        <v>46680</v>
      </c>
      <c r="F38" s="770">
        <v>48394</v>
      </c>
      <c r="G38" s="771">
        <v>55037</v>
      </c>
    </row>
    <row r="39" spans="1:7" x14ac:dyDescent="0.2">
      <c r="A39" s="774" t="s">
        <v>1466</v>
      </c>
      <c r="B39" s="764" t="s">
        <v>1467</v>
      </c>
      <c r="C39" s="768">
        <v>45219</v>
      </c>
      <c r="D39" s="769">
        <v>48177</v>
      </c>
      <c r="E39" s="769">
        <v>51731</v>
      </c>
      <c r="F39" s="770">
        <v>53534</v>
      </c>
      <c r="G39" s="771">
        <v>60151</v>
      </c>
    </row>
    <row r="40" spans="1:7" x14ac:dyDescent="0.2">
      <c r="A40" s="763" t="s">
        <v>1468</v>
      </c>
      <c r="B40" s="775" t="s">
        <v>1469</v>
      </c>
      <c r="C40" s="768">
        <v>30290</v>
      </c>
      <c r="D40" s="769">
        <v>31321</v>
      </c>
      <c r="E40" s="769">
        <v>34978</v>
      </c>
      <c r="F40" s="770">
        <v>37173</v>
      </c>
      <c r="G40" s="771">
        <v>42286</v>
      </c>
    </row>
    <row r="41" spans="1:7" x14ac:dyDescent="0.2">
      <c r="A41" s="776" t="s">
        <v>1470</v>
      </c>
      <c r="B41" s="775" t="s">
        <v>1471</v>
      </c>
      <c r="C41" s="768">
        <v>35742</v>
      </c>
      <c r="D41" s="769">
        <v>36639</v>
      </c>
      <c r="E41" s="769">
        <v>40037</v>
      </c>
      <c r="F41" s="770">
        <v>43354</v>
      </c>
      <c r="G41" s="771">
        <v>52071</v>
      </c>
    </row>
    <row r="42" spans="1:7" x14ac:dyDescent="0.2">
      <c r="A42" s="763" t="s">
        <v>1472</v>
      </c>
      <c r="B42" s="775" t="s">
        <v>1473</v>
      </c>
      <c r="C42" s="768">
        <v>51593</v>
      </c>
      <c r="D42" s="769">
        <v>54270</v>
      </c>
      <c r="E42" s="769">
        <v>57909</v>
      </c>
      <c r="F42" s="770">
        <v>60988</v>
      </c>
      <c r="G42" s="771">
        <v>69018</v>
      </c>
    </row>
    <row r="43" spans="1:7" ht="15" customHeight="1" x14ac:dyDescent="0.2">
      <c r="A43" s="757" t="s">
        <v>1474</v>
      </c>
      <c r="B43" s="777" t="s">
        <v>1475</v>
      </c>
      <c r="C43" s="759">
        <v>46294</v>
      </c>
      <c r="D43" s="760">
        <v>49424</v>
      </c>
      <c r="E43" s="760">
        <v>52035</v>
      </c>
      <c r="F43" s="761">
        <v>54745</v>
      </c>
      <c r="G43" s="762">
        <v>59306</v>
      </c>
    </row>
    <row r="44" spans="1:7" ht="15" customHeight="1" x14ac:dyDescent="0.2">
      <c r="A44" s="763" t="s">
        <v>1476</v>
      </c>
      <c r="B44" s="775"/>
      <c r="C44" s="766"/>
      <c r="D44" s="766"/>
      <c r="E44" s="767"/>
      <c r="F44" s="766"/>
      <c r="G44" s="767"/>
    </row>
    <row r="45" spans="1:7" ht="15" customHeight="1" x14ac:dyDescent="0.2">
      <c r="A45" s="763" t="s">
        <v>1477</v>
      </c>
      <c r="B45" s="775" t="s">
        <v>1478</v>
      </c>
      <c r="C45" s="768">
        <v>56610</v>
      </c>
      <c r="D45" s="769">
        <v>60018</v>
      </c>
      <c r="E45" s="769">
        <v>62811</v>
      </c>
      <c r="F45" s="770">
        <v>66627</v>
      </c>
      <c r="G45" s="771">
        <v>71939</v>
      </c>
    </row>
    <row r="46" spans="1:7" ht="15" customHeight="1" x14ac:dyDescent="0.2">
      <c r="A46" s="763" t="s">
        <v>1479</v>
      </c>
      <c r="B46" s="775" t="s">
        <v>1480</v>
      </c>
      <c r="C46" s="768">
        <v>39892</v>
      </c>
      <c r="D46" s="769">
        <v>42198</v>
      </c>
      <c r="E46" s="769">
        <v>43938</v>
      </c>
      <c r="F46" s="770">
        <v>44971</v>
      </c>
      <c r="G46" s="771">
        <v>49116</v>
      </c>
    </row>
    <row r="47" spans="1:7" ht="15" customHeight="1" x14ac:dyDescent="0.2">
      <c r="A47" s="763" t="s">
        <v>1481</v>
      </c>
      <c r="B47" s="775" t="s">
        <v>1482</v>
      </c>
      <c r="C47" s="768">
        <v>33559</v>
      </c>
      <c r="D47" s="769">
        <v>37624</v>
      </c>
      <c r="E47" s="769">
        <v>40174</v>
      </c>
      <c r="F47" s="770">
        <v>42057</v>
      </c>
      <c r="G47" s="771">
        <v>45527</v>
      </c>
    </row>
    <row r="48" spans="1:7" ht="24" x14ac:dyDescent="0.2">
      <c r="A48" s="757" t="s">
        <v>1483</v>
      </c>
      <c r="B48" s="777" t="s">
        <v>1484</v>
      </c>
      <c r="C48" s="759">
        <v>31699</v>
      </c>
      <c r="D48" s="760">
        <v>34185</v>
      </c>
      <c r="E48" s="760">
        <v>36765</v>
      </c>
      <c r="F48" s="761">
        <v>38773</v>
      </c>
      <c r="G48" s="762">
        <v>42216</v>
      </c>
    </row>
    <row r="49" spans="1:7" x14ac:dyDescent="0.2">
      <c r="A49" s="763" t="s">
        <v>1485</v>
      </c>
      <c r="B49" s="775"/>
      <c r="C49" s="766"/>
      <c r="D49" s="766"/>
      <c r="E49" s="767"/>
      <c r="F49" s="766"/>
      <c r="G49" s="767"/>
    </row>
    <row r="50" spans="1:7" x14ac:dyDescent="0.2">
      <c r="A50" s="763" t="s">
        <v>1486</v>
      </c>
      <c r="B50" s="775" t="s">
        <v>1487</v>
      </c>
      <c r="C50" s="768">
        <v>30489</v>
      </c>
      <c r="D50" s="769">
        <v>33439</v>
      </c>
      <c r="E50" s="769">
        <v>35866</v>
      </c>
      <c r="F50" s="770">
        <v>37715</v>
      </c>
      <c r="G50" s="771">
        <v>40902</v>
      </c>
    </row>
    <row r="51" spans="1:7" x14ac:dyDescent="0.2">
      <c r="A51" s="763" t="s">
        <v>1488</v>
      </c>
      <c r="B51" s="775" t="s">
        <v>1489</v>
      </c>
      <c r="C51" s="768">
        <v>31029</v>
      </c>
      <c r="D51" s="769">
        <v>31732</v>
      </c>
      <c r="E51" s="769">
        <v>33750</v>
      </c>
      <c r="F51" s="770">
        <v>35104</v>
      </c>
      <c r="G51" s="771">
        <v>38080</v>
      </c>
    </row>
    <row r="52" spans="1:7" x14ac:dyDescent="0.2">
      <c r="A52" s="763" t="s">
        <v>1490</v>
      </c>
      <c r="B52" s="775" t="s">
        <v>1491</v>
      </c>
      <c r="C52" s="768">
        <v>38360</v>
      </c>
      <c r="D52" s="769">
        <v>42852</v>
      </c>
      <c r="E52" s="769">
        <v>46573</v>
      </c>
      <c r="F52" s="770">
        <v>49198</v>
      </c>
      <c r="G52" s="771">
        <v>52022</v>
      </c>
    </row>
    <row r="53" spans="1:7" ht="24" x14ac:dyDescent="0.2">
      <c r="A53" s="763" t="s">
        <v>1492</v>
      </c>
      <c r="B53" s="775" t="s">
        <v>1493</v>
      </c>
      <c r="C53" s="768">
        <v>30380</v>
      </c>
      <c r="D53" s="769">
        <v>25035</v>
      </c>
      <c r="E53" s="769">
        <v>21102</v>
      </c>
      <c r="F53" s="770">
        <v>23157</v>
      </c>
      <c r="G53" s="771">
        <v>33792</v>
      </c>
    </row>
    <row r="54" spans="1:7" x14ac:dyDescent="0.2">
      <c r="A54" s="757" t="s">
        <v>1494</v>
      </c>
      <c r="B54" s="777" t="s">
        <v>1495</v>
      </c>
      <c r="C54" s="759">
        <v>50066</v>
      </c>
      <c r="D54" s="760">
        <v>57110</v>
      </c>
      <c r="E54" s="760">
        <v>62100</v>
      </c>
      <c r="F54" s="761">
        <v>65053</v>
      </c>
      <c r="G54" s="762">
        <v>74995</v>
      </c>
    </row>
    <row r="55" spans="1:7" x14ac:dyDescent="0.2">
      <c r="A55" s="763" t="s">
        <v>1496</v>
      </c>
      <c r="B55" s="748"/>
      <c r="C55" s="766"/>
      <c r="D55" s="766"/>
      <c r="E55" s="767"/>
      <c r="F55" s="766"/>
      <c r="G55" s="767"/>
    </row>
    <row r="56" spans="1:7" x14ac:dyDescent="0.2">
      <c r="A56" s="763" t="s">
        <v>1497</v>
      </c>
      <c r="B56" s="775" t="s">
        <v>1498</v>
      </c>
      <c r="C56" s="768">
        <v>49629</v>
      </c>
      <c r="D56" s="769">
        <v>60367</v>
      </c>
      <c r="E56" s="769">
        <v>63805</v>
      </c>
      <c r="F56" s="770">
        <v>66238</v>
      </c>
      <c r="G56" s="771">
        <v>77051</v>
      </c>
    </row>
    <row r="57" spans="1:7" x14ac:dyDescent="0.2">
      <c r="A57" s="763" t="s">
        <v>1499</v>
      </c>
      <c r="B57" s="775" t="s">
        <v>1500</v>
      </c>
      <c r="C57" s="768">
        <v>51933</v>
      </c>
      <c r="D57" s="769">
        <v>55250</v>
      </c>
      <c r="E57" s="769">
        <v>61218</v>
      </c>
      <c r="F57" s="770">
        <v>64686</v>
      </c>
      <c r="G57" s="771">
        <v>74254</v>
      </c>
    </row>
    <row r="58" spans="1:7" x14ac:dyDescent="0.2">
      <c r="A58" s="763" t="s">
        <v>1501</v>
      </c>
      <c r="B58" s="775" t="s">
        <v>1502</v>
      </c>
      <c r="C58" s="768">
        <v>47445</v>
      </c>
      <c r="D58" s="769">
        <v>55233</v>
      </c>
      <c r="E58" s="769">
        <v>60949</v>
      </c>
      <c r="F58" s="770">
        <v>63883</v>
      </c>
      <c r="G58" s="771">
        <v>73078</v>
      </c>
    </row>
    <row r="59" spans="1:7" x14ac:dyDescent="0.2">
      <c r="A59" s="757" t="s">
        <v>1503</v>
      </c>
      <c r="B59" s="777" t="s">
        <v>1504</v>
      </c>
      <c r="C59" s="759">
        <v>45457</v>
      </c>
      <c r="D59" s="760">
        <v>50509</v>
      </c>
      <c r="E59" s="760">
        <v>54755</v>
      </c>
      <c r="F59" s="761">
        <v>58866</v>
      </c>
      <c r="G59" s="762">
        <v>67561</v>
      </c>
    </row>
    <row r="60" spans="1:7" x14ac:dyDescent="0.2">
      <c r="A60" s="763" t="s">
        <v>1505</v>
      </c>
      <c r="B60" s="775"/>
      <c r="C60" s="766"/>
      <c r="D60" s="766"/>
      <c r="E60" s="767"/>
      <c r="F60" s="766"/>
      <c r="G60" s="767"/>
    </row>
    <row r="61" spans="1:7" ht="24" x14ac:dyDescent="0.2">
      <c r="A61" s="763" t="s">
        <v>1506</v>
      </c>
      <c r="B61" s="775" t="s">
        <v>1507</v>
      </c>
      <c r="C61" s="768">
        <v>55780</v>
      </c>
      <c r="D61" s="769">
        <v>60937</v>
      </c>
      <c r="E61" s="769">
        <v>63878</v>
      </c>
      <c r="F61" s="770">
        <v>65017</v>
      </c>
      <c r="G61" s="771">
        <v>76230</v>
      </c>
    </row>
    <row r="62" spans="1:7" ht="24" x14ac:dyDescent="0.2">
      <c r="A62" s="763" t="s">
        <v>1508</v>
      </c>
      <c r="B62" s="775" t="s">
        <v>1509</v>
      </c>
      <c r="C62" s="768">
        <v>70111</v>
      </c>
      <c r="D62" s="769">
        <v>78449</v>
      </c>
      <c r="E62" s="769">
        <v>86381</v>
      </c>
      <c r="F62" s="770">
        <v>93853</v>
      </c>
      <c r="G62" s="771">
        <v>105953</v>
      </c>
    </row>
    <row r="63" spans="1:7" x14ac:dyDescent="0.2">
      <c r="A63" s="763" t="s">
        <v>1510</v>
      </c>
      <c r="B63" s="775" t="s">
        <v>1511</v>
      </c>
      <c r="C63" s="768">
        <v>33886</v>
      </c>
      <c r="D63" s="769">
        <v>37202</v>
      </c>
      <c r="E63" s="769">
        <v>40035</v>
      </c>
      <c r="F63" s="770">
        <v>42274</v>
      </c>
      <c r="G63" s="771">
        <v>49132</v>
      </c>
    </row>
    <row r="64" spans="1:7" x14ac:dyDescent="0.2">
      <c r="A64" s="757" t="s">
        <v>1512</v>
      </c>
      <c r="B64" s="777" t="s">
        <v>1513</v>
      </c>
      <c r="C64" s="759">
        <v>49725</v>
      </c>
      <c r="D64" s="760">
        <v>53300</v>
      </c>
      <c r="E64" s="760">
        <v>57007</v>
      </c>
      <c r="F64" s="761">
        <v>59230</v>
      </c>
      <c r="G64" s="762">
        <v>64834</v>
      </c>
    </row>
    <row r="65" spans="1:7" x14ac:dyDescent="0.2">
      <c r="A65" s="763" t="s">
        <v>1505</v>
      </c>
      <c r="B65" s="775"/>
      <c r="C65" s="766"/>
      <c r="D65" s="766"/>
      <c r="E65" s="767"/>
      <c r="F65" s="766"/>
      <c r="G65" s="767"/>
    </row>
    <row r="66" spans="1:7" x14ac:dyDescent="0.2">
      <c r="A66" s="763" t="s">
        <v>1514</v>
      </c>
      <c r="B66" s="775" t="s">
        <v>1515</v>
      </c>
      <c r="C66" s="768">
        <v>50520</v>
      </c>
      <c r="D66" s="769">
        <v>54742</v>
      </c>
      <c r="E66" s="769">
        <v>58376</v>
      </c>
      <c r="F66" s="770">
        <v>61344</v>
      </c>
      <c r="G66" s="771">
        <v>66587</v>
      </c>
    </row>
    <row r="67" spans="1:7" x14ac:dyDescent="0.2">
      <c r="A67" s="763" t="s">
        <v>1516</v>
      </c>
      <c r="B67" s="775" t="s">
        <v>1517</v>
      </c>
      <c r="C67" s="768">
        <v>54276</v>
      </c>
      <c r="D67" s="769">
        <v>65035</v>
      </c>
      <c r="E67" s="769">
        <v>71605</v>
      </c>
      <c r="F67" s="770">
        <v>79044</v>
      </c>
      <c r="G67" s="771">
        <v>98022</v>
      </c>
    </row>
    <row r="68" spans="1:7" x14ac:dyDescent="0.2">
      <c r="A68" s="763" t="s">
        <v>1518</v>
      </c>
      <c r="B68" s="775" t="s">
        <v>1519</v>
      </c>
      <c r="C68" s="768">
        <v>111518</v>
      </c>
      <c r="D68" s="769">
        <v>126329</v>
      </c>
      <c r="E68" s="769">
        <v>135388</v>
      </c>
      <c r="F68" s="770">
        <v>121515</v>
      </c>
      <c r="G68" s="771">
        <v>133281</v>
      </c>
    </row>
    <row r="69" spans="1:7" x14ac:dyDescent="0.2">
      <c r="A69" s="763" t="s">
        <v>1520</v>
      </c>
      <c r="B69" s="775" t="s">
        <v>1521</v>
      </c>
      <c r="C69" s="768">
        <v>52072</v>
      </c>
      <c r="D69" s="769">
        <v>53635</v>
      </c>
      <c r="E69" s="769">
        <v>57253</v>
      </c>
      <c r="F69" s="770">
        <v>59501</v>
      </c>
      <c r="G69" s="771">
        <v>65305</v>
      </c>
    </row>
    <row r="70" spans="1:7" x14ac:dyDescent="0.2">
      <c r="A70" s="763" t="s">
        <v>1522</v>
      </c>
      <c r="B70" s="775" t="s">
        <v>1523</v>
      </c>
      <c r="C70" s="768">
        <v>23132</v>
      </c>
      <c r="D70" s="769">
        <v>24970</v>
      </c>
      <c r="E70" s="769">
        <v>26807</v>
      </c>
      <c r="F70" s="770">
        <v>29768</v>
      </c>
      <c r="G70" s="771">
        <v>32565</v>
      </c>
    </row>
    <row r="71" spans="1:7" x14ac:dyDescent="0.2">
      <c r="A71" s="757" t="s">
        <v>1524</v>
      </c>
      <c r="B71" s="777" t="s">
        <v>1525</v>
      </c>
      <c r="C71" s="759">
        <v>33387</v>
      </c>
      <c r="D71" s="760">
        <v>34449</v>
      </c>
      <c r="E71" s="760">
        <v>36818</v>
      </c>
      <c r="F71" s="761">
        <v>35938</v>
      </c>
      <c r="G71" s="762">
        <v>42425</v>
      </c>
    </row>
    <row r="72" spans="1:7" x14ac:dyDescent="0.2">
      <c r="A72" s="763" t="s">
        <v>1496</v>
      </c>
      <c r="B72" s="775"/>
      <c r="C72" s="766"/>
      <c r="D72" s="766"/>
      <c r="E72" s="767"/>
      <c r="F72" s="766"/>
      <c r="G72" s="767"/>
    </row>
    <row r="73" spans="1:7" x14ac:dyDescent="0.2">
      <c r="A73" s="763" t="s">
        <v>1526</v>
      </c>
      <c r="B73" s="775" t="s">
        <v>1527</v>
      </c>
      <c r="C73" s="768">
        <v>40718</v>
      </c>
      <c r="D73" s="769">
        <v>40598</v>
      </c>
      <c r="E73" s="769">
        <v>43083</v>
      </c>
      <c r="F73" s="770">
        <v>42852</v>
      </c>
      <c r="G73" s="771">
        <v>51826</v>
      </c>
    </row>
    <row r="74" spans="1:7" x14ac:dyDescent="0.2">
      <c r="A74" s="763" t="s">
        <v>1528</v>
      </c>
      <c r="B74" s="775" t="s">
        <v>1529</v>
      </c>
      <c r="C74" s="768">
        <v>30451</v>
      </c>
      <c r="D74" s="769">
        <v>32192</v>
      </c>
      <c r="E74" s="769">
        <v>34607</v>
      </c>
      <c r="F74" s="770">
        <v>33661</v>
      </c>
      <c r="G74" s="771">
        <v>39350</v>
      </c>
    </row>
    <row r="75" spans="1:7" x14ac:dyDescent="0.2">
      <c r="A75" s="757" t="s">
        <v>1530</v>
      </c>
      <c r="B75" s="777" t="s">
        <v>1531</v>
      </c>
      <c r="C75" s="759">
        <v>71357</v>
      </c>
      <c r="D75" s="760">
        <v>80944</v>
      </c>
      <c r="E75" s="760">
        <v>87577</v>
      </c>
      <c r="F75" s="761">
        <v>99390</v>
      </c>
      <c r="G75" s="762">
        <v>115378</v>
      </c>
    </row>
    <row r="76" spans="1:7" x14ac:dyDescent="0.2">
      <c r="A76" s="763" t="s">
        <v>1485</v>
      </c>
      <c r="B76" s="775"/>
      <c r="C76" s="766"/>
      <c r="D76" s="766"/>
      <c r="E76" s="767"/>
      <c r="F76" s="766"/>
      <c r="G76" s="767"/>
    </row>
    <row r="77" spans="1:7" x14ac:dyDescent="0.2">
      <c r="A77" s="763" t="s">
        <v>1532</v>
      </c>
      <c r="B77" s="775" t="s">
        <v>1533</v>
      </c>
      <c r="C77" s="768">
        <v>53408</v>
      </c>
      <c r="D77" s="769">
        <v>59920</v>
      </c>
      <c r="E77" s="769">
        <v>65723</v>
      </c>
      <c r="F77" s="770">
        <v>66402</v>
      </c>
      <c r="G77" s="771">
        <v>71564</v>
      </c>
    </row>
    <row r="78" spans="1:7" ht="24" x14ac:dyDescent="0.2">
      <c r="A78" s="763" t="s">
        <v>1534</v>
      </c>
      <c r="B78" s="775" t="s">
        <v>1535</v>
      </c>
      <c r="C78" s="768">
        <v>43450</v>
      </c>
      <c r="D78" s="769">
        <v>53457</v>
      </c>
      <c r="E78" s="769">
        <v>54441</v>
      </c>
      <c r="F78" s="770">
        <v>67804</v>
      </c>
      <c r="G78" s="771">
        <v>90486</v>
      </c>
    </row>
    <row r="79" spans="1:7" x14ac:dyDescent="0.2">
      <c r="A79" s="763" t="s">
        <v>1536</v>
      </c>
      <c r="B79" s="775" t="s">
        <v>1537</v>
      </c>
      <c r="C79" s="768">
        <v>69351</v>
      </c>
      <c r="D79" s="769">
        <v>74073</v>
      </c>
      <c r="E79" s="769">
        <v>79599</v>
      </c>
      <c r="F79" s="770">
        <v>84987</v>
      </c>
      <c r="G79" s="771">
        <v>91825</v>
      </c>
    </row>
    <row r="80" spans="1:7" x14ac:dyDescent="0.2">
      <c r="A80" s="763" t="s">
        <v>1538</v>
      </c>
      <c r="B80" s="775" t="s">
        <v>1539</v>
      </c>
      <c r="C80" s="768">
        <v>56644</v>
      </c>
      <c r="D80" s="769">
        <v>61941</v>
      </c>
      <c r="E80" s="769">
        <v>66090</v>
      </c>
      <c r="F80" s="770">
        <v>72095</v>
      </c>
      <c r="G80" s="771">
        <v>80166</v>
      </c>
    </row>
    <row r="81" spans="1:7" ht="24" x14ac:dyDescent="0.2">
      <c r="A81" s="763" t="s">
        <v>1540</v>
      </c>
      <c r="B81" s="775" t="s">
        <v>1541</v>
      </c>
      <c r="C81" s="768">
        <v>118713</v>
      </c>
      <c r="D81" s="769">
        <v>129871</v>
      </c>
      <c r="E81" s="769">
        <v>138908</v>
      </c>
      <c r="F81" s="770">
        <v>154868</v>
      </c>
      <c r="G81" s="771">
        <v>175068</v>
      </c>
    </row>
    <row r="82" spans="1:7" x14ac:dyDescent="0.2">
      <c r="A82" s="763" t="s">
        <v>1542</v>
      </c>
      <c r="B82" s="775" t="s">
        <v>1543</v>
      </c>
      <c r="C82" s="768">
        <v>68155</v>
      </c>
      <c r="D82" s="769">
        <v>76671</v>
      </c>
      <c r="E82" s="769">
        <v>79881</v>
      </c>
      <c r="F82" s="770">
        <v>88202</v>
      </c>
      <c r="G82" s="771">
        <v>101166</v>
      </c>
    </row>
    <row r="83" spans="1:7" x14ac:dyDescent="0.2">
      <c r="A83" s="757" t="s">
        <v>1544</v>
      </c>
      <c r="B83" s="777" t="s">
        <v>1545</v>
      </c>
      <c r="C83" s="759">
        <v>89932</v>
      </c>
      <c r="D83" s="760">
        <v>97283</v>
      </c>
      <c r="E83" s="760">
        <v>109414</v>
      </c>
      <c r="F83" s="761">
        <v>119315</v>
      </c>
      <c r="G83" s="762">
        <v>137279</v>
      </c>
    </row>
    <row r="84" spans="1:7" x14ac:dyDescent="0.2">
      <c r="A84" s="763" t="s">
        <v>1546</v>
      </c>
      <c r="B84" s="775"/>
      <c r="C84" s="766"/>
      <c r="D84" s="766"/>
      <c r="E84" s="767"/>
      <c r="F84" s="766"/>
      <c r="G84" s="767"/>
    </row>
    <row r="85" spans="1:7" ht="24" x14ac:dyDescent="0.2">
      <c r="A85" s="763" t="s">
        <v>1547</v>
      </c>
      <c r="B85" s="775" t="s">
        <v>1548</v>
      </c>
      <c r="C85" s="768">
        <v>90892</v>
      </c>
      <c r="D85" s="769">
        <v>98247</v>
      </c>
      <c r="E85" s="769">
        <v>111303</v>
      </c>
      <c r="F85" s="770">
        <v>120965</v>
      </c>
      <c r="G85" s="771">
        <v>139067</v>
      </c>
    </row>
    <row r="86" spans="1:7" ht="24" x14ac:dyDescent="0.2">
      <c r="A86" s="763" t="s">
        <v>1549</v>
      </c>
      <c r="B86" s="775" t="s">
        <v>1550</v>
      </c>
      <c r="C86" s="768">
        <v>74985</v>
      </c>
      <c r="D86" s="769">
        <v>83532</v>
      </c>
      <c r="E86" s="769">
        <v>90142</v>
      </c>
      <c r="F86" s="770">
        <v>98489</v>
      </c>
      <c r="G86" s="771">
        <v>112499</v>
      </c>
    </row>
    <row r="87" spans="1:7" x14ac:dyDescent="0.2">
      <c r="A87" s="763" t="s">
        <v>1551</v>
      </c>
      <c r="B87" s="775" t="s">
        <v>1552</v>
      </c>
      <c r="C87" s="768">
        <v>118410</v>
      </c>
      <c r="D87" s="769">
        <v>128694</v>
      </c>
      <c r="E87" s="769">
        <v>128510</v>
      </c>
      <c r="F87" s="770">
        <v>146366</v>
      </c>
      <c r="G87" s="771">
        <v>169989</v>
      </c>
    </row>
    <row r="88" spans="1:7" x14ac:dyDescent="0.2">
      <c r="A88" s="757" t="s">
        <v>1553</v>
      </c>
      <c r="B88" s="777" t="s">
        <v>1554</v>
      </c>
      <c r="C88" s="759">
        <v>40242</v>
      </c>
      <c r="D88" s="760">
        <v>42623</v>
      </c>
      <c r="E88" s="760">
        <v>47319</v>
      </c>
      <c r="F88" s="761">
        <v>50727</v>
      </c>
      <c r="G88" s="762">
        <v>56715</v>
      </c>
    </row>
    <row r="89" spans="1:7" x14ac:dyDescent="0.2">
      <c r="A89" s="763" t="s">
        <v>1496</v>
      </c>
      <c r="B89" s="775"/>
      <c r="C89" s="768"/>
      <c r="D89" s="766"/>
      <c r="E89" s="767"/>
      <c r="F89" s="766"/>
      <c r="G89" s="767"/>
    </row>
    <row r="90" spans="1:7" x14ac:dyDescent="0.2">
      <c r="A90" s="763" t="s">
        <v>1555</v>
      </c>
      <c r="B90" s="775" t="s">
        <v>1556</v>
      </c>
      <c r="C90" s="768">
        <v>100472</v>
      </c>
      <c r="D90" s="769">
        <v>125915</v>
      </c>
      <c r="E90" s="769">
        <v>123951</v>
      </c>
      <c r="F90" s="770">
        <v>123868</v>
      </c>
      <c r="G90" s="771">
        <v>146758</v>
      </c>
    </row>
    <row r="91" spans="1:7" x14ac:dyDescent="0.2">
      <c r="A91" s="763" t="s">
        <v>1557</v>
      </c>
      <c r="B91" s="775" t="s">
        <v>1558</v>
      </c>
      <c r="C91" s="768">
        <v>55902</v>
      </c>
      <c r="D91" s="769">
        <v>58921</v>
      </c>
      <c r="E91" s="769">
        <v>65058</v>
      </c>
      <c r="F91" s="770">
        <v>70049</v>
      </c>
      <c r="G91" s="771">
        <v>78626</v>
      </c>
    </row>
    <row r="92" spans="1:7" x14ac:dyDescent="0.2">
      <c r="A92" s="763" t="s">
        <v>1559</v>
      </c>
      <c r="B92" s="775" t="s">
        <v>1560</v>
      </c>
      <c r="C92" s="768">
        <v>34651</v>
      </c>
      <c r="D92" s="769">
        <v>38222</v>
      </c>
      <c r="E92" s="769">
        <v>42652</v>
      </c>
      <c r="F92" s="770">
        <v>45325</v>
      </c>
      <c r="G92" s="771">
        <v>50721</v>
      </c>
    </row>
    <row r="93" spans="1:7" x14ac:dyDescent="0.2">
      <c r="A93" s="757" t="s">
        <v>1561</v>
      </c>
      <c r="B93" s="777" t="s">
        <v>1562</v>
      </c>
      <c r="C93" s="759">
        <v>69904</v>
      </c>
      <c r="D93" s="760">
        <v>81274</v>
      </c>
      <c r="E93" s="760">
        <v>88860</v>
      </c>
      <c r="F93" s="761">
        <v>95616</v>
      </c>
      <c r="G93" s="762">
        <v>107425</v>
      </c>
    </row>
    <row r="94" spans="1:7" x14ac:dyDescent="0.2">
      <c r="A94" s="763" t="s">
        <v>1505</v>
      </c>
      <c r="B94" s="775"/>
      <c r="C94" s="766"/>
      <c r="D94" s="766"/>
      <c r="E94" s="767"/>
      <c r="F94" s="766"/>
      <c r="G94" s="767"/>
    </row>
    <row r="95" spans="1:7" x14ac:dyDescent="0.2">
      <c r="A95" s="763" t="s">
        <v>1563</v>
      </c>
      <c r="B95" s="775" t="s">
        <v>1564</v>
      </c>
      <c r="C95" s="768">
        <v>58040</v>
      </c>
      <c r="D95" s="769">
        <v>63104</v>
      </c>
      <c r="E95" s="769">
        <v>64267</v>
      </c>
      <c r="F95" s="770">
        <v>68228</v>
      </c>
      <c r="G95" s="771">
        <v>75740</v>
      </c>
    </row>
    <row r="96" spans="1:7" x14ac:dyDescent="0.2">
      <c r="A96" s="763" t="s">
        <v>1565</v>
      </c>
      <c r="B96" s="775" t="s">
        <v>1566</v>
      </c>
      <c r="C96" s="768">
        <v>119826</v>
      </c>
      <c r="D96" s="769">
        <v>154039</v>
      </c>
      <c r="E96" s="769">
        <v>169002</v>
      </c>
      <c r="F96" s="770">
        <v>183472</v>
      </c>
      <c r="G96" s="771">
        <v>204579</v>
      </c>
    </row>
    <row r="97" spans="1:7" ht="24" x14ac:dyDescent="0.2">
      <c r="A97" s="763" t="s">
        <v>1567</v>
      </c>
      <c r="B97" s="775" t="s">
        <v>1568</v>
      </c>
      <c r="C97" s="768">
        <v>70539</v>
      </c>
      <c r="D97" s="769">
        <v>78408</v>
      </c>
      <c r="E97" s="769">
        <v>88424</v>
      </c>
      <c r="F97" s="770">
        <v>96410</v>
      </c>
      <c r="G97" s="778">
        <v>108868</v>
      </c>
    </row>
    <row r="98" spans="1:7" x14ac:dyDescent="0.2">
      <c r="A98" s="763" t="s">
        <v>1569</v>
      </c>
      <c r="B98" s="775" t="s">
        <v>1570</v>
      </c>
      <c r="C98" s="768">
        <v>67789</v>
      </c>
      <c r="D98" s="769">
        <v>77695</v>
      </c>
      <c r="E98" s="769">
        <v>82863</v>
      </c>
      <c r="F98" s="770">
        <v>87831</v>
      </c>
      <c r="G98" s="771">
        <v>97746</v>
      </c>
    </row>
    <row r="99" spans="1:7" x14ac:dyDescent="0.2">
      <c r="A99" s="763" t="s">
        <v>1571</v>
      </c>
      <c r="B99" s="775" t="s">
        <v>1572</v>
      </c>
      <c r="C99" s="768">
        <v>139375</v>
      </c>
      <c r="D99" s="769">
        <v>135837</v>
      </c>
      <c r="E99" s="769">
        <v>155026</v>
      </c>
      <c r="F99" s="770">
        <v>151187</v>
      </c>
      <c r="G99" s="771">
        <v>162576</v>
      </c>
    </row>
    <row r="100" spans="1:7" x14ac:dyDescent="0.2">
      <c r="A100" s="763" t="s">
        <v>1573</v>
      </c>
      <c r="B100" s="775" t="s">
        <v>1574</v>
      </c>
      <c r="C100" s="768">
        <v>30012</v>
      </c>
      <c r="D100" s="769">
        <v>40792</v>
      </c>
      <c r="E100" s="769">
        <v>56023</v>
      </c>
      <c r="F100" s="770">
        <v>79629</v>
      </c>
      <c r="G100" s="771">
        <v>105609</v>
      </c>
    </row>
    <row r="101" spans="1:7" x14ac:dyDescent="0.2">
      <c r="A101" s="763" t="s">
        <v>1575</v>
      </c>
      <c r="B101" s="775" t="s">
        <v>1576</v>
      </c>
      <c r="C101" s="768">
        <v>25551</v>
      </c>
      <c r="D101" s="769">
        <v>28339</v>
      </c>
      <c r="E101" s="769">
        <v>30636</v>
      </c>
      <c r="F101" s="770">
        <v>33000</v>
      </c>
      <c r="G101" s="771">
        <v>35692</v>
      </c>
    </row>
    <row r="102" spans="1:7" x14ac:dyDescent="0.2">
      <c r="A102" s="757" t="s">
        <v>1577</v>
      </c>
      <c r="B102" s="777" t="s">
        <v>1578</v>
      </c>
      <c r="C102" s="759">
        <v>37269</v>
      </c>
      <c r="D102" s="760">
        <v>39968</v>
      </c>
      <c r="E102" s="760">
        <v>43147</v>
      </c>
      <c r="F102" s="761">
        <v>45598</v>
      </c>
      <c r="G102" s="762">
        <v>49159</v>
      </c>
    </row>
    <row r="103" spans="1:7" ht="24" x14ac:dyDescent="0.2">
      <c r="A103" s="757" t="s">
        <v>1579</v>
      </c>
      <c r="B103" s="777" t="s">
        <v>1580</v>
      </c>
      <c r="C103" s="759">
        <v>44315</v>
      </c>
      <c r="D103" s="760">
        <v>48738</v>
      </c>
      <c r="E103" s="760">
        <v>51887</v>
      </c>
      <c r="F103" s="761">
        <v>55325</v>
      </c>
      <c r="G103" s="762">
        <v>59540</v>
      </c>
    </row>
    <row r="104" spans="1:7" x14ac:dyDescent="0.2">
      <c r="A104" s="763" t="s">
        <v>1581</v>
      </c>
      <c r="B104" s="775"/>
      <c r="C104" s="766"/>
      <c r="D104" s="766"/>
      <c r="E104" s="767"/>
      <c r="F104" s="766"/>
      <c r="G104" s="767"/>
    </row>
    <row r="105" spans="1:7" ht="24" x14ac:dyDescent="0.2">
      <c r="A105" s="763" t="s">
        <v>1582</v>
      </c>
      <c r="B105" s="775" t="s">
        <v>1583</v>
      </c>
      <c r="C105" s="768">
        <v>46106</v>
      </c>
      <c r="D105" s="769">
        <v>51259</v>
      </c>
      <c r="E105" s="769">
        <v>56590</v>
      </c>
      <c r="F105" s="770">
        <v>61469</v>
      </c>
      <c r="G105" s="771">
        <v>67388</v>
      </c>
    </row>
    <row r="106" spans="1:7" x14ac:dyDescent="0.2">
      <c r="A106" s="763" t="s">
        <v>1584</v>
      </c>
      <c r="B106" s="775" t="s">
        <v>1585</v>
      </c>
      <c r="C106" s="768">
        <v>43532</v>
      </c>
      <c r="D106" s="769">
        <v>47691</v>
      </c>
      <c r="E106" s="769">
        <v>49695</v>
      </c>
      <c r="F106" s="770">
        <v>52263</v>
      </c>
      <c r="G106" s="771">
        <v>55579</v>
      </c>
    </row>
    <row r="107" spans="1:7" x14ac:dyDescent="0.2">
      <c r="A107" s="763" t="s">
        <v>1586</v>
      </c>
      <c r="B107" s="775" t="s">
        <v>1587</v>
      </c>
      <c r="C107" s="768">
        <v>41047</v>
      </c>
      <c r="D107" s="769">
        <v>43471</v>
      </c>
      <c r="E107" s="769">
        <v>44647</v>
      </c>
      <c r="F107" s="770">
        <v>47722</v>
      </c>
      <c r="G107" s="771">
        <v>50556</v>
      </c>
    </row>
    <row r="108" spans="1:7" x14ac:dyDescent="0.2">
      <c r="A108" s="779" t="s">
        <v>1588</v>
      </c>
      <c r="B108" s="777" t="s">
        <v>1589</v>
      </c>
      <c r="C108" s="759">
        <v>30593</v>
      </c>
      <c r="D108" s="760">
        <v>34705</v>
      </c>
      <c r="E108" s="760">
        <v>37416</v>
      </c>
      <c r="F108" s="761">
        <v>39746</v>
      </c>
      <c r="G108" s="762">
        <v>43686</v>
      </c>
    </row>
    <row r="109" spans="1:7" x14ac:dyDescent="0.2">
      <c r="A109" s="776" t="s">
        <v>1590</v>
      </c>
      <c r="B109" s="775"/>
      <c r="C109" s="766"/>
      <c r="D109" s="766"/>
      <c r="E109" s="767"/>
      <c r="F109" s="766"/>
      <c r="G109" s="767"/>
    </row>
    <row r="110" spans="1:7" x14ac:dyDescent="0.2">
      <c r="A110" s="776" t="s">
        <v>1591</v>
      </c>
      <c r="B110" s="775" t="s">
        <v>1592</v>
      </c>
      <c r="C110" s="768">
        <v>27279</v>
      </c>
      <c r="D110" s="769">
        <v>30770</v>
      </c>
      <c r="E110" s="769">
        <v>33080</v>
      </c>
      <c r="F110" s="770">
        <v>35137</v>
      </c>
      <c r="G110" s="771">
        <v>38550</v>
      </c>
    </row>
    <row r="111" spans="1:7" x14ac:dyDescent="0.2">
      <c r="A111" s="776" t="s">
        <v>1593</v>
      </c>
      <c r="B111" s="775" t="s">
        <v>1594</v>
      </c>
      <c r="C111" s="768">
        <v>41169</v>
      </c>
      <c r="D111" s="769">
        <v>48579</v>
      </c>
      <c r="E111" s="769">
        <v>52988</v>
      </c>
      <c r="F111" s="770">
        <v>56823</v>
      </c>
      <c r="G111" s="771">
        <v>62786</v>
      </c>
    </row>
    <row r="112" spans="1:7" x14ac:dyDescent="0.2">
      <c r="A112" s="776" t="s">
        <v>1595</v>
      </c>
      <c r="B112" s="775" t="s">
        <v>1596</v>
      </c>
      <c r="C112" s="768">
        <v>34312</v>
      </c>
      <c r="D112" s="769">
        <v>43560</v>
      </c>
      <c r="E112" s="769">
        <v>49250</v>
      </c>
      <c r="F112" s="770">
        <v>49803</v>
      </c>
      <c r="G112" s="771">
        <v>55565</v>
      </c>
    </row>
    <row r="113" spans="1:7" x14ac:dyDescent="0.2">
      <c r="A113" s="776" t="s">
        <v>1597</v>
      </c>
      <c r="B113" s="775" t="s">
        <v>1598</v>
      </c>
      <c r="C113" s="768">
        <v>30851</v>
      </c>
      <c r="D113" s="769">
        <v>35112</v>
      </c>
      <c r="E113" s="769">
        <v>38426</v>
      </c>
      <c r="F113" s="770">
        <v>40687</v>
      </c>
      <c r="G113" s="771">
        <v>45186</v>
      </c>
    </row>
    <row r="114" spans="1:7" x14ac:dyDescent="0.2">
      <c r="A114" s="757" t="s">
        <v>1599</v>
      </c>
      <c r="B114" s="777" t="s">
        <v>1600</v>
      </c>
      <c r="C114" s="759">
        <v>32419</v>
      </c>
      <c r="D114" s="760">
        <v>40821</v>
      </c>
      <c r="E114" s="760">
        <v>43958</v>
      </c>
      <c r="F114" s="761">
        <v>50638</v>
      </c>
      <c r="G114" s="762">
        <v>51699</v>
      </c>
    </row>
    <row r="115" spans="1:7" x14ac:dyDescent="0.2">
      <c r="A115" s="763" t="s">
        <v>1496</v>
      </c>
      <c r="B115" s="775"/>
      <c r="C115" s="766"/>
      <c r="D115" s="766"/>
      <c r="E115" s="767"/>
      <c r="F115" s="766"/>
      <c r="G115" s="767"/>
    </row>
    <row r="116" spans="1:7" x14ac:dyDescent="0.2">
      <c r="A116" s="763" t="s">
        <v>1601</v>
      </c>
      <c r="B116" s="775" t="s">
        <v>1602</v>
      </c>
      <c r="C116" s="768">
        <v>33529</v>
      </c>
      <c r="D116" s="769">
        <v>42375</v>
      </c>
      <c r="E116" s="769">
        <v>45638</v>
      </c>
      <c r="F116" s="770">
        <v>52665</v>
      </c>
      <c r="G116" s="771">
        <v>53820</v>
      </c>
    </row>
    <row r="117" spans="1:7" x14ac:dyDescent="0.2">
      <c r="A117" s="763" t="s">
        <v>1603</v>
      </c>
      <c r="B117" s="775" t="s">
        <v>1604</v>
      </c>
      <c r="C117" s="768">
        <v>25461</v>
      </c>
      <c r="D117" s="769">
        <v>30754</v>
      </c>
      <c r="E117" s="769">
        <v>33237</v>
      </c>
      <c r="F117" s="770">
        <v>39902</v>
      </c>
      <c r="G117" s="771">
        <v>38627</v>
      </c>
    </row>
    <row r="118" spans="1:7" x14ac:dyDescent="0.2">
      <c r="A118" s="766" t="s">
        <v>1605</v>
      </c>
      <c r="B118" s="780">
        <v>88</v>
      </c>
      <c r="C118" s="768">
        <v>26931</v>
      </c>
      <c r="D118" s="769">
        <v>32994</v>
      </c>
      <c r="E118" s="769">
        <v>35339</v>
      </c>
      <c r="F118" s="770">
        <v>37912</v>
      </c>
      <c r="G118" s="771">
        <v>40213</v>
      </c>
    </row>
    <row r="119" spans="1:7" x14ac:dyDescent="0.2">
      <c r="A119" s="781" t="s">
        <v>1606</v>
      </c>
      <c r="B119" s="777" t="s">
        <v>1607</v>
      </c>
      <c r="C119" s="759">
        <v>40755</v>
      </c>
      <c r="D119" s="760">
        <v>46965</v>
      </c>
      <c r="E119" s="760">
        <v>49383</v>
      </c>
      <c r="F119" s="761">
        <v>50832</v>
      </c>
      <c r="G119" s="762">
        <v>55644</v>
      </c>
    </row>
    <row r="120" spans="1:7" x14ac:dyDescent="0.2">
      <c r="A120" s="782" t="s">
        <v>1496</v>
      </c>
      <c r="B120" s="775"/>
      <c r="C120" s="766"/>
      <c r="D120" s="766"/>
      <c r="E120" s="767"/>
      <c r="F120" s="766"/>
      <c r="G120" s="767"/>
    </row>
    <row r="121" spans="1:7" ht="25.5" x14ac:dyDescent="0.2">
      <c r="A121" s="782" t="s">
        <v>1608</v>
      </c>
      <c r="B121" s="775" t="s">
        <v>1609</v>
      </c>
      <c r="C121" s="768">
        <v>36686</v>
      </c>
      <c r="D121" s="769">
        <v>42968</v>
      </c>
      <c r="E121" s="769">
        <v>45985</v>
      </c>
      <c r="F121" s="770">
        <v>46663</v>
      </c>
      <c r="G121" s="771">
        <v>50446</v>
      </c>
    </row>
    <row r="122" spans="1:7" x14ac:dyDescent="0.2">
      <c r="A122" s="782" t="s">
        <v>1610</v>
      </c>
      <c r="B122" s="775" t="s">
        <v>1611</v>
      </c>
      <c r="C122" s="768">
        <v>32360</v>
      </c>
      <c r="D122" s="769">
        <v>38328</v>
      </c>
      <c r="E122" s="769">
        <v>41499</v>
      </c>
      <c r="F122" s="770">
        <v>43181</v>
      </c>
      <c r="G122" s="771">
        <v>46362</v>
      </c>
    </row>
    <row r="123" spans="1:7" ht="25.5" x14ac:dyDescent="0.2">
      <c r="A123" s="782" t="s">
        <v>1612</v>
      </c>
      <c r="B123" s="775" t="s">
        <v>1613</v>
      </c>
      <c r="C123" s="768">
        <v>39285</v>
      </c>
      <c r="D123" s="769">
        <v>42741</v>
      </c>
      <c r="E123" s="769">
        <v>51116</v>
      </c>
      <c r="F123" s="770">
        <v>66985</v>
      </c>
      <c r="G123" s="771">
        <v>84486</v>
      </c>
    </row>
    <row r="124" spans="1:7" x14ac:dyDescent="0.2">
      <c r="A124" s="782" t="s">
        <v>1614</v>
      </c>
      <c r="B124" s="775" t="s">
        <v>1615</v>
      </c>
      <c r="C124" s="768">
        <v>54213</v>
      </c>
      <c r="D124" s="769">
        <v>58992</v>
      </c>
      <c r="E124" s="769">
        <v>59303</v>
      </c>
      <c r="F124" s="770">
        <v>60070</v>
      </c>
      <c r="G124" s="771">
        <v>66099</v>
      </c>
    </row>
    <row r="125" spans="1:7" x14ac:dyDescent="0.2">
      <c r="A125" s="783" t="s">
        <v>1616</v>
      </c>
      <c r="B125" s="777" t="s">
        <v>1617</v>
      </c>
      <c r="C125" s="759">
        <v>43165</v>
      </c>
      <c r="D125" s="760">
        <v>45336</v>
      </c>
      <c r="E125" s="760">
        <v>48950</v>
      </c>
      <c r="F125" s="761">
        <v>57124</v>
      </c>
      <c r="G125" s="762">
        <v>69349</v>
      </c>
    </row>
    <row r="126" spans="1:7" ht="21" customHeight="1" x14ac:dyDescent="0.2">
      <c r="A126" s="1169"/>
      <c r="B126" s="1170"/>
      <c r="C126" s="1170"/>
    </row>
    <row r="127" spans="1:7" x14ac:dyDescent="0.2">
      <c r="A127" s="784"/>
    </row>
  </sheetData>
  <mergeCells count="2">
    <mergeCell ref="A1:C1"/>
    <mergeCell ref="A126:C1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K29"/>
  <sheetViews>
    <sheetView zoomScale="120" zoomScaleNormal="120" workbookViewId="0">
      <selection activeCell="E23" sqref="E23"/>
    </sheetView>
  </sheetViews>
  <sheetFormatPr defaultColWidth="8.7109375" defaultRowHeight="12.75" x14ac:dyDescent="0.2"/>
  <cols>
    <col min="1" max="1" width="4.7109375" style="541" customWidth="1"/>
    <col min="2" max="2" width="24.7109375" style="541" customWidth="1"/>
    <col min="3" max="3" width="32.7109375" style="541" customWidth="1"/>
    <col min="4" max="4" width="14.28515625" style="541" customWidth="1"/>
    <col min="5" max="5" width="10.28515625" style="541" customWidth="1"/>
    <col min="6" max="6" width="20.85546875" style="541" customWidth="1"/>
    <col min="7" max="7" width="16.5703125" style="615" customWidth="1"/>
    <col min="8" max="8" width="28.5703125" style="541" hidden="1" customWidth="1"/>
    <col min="9" max="16384" width="8.7109375" style="541"/>
  </cols>
  <sheetData>
    <row r="1" spans="1:11" x14ac:dyDescent="0.2">
      <c r="A1" s="1179" t="s">
        <v>1215</v>
      </c>
      <c r="B1" s="1179"/>
      <c r="C1" s="1179"/>
      <c r="D1" s="1179"/>
      <c r="E1" s="1179"/>
      <c r="F1" s="1179"/>
      <c r="G1" s="1179"/>
      <c r="H1" s="540"/>
      <c r="I1" s="540"/>
    </row>
    <row r="2" spans="1:11" ht="28.9" customHeight="1" x14ac:dyDescent="0.2">
      <c r="A2" s="1157" t="s">
        <v>1216</v>
      </c>
      <c r="B2" s="1157"/>
      <c r="C2" s="1157"/>
      <c r="D2" s="1157"/>
      <c r="E2" s="1157"/>
      <c r="F2" s="1157"/>
      <c r="G2" s="1157"/>
      <c r="H2" s="540"/>
      <c r="I2" s="540"/>
    </row>
    <row r="3" spans="1:11" ht="39.75" customHeight="1" x14ac:dyDescent="0.2">
      <c r="A3" s="583"/>
      <c r="B3" s="584" t="s">
        <v>1190</v>
      </c>
      <c r="C3" s="1180" t="s">
        <v>603</v>
      </c>
      <c r="D3" s="1180"/>
      <c r="E3" s="1180"/>
      <c r="F3" s="1180"/>
      <c r="G3" s="585"/>
      <c r="H3" s="540"/>
      <c r="I3" s="540"/>
    </row>
    <row r="4" spans="1:11" s="545" customFormat="1" ht="22.9" customHeight="1" x14ac:dyDescent="0.2">
      <c r="A4" s="543" t="s">
        <v>1217</v>
      </c>
      <c r="B4" s="543"/>
      <c r="C4" s="543"/>
      <c r="D4" s="543"/>
      <c r="E4" s="543"/>
      <c r="F4" s="543"/>
      <c r="G4" s="586"/>
      <c r="H4" s="543"/>
      <c r="I4" s="543"/>
      <c r="J4" s="544"/>
    </row>
    <row r="5" spans="1:11" s="545" customFormat="1" ht="18" customHeight="1" x14ac:dyDescent="0.2">
      <c r="A5" s="546" t="s">
        <v>1218</v>
      </c>
      <c r="B5" s="546"/>
      <c r="C5" s="546"/>
      <c r="D5" s="546"/>
      <c r="E5" s="546"/>
      <c r="F5" s="546"/>
      <c r="G5" s="587"/>
      <c r="H5" s="546"/>
      <c r="I5" s="546"/>
      <c r="J5" s="547"/>
      <c r="K5" s="548"/>
    </row>
    <row r="6" spans="1:11" x14ac:dyDescent="0.2">
      <c r="A6" s="1181" t="s">
        <v>1219</v>
      </c>
      <c r="B6" s="1182"/>
      <c r="C6" s="1182"/>
      <c r="D6" s="1182"/>
      <c r="E6" s="1182"/>
      <c r="F6" s="1182"/>
      <c r="G6" s="1182"/>
      <c r="H6" s="540"/>
      <c r="I6" s="540"/>
    </row>
    <row r="7" spans="1:11" ht="25.5" x14ac:dyDescent="0.2">
      <c r="A7" s="549" t="s">
        <v>100</v>
      </c>
      <c r="B7" s="549" t="s">
        <v>1185</v>
      </c>
      <c r="C7" s="549" t="s">
        <v>905</v>
      </c>
      <c r="D7" s="549" t="s">
        <v>907</v>
      </c>
      <c r="E7" s="549" t="s">
        <v>20</v>
      </c>
      <c r="F7" s="549" t="s">
        <v>953</v>
      </c>
      <c r="G7" s="588" t="s">
        <v>1186</v>
      </c>
      <c r="H7" s="540"/>
      <c r="I7" s="540"/>
    </row>
    <row r="8" spans="1:11" x14ac:dyDescent="0.2">
      <c r="A8" s="550">
        <v>1</v>
      </c>
      <c r="B8" s="550">
        <v>2</v>
      </c>
      <c r="C8" s="550">
        <v>3</v>
      </c>
      <c r="D8" s="550">
        <v>4</v>
      </c>
      <c r="E8" s="550">
        <v>5</v>
      </c>
      <c r="F8" s="550">
        <v>6</v>
      </c>
      <c r="G8" s="589">
        <v>7</v>
      </c>
      <c r="H8" s="540"/>
      <c r="I8" s="540"/>
    </row>
    <row r="9" spans="1:11" x14ac:dyDescent="0.2">
      <c r="A9" s="1152" t="s">
        <v>1220</v>
      </c>
      <c r="B9" s="1153"/>
      <c r="C9" s="1153"/>
      <c r="D9" s="1153"/>
      <c r="E9" s="1153"/>
      <c r="F9" s="1153"/>
      <c r="G9" s="1154"/>
      <c r="H9" s="540"/>
      <c r="I9" s="540"/>
    </row>
    <row r="10" spans="1:11" ht="23.25" customHeight="1" x14ac:dyDescent="0.2">
      <c r="A10" s="552">
        <v>1</v>
      </c>
      <c r="B10" s="553" t="s">
        <v>1221</v>
      </c>
      <c r="C10" s="553" t="s">
        <v>1222</v>
      </c>
      <c r="D10" s="552" t="s">
        <v>1223</v>
      </c>
      <c r="E10" s="552">
        <v>13</v>
      </c>
      <c r="F10" s="555">
        <v>2184</v>
      </c>
      <c r="G10" s="590">
        <f>E10*F10</f>
        <v>28392</v>
      </c>
      <c r="H10" s="540"/>
      <c r="I10" s="540"/>
    </row>
    <row r="11" spans="1:11" ht="26.25" thickBot="1" x14ac:dyDescent="0.25">
      <c r="A11" s="552">
        <v>2</v>
      </c>
      <c r="B11" s="566" t="s">
        <v>1224</v>
      </c>
      <c r="C11" s="591" t="s">
        <v>779</v>
      </c>
      <c r="D11" s="556" t="s">
        <v>1223</v>
      </c>
      <c r="E11" s="556">
        <v>13</v>
      </c>
      <c r="F11" s="563">
        <v>3270</v>
      </c>
      <c r="G11" s="590">
        <f>E11*F11</f>
        <v>42510</v>
      </c>
      <c r="H11" s="592"/>
    </row>
    <row r="12" spans="1:11" ht="13.9" hidden="1" customHeight="1" x14ac:dyDescent="0.2">
      <c r="A12" s="593">
        <v>4</v>
      </c>
      <c r="B12" s="594" t="s">
        <v>1225</v>
      </c>
      <c r="C12" s="594" t="s">
        <v>1226</v>
      </c>
      <c r="D12" s="594" t="s">
        <v>1227</v>
      </c>
      <c r="E12" s="595">
        <v>0</v>
      </c>
      <c r="F12" s="595">
        <v>680</v>
      </c>
      <c r="G12" s="596">
        <f>E12*F12</f>
        <v>0</v>
      </c>
    </row>
    <row r="13" spans="1:11" ht="20.25" customHeight="1" x14ac:dyDescent="0.2">
      <c r="A13" s="1183" t="s">
        <v>1228</v>
      </c>
      <c r="B13" s="1184"/>
      <c r="C13" s="1184"/>
      <c r="D13" s="1184"/>
      <c r="E13" s="1184"/>
      <c r="F13" s="1185"/>
      <c r="G13" s="597">
        <f>SUM(G10:G12)</f>
        <v>70902</v>
      </c>
      <c r="H13" s="540"/>
      <c r="I13" s="540"/>
    </row>
    <row r="14" spans="1:11" ht="66" customHeight="1" x14ac:dyDescent="0.2">
      <c r="A14" s="552">
        <v>3</v>
      </c>
      <c r="B14" s="566" t="s">
        <v>1229</v>
      </c>
      <c r="C14" s="566" t="s">
        <v>1230</v>
      </c>
      <c r="D14" s="556" t="s">
        <v>995</v>
      </c>
      <c r="E14" s="563">
        <f>G11</f>
        <v>42510</v>
      </c>
      <c r="F14" s="598">
        <f>13.75%</f>
        <v>0.13750000000000001</v>
      </c>
      <c r="G14" s="590">
        <f>E14*F14</f>
        <v>5845.13</v>
      </c>
      <c r="H14" s="571"/>
      <c r="I14" s="540"/>
    </row>
    <row r="15" spans="1:11" ht="55.5" customHeight="1" x14ac:dyDescent="0.2">
      <c r="A15" s="599">
        <v>4</v>
      </c>
      <c r="B15" s="553" t="s">
        <v>1231</v>
      </c>
      <c r="C15" s="600" t="s">
        <v>1232</v>
      </c>
      <c r="D15" s="601" t="s">
        <v>995</v>
      </c>
      <c r="E15" s="563">
        <f>G11</f>
        <v>42510</v>
      </c>
      <c r="F15" s="602">
        <v>0.19600000000000001</v>
      </c>
      <c r="G15" s="555">
        <f>E15*F15</f>
        <v>8331.9599999999991</v>
      </c>
      <c r="H15" s="572"/>
      <c r="I15" s="540"/>
    </row>
    <row r="16" spans="1:11" x14ac:dyDescent="0.2">
      <c r="A16" s="552">
        <v>5</v>
      </c>
      <c r="B16" s="553" t="s">
        <v>1233</v>
      </c>
      <c r="C16" s="566" t="s">
        <v>1234</v>
      </c>
      <c r="D16" s="556" t="s">
        <v>1235</v>
      </c>
      <c r="E16" s="603">
        <v>1</v>
      </c>
      <c r="F16" s="603"/>
      <c r="G16" s="590">
        <v>1800</v>
      </c>
      <c r="H16" s="574"/>
      <c r="I16" s="540"/>
    </row>
    <row r="17" spans="1:9" ht="29.25" customHeight="1" x14ac:dyDescent="0.2">
      <c r="A17" s="552">
        <v>6</v>
      </c>
      <c r="B17" s="553" t="s">
        <v>1236</v>
      </c>
      <c r="C17" s="566" t="s">
        <v>1237</v>
      </c>
      <c r="D17" s="604" t="s">
        <v>995</v>
      </c>
      <c r="E17" s="563">
        <f>G11+G14+G16</f>
        <v>50155.13</v>
      </c>
      <c r="F17" s="604">
        <v>0.06</v>
      </c>
      <c r="G17" s="590">
        <f>E17*6%</f>
        <v>3009.31</v>
      </c>
      <c r="H17" s="574"/>
      <c r="I17" s="540"/>
    </row>
    <row r="18" spans="1:9" x14ac:dyDescent="0.2">
      <c r="A18" s="552">
        <v>7</v>
      </c>
      <c r="B18" s="566"/>
      <c r="C18" s="567" t="s">
        <v>1228</v>
      </c>
      <c r="D18" s="566"/>
      <c r="E18" s="568"/>
      <c r="F18" s="564"/>
      <c r="G18" s="590">
        <f>SUM(G14:G17)</f>
        <v>18986.400000000001</v>
      </c>
      <c r="H18" s="574"/>
      <c r="I18" s="540"/>
    </row>
    <row r="19" spans="1:9" ht="18" customHeight="1" x14ac:dyDescent="0.2">
      <c r="A19" s="552">
        <v>8</v>
      </c>
      <c r="B19" s="566"/>
      <c r="C19" s="567" t="s">
        <v>1238</v>
      </c>
      <c r="D19" s="565"/>
      <c r="E19" s="565"/>
      <c r="F19" s="567"/>
      <c r="G19" s="597">
        <f>G13+G18</f>
        <v>89888.4</v>
      </c>
      <c r="H19" s="540"/>
      <c r="I19" s="540"/>
    </row>
    <row r="20" spans="1:9" s="606" customFormat="1" ht="15" customHeight="1" x14ac:dyDescent="0.2">
      <c r="A20" s="1173" t="s">
        <v>1239</v>
      </c>
      <c r="B20" s="1174"/>
      <c r="C20" s="1174"/>
      <c r="D20" s="1174"/>
      <c r="E20" s="1174"/>
      <c r="F20" s="1174"/>
      <c r="G20" s="1175"/>
      <c r="H20" s="605"/>
      <c r="I20" s="605"/>
    </row>
    <row r="21" spans="1:9" ht="31.5" customHeight="1" x14ac:dyDescent="0.2">
      <c r="A21" s="552">
        <v>9</v>
      </c>
      <c r="B21" s="553" t="s">
        <v>1240</v>
      </c>
      <c r="C21" s="562" t="s">
        <v>1241</v>
      </c>
      <c r="D21" s="556" t="s">
        <v>995</v>
      </c>
      <c r="E21" s="607">
        <f>G13</f>
        <v>70902</v>
      </c>
      <c r="F21" s="604">
        <v>0.1</v>
      </c>
      <c r="G21" s="597">
        <f>E21*10%</f>
        <v>7090.2</v>
      </c>
      <c r="H21" s="540"/>
      <c r="I21" s="540"/>
    </row>
    <row r="22" spans="1:9" ht="13.5" customHeight="1" x14ac:dyDescent="0.2">
      <c r="A22" s="552"/>
      <c r="B22" s="553"/>
      <c r="C22" s="1176" t="s">
        <v>1242</v>
      </c>
      <c r="D22" s="1177"/>
      <c r="E22" s="1177"/>
      <c r="F22" s="1178"/>
      <c r="G22" s="597">
        <f>G21+G19</f>
        <v>96978.6</v>
      </c>
      <c r="H22" s="540"/>
      <c r="I22" s="540"/>
    </row>
    <row r="23" spans="1:9" ht="29.25" customHeight="1" x14ac:dyDescent="0.2">
      <c r="A23" s="552">
        <v>10</v>
      </c>
      <c r="B23" s="1171" t="s">
        <v>1358</v>
      </c>
      <c r="C23" s="1172"/>
      <c r="D23" s="556" t="s">
        <v>1243</v>
      </c>
      <c r="E23" s="556">
        <v>4.96</v>
      </c>
      <c r="F23" s="608"/>
      <c r="G23" s="597">
        <f>G22*E23</f>
        <v>481013.86</v>
      </c>
      <c r="H23" s="540"/>
      <c r="I23" s="540"/>
    </row>
    <row r="24" spans="1:9" ht="19.5" customHeight="1" x14ac:dyDescent="0.2">
      <c r="A24" s="552">
        <v>11</v>
      </c>
      <c r="B24" s="553"/>
      <c r="C24" s="562" t="s">
        <v>852</v>
      </c>
      <c r="D24" s="556" t="s">
        <v>995</v>
      </c>
      <c r="E24" s="556"/>
      <c r="F24" s="604">
        <v>0.2</v>
      </c>
      <c r="G24" s="597">
        <f>G23*F24</f>
        <v>96202.77</v>
      </c>
      <c r="H24" s="540"/>
      <c r="I24" s="540"/>
    </row>
    <row r="25" spans="1:9" x14ac:dyDescent="0.2">
      <c r="A25" s="609"/>
      <c r="B25" s="610"/>
      <c r="C25" s="611" t="s">
        <v>12</v>
      </c>
      <c r="D25" s="610"/>
      <c r="E25" s="610"/>
      <c r="F25" s="610"/>
      <c r="G25" s="597">
        <f>G23+G24</f>
        <v>577216.63</v>
      </c>
      <c r="H25" s="540"/>
      <c r="I25" s="540"/>
    </row>
    <row r="26" spans="1:9" ht="15" customHeight="1" x14ac:dyDescent="0.2">
      <c r="A26" s="612"/>
      <c r="B26" s="612"/>
      <c r="C26" s="87"/>
      <c r="D26" s="580"/>
      <c r="E26" s="580"/>
      <c r="F26" s="580"/>
      <c r="G26" s="613"/>
      <c r="H26" s="540"/>
      <c r="I26" s="540"/>
    </row>
    <row r="27" spans="1:9" x14ac:dyDescent="0.2">
      <c r="A27" s="614"/>
      <c r="B27" s="87"/>
      <c r="C27" s="87"/>
      <c r="D27" s="580"/>
      <c r="E27" s="580"/>
      <c r="F27" s="580"/>
      <c r="G27" s="613"/>
    </row>
    <row r="28" spans="1:9" x14ac:dyDescent="0.2">
      <c r="A28" s="580"/>
      <c r="B28" s="581"/>
      <c r="C28" s="582"/>
      <c r="D28" s="580"/>
      <c r="E28" s="580"/>
      <c r="F28" s="580"/>
      <c r="G28" s="613"/>
    </row>
    <row r="29" spans="1:9" x14ac:dyDescent="0.2">
      <c r="A29" s="580"/>
      <c r="B29" s="581"/>
      <c r="C29" s="581"/>
      <c r="D29" s="580"/>
      <c r="E29" s="580"/>
      <c r="F29" s="580"/>
      <c r="G29" s="613"/>
    </row>
  </sheetData>
  <mergeCells count="9">
    <mergeCell ref="B23:C23"/>
    <mergeCell ref="A20:G20"/>
    <mergeCell ref="C22:F22"/>
    <mergeCell ref="A1:G1"/>
    <mergeCell ref="A2:G2"/>
    <mergeCell ref="C3:F3"/>
    <mergeCell ref="A6:G6"/>
    <mergeCell ref="A9:G9"/>
    <mergeCell ref="A13:F13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Normal="100" workbookViewId="0">
      <selection activeCell="N32" sqref="A1:O32"/>
    </sheetView>
  </sheetViews>
  <sheetFormatPr defaultRowHeight="15" x14ac:dyDescent="0.25"/>
  <cols>
    <col min="7" max="7" width="15.28515625" customWidth="1"/>
  </cols>
  <sheetData>
    <row r="1" spans="1:16" ht="15.75" x14ac:dyDescent="0.25">
      <c r="A1" s="901" t="s">
        <v>154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120"/>
    </row>
    <row r="2" spans="1:16" ht="15.75" x14ac:dyDescent="0.25">
      <c r="A2" s="901" t="s">
        <v>155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120"/>
    </row>
    <row r="3" spans="1:16" ht="15.75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0"/>
    </row>
    <row r="4" spans="1:16" ht="15.75" x14ac:dyDescent="0.25">
      <c r="A4" s="126" t="s">
        <v>156</v>
      </c>
      <c r="B4" s="126"/>
      <c r="C4" s="127" t="str">
        <f>НМЦК!B2</f>
        <v>Альпинистский комплекс «Приют-11», ВТРК «Эльбрус»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0"/>
    </row>
    <row r="5" spans="1:16" ht="15.75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0"/>
    </row>
    <row r="6" spans="1:16" ht="15.75" x14ac:dyDescent="0.25">
      <c r="A6" s="902" t="s">
        <v>157</v>
      </c>
      <c r="B6" s="902"/>
      <c r="C6" s="902"/>
      <c r="D6" s="902"/>
      <c r="E6" s="902"/>
      <c r="F6" s="902"/>
      <c r="G6" s="128">
        <f>НМЦ!E16</f>
        <v>42234109.399999999</v>
      </c>
      <c r="H6" s="127"/>
      <c r="I6" s="127"/>
      <c r="J6" s="127"/>
      <c r="K6" s="127"/>
      <c r="L6" s="127"/>
      <c r="M6" s="127"/>
      <c r="N6" s="127"/>
      <c r="O6" s="127"/>
      <c r="P6" s="120"/>
    </row>
    <row r="7" spans="1:16" ht="15.75" x14ac:dyDescent="0.25">
      <c r="A7" s="903" t="s">
        <v>1678</v>
      </c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120"/>
    </row>
    <row r="8" spans="1:16" ht="15.75" x14ac:dyDescent="0.25">
      <c r="A8" s="126" t="s">
        <v>158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0"/>
    </row>
    <row r="9" spans="1:16" ht="15.75" x14ac:dyDescent="0.25">
      <c r="A9" s="129" t="s">
        <v>180</v>
      </c>
      <c r="B9" s="129"/>
      <c r="C9" s="129"/>
      <c r="D9" s="129"/>
      <c r="E9" s="129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0"/>
    </row>
    <row r="10" spans="1:16" ht="15.75" x14ac:dyDescent="0.25">
      <c r="A10" s="665" t="s">
        <v>1285</v>
      </c>
      <c r="C10" s="130"/>
      <c r="D10" s="130"/>
      <c r="E10" s="130"/>
      <c r="F10" s="231"/>
      <c r="G10" s="126"/>
      <c r="H10" s="126"/>
      <c r="I10" s="126"/>
      <c r="J10" s="126"/>
      <c r="K10" s="126"/>
      <c r="L10" s="126"/>
      <c r="M10" s="126"/>
      <c r="N10" s="126"/>
      <c r="O10" s="126"/>
      <c r="P10" s="120"/>
    </row>
    <row r="11" spans="1:16" ht="15.75" x14ac:dyDescent="0.25">
      <c r="A11" s="665" t="s">
        <v>1284</v>
      </c>
      <c r="C11" s="130"/>
      <c r="D11" s="130"/>
      <c r="E11" s="130"/>
      <c r="F11" s="231"/>
      <c r="G11" s="126"/>
      <c r="H11" s="126"/>
      <c r="I11" s="126"/>
      <c r="J11" s="126"/>
      <c r="K11" s="126"/>
      <c r="L11" s="126"/>
      <c r="M11" s="126"/>
      <c r="N11" s="126"/>
      <c r="O11" s="126"/>
      <c r="P11" s="120"/>
    </row>
    <row r="12" spans="1:16" ht="15.75" x14ac:dyDescent="0.25">
      <c r="A12" s="665" t="s">
        <v>1286</v>
      </c>
      <c r="C12" s="130"/>
      <c r="D12" s="130"/>
      <c r="E12" s="130"/>
      <c r="F12" s="231"/>
      <c r="G12" s="126"/>
      <c r="H12" s="126"/>
      <c r="I12" s="126"/>
      <c r="J12" s="126"/>
      <c r="K12" s="126"/>
      <c r="L12" s="126"/>
      <c r="M12" s="126"/>
      <c r="N12" s="126"/>
      <c r="O12" s="126"/>
      <c r="P12" s="120"/>
    </row>
    <row r="13" spans="1:16" ht="15.75" x14ac:dyDescent="0.25">
      <c r="A13" s="665" t="s">
        <v>1287</v>
      </c>
      <c r="C13" s="130"/>
      <c r="D13" s="130"/>
      <c r="E13" s="130"/>
      <c r="F13" s="231"/>
      <c r="G13" s="126"/>
      <c r="H13" s="126"/>
      <c r="I13" s="126"/>
      <c r="J13" s="126"/>
      <c r="K13" s="126"/>
      <c r="L13" s="126"/>
      <c r="M13" s="126"/>
      <c r="N13" s="126"/>
      <c r="O13" s="126"/>
      <c r="P13" s="120"/>
    </row>
    <row r="14" spans="1:16" ht="15.75" x14ac:dyDescent="0.25">
      <c r="A14" s="665" t="s">
        <v>1290</v>
      </c>
      <c r="C14" s="130"/>
      <c r="D14" s="130"/>
      <c r="E14" s="130"/>
      <c r="F14" s="231"/>
      <c r="G14" s="126"/>
      <c r="H14" s="126"/>
      <c r="I14" s="126"/>
      <c r="J14" s="126"/>
      <c r="K14" s="126"/>
      <c r="L14" s="126"/>
      <c r="M14" s="126"/>
      <c r="N14" s="126"/>
      <c r="O14" s="126"/>
      <c r="P14" s="120"/>
    </row>
    <row r="15" spans="1:16" ht="15.75" x14ac:dyDescent="0.25">
      <c r="A15" s="665" t="s">
        <v>1289</v>
      </c>
      <c r="C15" s="130"/>
      <c r="D15" s="130"/>
      <c r="E15" s="130"/>
      <c r="F15" s="231"/>
      <c r="G15" s="126"/>
      <c r="H15" s="126"/>
      <c r="I15" s="126"/>
      <c r="J15" s="126"/>
      <c r="K15" s="126"/>
      <c r="L15" s="126"/>
      <c r="M15" s="126"/>
      <c r="N15" s="126"/>
      <c r="O15" s="126"/>
      <c r="P15" s="120"/>
    </row>
    <row r="16" spans="1:16" ht="15.75" x14ac:dyDescent="0.25">
      <c r="A16" s="665" t="s">
        <v>1288</v>
      </c>
      <c r="C16" s="130"/>
      <c r="D16" s="130"/>
      <c r="E16" s="130"/>
      <c r="F16" s="231"/>
      <c r="G16" s="126"/>
      <c r="H16" s="126"/>
      <c r="I16" s="126"/>
      <c r="J16" s="126"/>
      <c r="K16" s="126"/>
      <c r="L16" s="126"/>
      <c r="M16" s="126"/>
      <c r="N16" s="126"/>
      <c r="O16" s="126"/>
      <c r="P16" s="120"/>
    </row>
    <row r="17" spans="1:16" ht="15.75" x14ac:dyDescent="0.25">
      <c r="A17" s="129" t="s">
        <v>582</v>
      </c>
      <c r="B17" s="230"/>
      <c r="C17" s="130"/>
      <c r="D17" s="130"/>
      <c r="E17" s="130"/>
      <c r="F17" s="231"/>
      <c r="G17" s="126"/>
      <c r="H17" s="126"/>
      <c r="I17" s="126"/>
      <c r="J17" s="126"/>
      <c r="K17" s="126"/>
      <c r="L17" s="126"/>
      <c r="M17" s="126"/>
      <c r="N17" s="126"/>
      <c r="O17" s="126"/>
      <c r="P17" s="120"/>
    </row>
    <row r="18" spans="1:16" ht="15.75" x14ac:dyDescent="0.25">
      <c r="A18" s="129" t="s">
        <v>179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0"/>
    </row>
    <row r="19" spans="1:16" ht="15.75" x14ac:dyDescent="0.25">
      <c r="A19" s="129" t="s">
        <v>1665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0"/>
    </row>
    <row r="20" spans="1:16" ht="55.5" customHeight="1" x14ac:dyDescent="0.25">
      <c r="A20" s="905" t="s">
        <v>1666</v>
      </c>
      <c r="B20" s="905"/>
      <c r="C20" s="905"/>
      <c r="D20" s="905"/>
      <c r="E20" s="905"/>
      <c r="F20" s="905"/>
      <c r="G20" s="905"/>
      <c r="H20" s="905"/>
      <c r="I20" s="905"/>
      <c r="J20" s="905"/>
      <c r="K20" s="905"/>
      <c r="L20" s="905"/>
      <c r="M20" s="126"/>
      <c r="N20" s="126"/>
      <c r="O20" s="126"/>
      <c r="P20" s="120"/>
    </row>
    <row r="21" spans="1:16" ht="16.5" customHeight="1" x14ac:dyDescent="0.25">
      <c r="A21" s="904" t="s">
        <v>1667</v>
      </c>
      <c r="B21" s="904"/>
      <c r="C21" s="904"/>
      <c r="D21" s="904"/>
      <c r="E21" s="904"/>
      <c r="F21" s="904"/>
      <c r="G21" s="904"/>
      <c r="H21" s="904"/>
      <c r="I21" s="904"/>
      <c r="J21" s="904"/>
      <c r="K21" s="904"/>
      <c r="L21" s="904"/>
      <c r="M21" s="126"/>
      <c r="N21" s="126"/>
      <c r="O21" s="126"/>
      <c r="P21" s="120"/>
    </row>
    <row r="22" spans="1:16" ht="15.75" x14ac:dyDescent="0.25">
      <c r="A22" s="129" t="s">
        <v>159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6"/>
      <c r="M22" s="126"/>
      <c r="N22" s="126"/>
      <c r="O22" s="126"/>
      <c r="P22" s="120"/>
    </row>
    <row r="23" spans="1:16" ht="29.25" customHeight="1" x14ac:dyDescent="0.25">
      <c r="A23" s="904" t="s">
        <v>1682</v>
      </c>
      <c r="B23" s="904"/>
      <c r="C23" s="904"/>
      <c r="D23" s="904"/>
      <c r="E23" s="904"/>
      <c r="F23" s="904"/>
      <c r="G23" s="904"/>
      <c r="H23" s="904"/>
      <c r="I23" s="904"/>
      <c r="J23" s="904"/>
      <c r="K23" s="904"/>
      <c r="L23" s="904"/>
      <c r="M23" s="904"/>
      <c r="N23" s="904"/>
      <c r="O23" s="126"/>
      <c r="P23" s="120"/>
    </row>
    <row r="24" spans="1:16" ht="15.6" customHeight="1" x14ac:dyDescent="0.25">
      <c r="A24" s="857" t="s">
        <v>1681</v>
      </c>
      <c r="B24" s="130"/>
      <c r="C24" s="130"/>
      <c r="D24" s="869">
        <f>НМЦК!G12</f>
        <v>0.5</v>
      </c>
      <c r="E24" s="129"/>
      <c r="F24" s="129"/>
      <c r="G24" s="129"/>
      <c r="H24" s="129"/>
      <c r="I24" s="129"/>
      <c r="J24" s="129"/>
      <c r="K24" s="129"/>
      <c r="L24" s="126"/>
      <c r="M24" s="126"/>
      <c r="N24" s="126"/>
      <c r="O24" s="126"/>
      <c r="P24" s="120"/>
    </row>
    <row r="25" spans="1:16" ht="15.75" x14ac:dyDescent="0.25">
      <c r="A25" s="129" t="s">
        <v>160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6"/>
      <c r="M25" s="126"/>
      <c r="N25" s="126"/>
      <c r="O25" s="126"/>
      <c r="P25" s="120"/>
    </row>
    <row r="26" spans="1:16" ht="15.75" x14ac:dyDescent="0.2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6"/>
      <c r="M26" s="126"/>
      <c r="N26" s="126"/>
      <c r="O26" s="126"/>
      <c r="P26" s="120"/>
    </row>
    <row r="27" spans="1:16" ht="15.75" x14ac:dyDescent="0.25">
      <c r="A27" s="129" t="s">
        <v>161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6"/>
      <c r="M27" s="126"/>
      <c r="N27" s="126"/>
      <c r="O27" s="126"/>
      <c r="P27" s="120"/>
    </row>
    <row r="28" spans="1:16" ht="15.75" x14ac:dyDescent="0.25">
      <c r="A28" s="129" t="s">
        <v>162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6"/>
      <c r="M28" s="126"/>
      <c r="N28" s="126"/>
      <c r="O28" s="126"/>
      <c r="P28" s="120"/>
    </row>
    <row r="29" spans="1:16" ht="15.75" x14ac:dyDescent="0.2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6"/>
      <c r="M29" s="126"/>
      <c r="N29" s="126"/>
      <c r="O29" s="126"/>
      <c r="P29" s="120"/>
    </row>
    <row r="30" spans="1:16" ht="15.75" x14ac:dyDescent="0.25">
      <c r="A30" s="126" t="s">
        <v>163</v>
      </c>
      <c r="B30" s="126"/>
      <c r="C30" s="126"/>
      <c r="D30" s="126"/>
      <c r="E30" s="126"/>
      <c r="F30" s="126"/>
      <c r="G30" s="129"/>
      <c r="H30" s="133"/>
      <c r="I30" s="133"/>
      <c r="J30" s="133"/>
      <c r="K30" s="133"/>
      <c r="L30" s="133"/>
      <c r="O30" s="131"/>
      <c r="P30" s="120"/>
    </row>
    <row r="31" spans="1:16" ht="15.75" x14ac:dyDescent="0.25">
      <c r="A31" s="126"/>
      <c r="B31" s="126"/>
      <c r="C31" s="126"/>
      <c r="D31" s="126"/>
      <c r="E31" s="126"/>
      <c r="F31" s="126"/>
      <c r="G31" s="129"/>
      <c r="H31" s="132" t="s">
        <v>164</v>
      </c>
      <c r="I31" s="132"/>
      <c r="J31" s="132"/>
      <c r="K31" s="126"/>
      <c r="L31" s="126"/>
      <c r="O31" s="126"/>
      <c r="P31" s="120"/>
    </row>
  </sheetData>
  <mergeCells count="7">
    <mergeCell ref="A1:O1"/>
    <mergeCell ref="A2:O2"/>
    <mergeCell ref="A6:F6"/>
    <mergeCell ref="A7:O7"/>
    <mergeCell ref="A23:N23"/>
    <mergeCell ref="A20:L20"/>
    <mergeCell ref="A21:L21"/>
  </mergeCells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zoomScaleNormal="100" zoomScaleSheetLayoutView="100" workbookViewId="0">
      <selection activeCell="C13" sqref="C13:C15"/>
    </sheetView>
  </sheetViews>
  <sheetFormatPr defaultRowHeight="15" x14ac:dyDescent="0.25"/>
  <cols>
    <col min="1" max="1" width="5.42578125" customWidth="1"/>
    <col min="2" max="2" width="52.42578125" customWidth="1"/>
    <col min="3" max="3" width="16.140625" customWidth="1"/>
    <col min="4" max="4" width="18" customWidth="1"/>
    <col min="5" max="5" width="16.1406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907" t="s">
        <v>99</v>
      </c>
      <c r="B1" s="907"/>
      <c r="C1" s="907"/>
      <c r="D1" s="907"/>
      <c r="E1" s="907"/>
    </row>
    <row r="2" spans="1:19" ht="24.6" customHeight="1" x14ac:dyDescent="0.25">
      <c r="A2" s="907" t="s">
        <v>123</v>
      </c>
      <c r="B2" s="907"/>
      <c r="C2" s="907"/>
      <c r="D2" s="907"/>
      <c r="E2" s="907"/>
    </row>
    <row r="3" spans="1:19" ht="15.75" x14ac:dyDescent="0.25">
      <c r="A3" s="908" t="str">
        <f>НМЦК!B2</f>
        <v>Альпинистский комплекс «Приют-11», ВТРК «Эльбрус»</v>
      </c>
      <c r="B3" s="909"/>
      <c r="C3" s="909"/>
      <c r="D3" s="909"/>
      <c r="E3" s="909"/>
    </row>
    <row r="4" spans="1:19" ht="15.75" x14ac:dyDescent="0.25">
      <c r="A4" s="147"/>
      <c r="B4" s="148"/>
      <c r="C4" s="148"/>
      <c r="D4" s="148"/>
      <c r="E4" s="148"/>
    </row>
    <row r="5" spans="1:19" ht="32.25" customHeight="1" x14ac:dyDescent="0.25">
      <c r="A5" s="134" t="s">
        <v>171</v>
      </c>
      <c r="B5" s="134"/>
      <c r="C5" s="858">
        <f>ROUNDUP((C7-C6)/30.5,1)</f>
        <v>16.5</v>
      </c>
      <c r="D5" s="859" t="s">
        <v>1668</v>
      </c>
      <c r="E5" s="134"/>
    </row>
    <row r="6" spans="1:19" ht="15.75" hidden="1" x14ac:dyDescent="0.25">
      <c r="A6" s="134" t="s">
        <v>97</v>
      </c>
      <c r="B6" s="134"/>
      <c r="C6" s="860">
        <v>44774</v>
      </c>
      <c r="D6" s="859"/>
      <c r="E6" s="134"/>
    </row>
    <row r="7" spans="1:19" ht="15.75" hidden="1" x14ac:dyDescent="0.25">
      <c r="A7" s="134" t="s">
        <v>98</v>
      </c>
      <c r="B7" s="134"/>
      <c r="C7" s="860">
        <v>45275</v>
      </c>
      <c r="D7" s="859"/>
      <c r="E7" s="134"/>
    </row>
    <row r="8" spans="1:19" ht="15.75" x14ac:dyDescent="0.25">
      <c r="A8" s="134"/>
      <c r="B8" s="135"/>
      <c r="C8" s="135"/>
      <c r="D8" s="135"/>
      <c r="E8" s="135"/>
    </row>
    <row r="9" spans="1:19" ht="15.75" customHeight="1" x14ac:dyDescent="0.25">
      <c r="A9" s="910" t="s">
        <v>100</v>
      </c>
      <c r="B9" s="910" t="s">
        <v>101</v>
      </c>
      <c r="C9" s="910" t="s">
        <v>172</v>
      </c>
      <c r="D9" s="910"/>
      <c r="E9" s="910"/>
    </row>
    <row r="10" spans="1:19" ht="15.75" customHeight="1" x14ac:dyDescent="0.25">
      <c r="A10" s="910"/>
      <c r="B10" s="910"/>
      <c r="C10" s="910"/>
      <c r="D10" s="910"/>
      <c r="E10" s="910"/>
    </row>
    <row r="11" spans="1:19" ht="15.75" x14ac:dyDescent="0.25">
      <c r="A11" s="910"/>
      <c r="B11" s="910"/>
      <c r="C11" s="136" t="s">
        <v>102</v>
      </c>
      <c r="D11" s="136" t="s">
        <v>124</v>
      </c>
      <c r="E11" s="136" t="s">
        <v>103</v>
      </c>
    </row>
    <row r="12" spans="1:19" ht="30" customHeight="1" x14ac:dyDescent="0.25">
      <c r="A12" s="136">
        <v>1</v>
      </c>
      <c r="B12" s="136">
        <v>2</v>
      </c>
      <c r="C12" s="136">
        <v>3</v>
      </c>
      <c r="D12" s="136">
        <v>4</v>
      </c>
      <c r="E12" s="136">
        <v>5</v>
      </c>
      <c r="F12" s="104"/>
      <c r="G12" s="103"/>
    </row>
    <row r="13" spans="1:19" ht="42" customHeight="1" x14ac:dyDescent="0.25">
      <c r="A13" s="137">
        <v>1</v>
      </c>
      <c r="B13" s="138" t="s">
        <v>104</v>
      </c>
      <c r="C13" s="139">
        <f>НМЦК!G14+НМЦК!G20</f>
        <v>13658416.279999999</v>
      </c>
      <c r="D13" s="139">
        <f t="shared" ref="D13:D15" si="0">C13*0.2</f>
        <v>2731683.26</v>
      </c>
      <c r="E13" s="139">
        <f t="shared" ref="E13:E15" si="1">C13+D13</f>
        <v>16390099.539999999</v>
      </c>
      <c r="G13" s="100"/>
      <c r="H13" s="906"/>
      <c r="I13" s="906"/>
      <c r="J13" s="906"/>
      <c r="K13" s="906"/>
      <c r="L13" s="113"/>
      <c r="M13" s="114"/>
      <c r="N13" s="112"/>
      <c r="O13" s="112"/>
      <c r="P13" s="112"/>
      <c r="Q13" s="112"/>
      <c r="R13" s="112"/>
      <c r="S13" s="112"/>
    </row>
    <row r="14" spans="1:19" ht="35.450000000000003" customHeight="1" x14ac:dyDescent="0.25">
      <c r="A14" s="137">
        <v>2</v>
      </c>
      <c r="B14" s="138" t="s">
        <v>530</v>
      </c>
      <c r="C14" s="139">
        <f>НМЦК!G15*1.02</f>
        <v>151718.07</v>
      </c>
      <c r="D14" s="139">
        <f t="shared" si="0"/>
        <v>30343.61</v>
      </c>
      <c r="E14" s="139">
        <f t="shared" si="1"/>
        <v>182061.68</v>
      </c>
      <c r="F14" s="102"/>
      <c r="L14" s="112"/>
      <c r="M14" s="112"/>
      <c r="N14" s="112"/>
      <c r="O14" s="112"/>
      <c r="P14" s="112"/>
      <c r="Q14" s="112"/>
      <c r="R14" s="112"/>
      <c r="S14" s="112"/>
    </row>
    <row r="15" spans="1:19" ht="44.25" customHeight="1" x14ac:dyDescent="0.25">
      <c r="A15" s="137">
        <v>3</v>
      </c>
      <c r="B15" s="138" t="s">
        <v>106</v>
      </c>
      <c r="C15" s="856">
        <f>НМЦК!G16*1.02</f>
        <v>21384956.82</v>
      </c>
      <c r="D15" s="139">
        <f t="shared" si="0"/>
        <v>4276991.3600000003</v>
      </c>
      <c r="E15" s="139">
        <f t="shared" si="1"/>
        <v>25661948.18</v>
      </c>
      <c r="L15" s="112"/>
      <c r="M15" s="112"/>
      <c r="N15" s="112"/>
      <c r="O15" s="112"/>
      <c r="P15" s="112"/>
      <c r="Q15" s="112"/>
      <c r="R15" s="112"/>
      <c r="S15" s="112"/>
    </row>
    <row r="16" spans="1:19" ht="48.75" customHeight="1" x14ac:dyDescent="0.25">
      <c r="A16" s="140"/>
      <c r="B16" s="140" t="s">
        <v>16</v>
      </c>
      <c r="C16" s="141">
        <f>C13+C14+C15</f>
        <v>35195091.170000002</v>
      </c>
      <c r="D16" s="141">
        <f>D13+D14+D15</f>
        <v>7039018.2300000004</v>
      </c>
      <c r="E16" s="141">
        <f>E13+E14+E15</f>
        <v>42234109.399999999</v>
      </c>
      <c r="J16" s="100"/>
      <c r="L16" s="100"/>
      <c r="M16" s="117"/>
      <c r="P16" s="100"/>
    </row>
    <row r="17" spans="1:8" ht="31.5" x14ac:dyDescent="0.25">
      <c r="A17" s="142"/>
      <c r="B17" s="143" t="s">
        <v>105</v>
      </c>
      <c r="C17" s="144">
        <f>НМЦК!G22-НМЦК!D22</f>
        <v>695076.97</v>
      </c>
      <c r="D17" s="144">
        <f>C17*0.2</f>
        <v>139015.39000000001</v>
      </c>
      <c r="E17" s="144">
        <f>C17+D17</f>
        <v>834092.36</v>
      </c>
      <c r="G17" s="100"/>
      <c r="H17" s="100"/>
    </row>
    <row r="18" spans="1:8" ht="15.75" x14ac:dyDescent="0.25">
      <c r="A18" s="97"/>
      <c r="B18" s="98"/>
      <c r="C18" s="99"/>
      <c r="D18" s="99"/>
      <c r="E18" s="99" t="s">
        <v>77</v>
      </c>
      <c r="F18" s="116"/>
    </row>
    <row r="19" spans="1:8" ht="15.75" x14ac:dyDescent="0.25">
      <c r="A19" s="135"/>
      <c r="B19" s="135"/>
      <c r="C19" s="229"/>
      <c r="D19" s="145"/>
      <c r="E19" s="145"/>
      <c r="F19" s="115"/>
    </row>
    <row r="20" spans="1:8" ht="15.75" x14ac:dyDescent="0.25">
      <c r="A20" s="135"/>
      <c r="B20" s="126" t="s">
        <v>168</v>
      </c>
      <c r="C20" s="146">
        <f>НМЦК!G20+НМЦК!G21</f>
        <v>1663961.95</v>
      </c>
      <c r="D20" s="146">
        <f>C20*0.2</f>
        <v>332792.39</v>
      </c>
      <c r="E20" s="146">
        <f>C20+D20</f>
        <v>1996754.34</v>
      </c>
    </row>
  </sheetData>
  <mergeCells count="7">
    <mergeCell ref="H13:K13"/>
    <mergeCell ref="A1:E1"/>
    <mergeCell ref="A3:E3"/>
    <mergeCell ref="A9:A11"/>
    <mergeCell ref="B9:B11"/>
    <mergeCell ref="A2:E2"/>
    <mergeCell ref="C9:E10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view="pageBreakPreview" topLeftCell="A22" zoomScale="85" zoomScaleNormal="100" zoomScaleSheetLayoutView="85" workbookViewId="0">
      <selection activeCell="B11" sqref="B11:B12"/>
    </sheetView>
  </sheetViews>
  <sheetFormatPr defaultRowHeight="15" x14ac:dyDescent="0.25"/>
  <cols>
    <col min="1" max="1" width="40" customWidth="1"/>
    <col min="2" max="2" width="25.140625" customWidth="1"/>
    <col min="3" max="3" width="15.28515625" customWidth="1"/>
    <col min="4" max="4" width="25.85546875" customWidth="1"/>
    <col min="5" max="5" width="15.28515625" customWidth="1"/>
    <col min="6" max="6" width="19.7109375" customWidth="1"/>
    <col min="7" max="7" width="26.7109375" customWidth="1"/>
    <col min="8" max="8" width="12.140625" customWidth="1"/>
  </cols>
  <sheetData>
    <row r="1" spans="1:7" ht="37.5" customHeight="1" x14ac:dyDescent="0.25">
      <c r="A1" s="927" t="s">
        <v>137</v>
      </c>
      <c r="B1" s="927"/>
      <c r="C1" s="927"/>
      <c r="D1" s="927"/>
      <c r="E1" s="927"/>
      <c r="F1" s="927"/>
      <c r="G1" s="927"/>
    </row>
    <row r="2" spans="1:7" ht="39" customHeight="1" x14ac:dyDescent="0.25">
      <c r="A2" s="149" t="s">
        <v>138</v>
      </c>
      <c r="B2" s="928" t="s">
        <v>529</v>
      </c>
      <c r="C2" s="929"/>
      <c r="D2" s="929"/>
      <c r="E2" s="929"/>
      <c r="F2" s="929"/>
      <c r="G2" s="929"/>
    </row>
    <row r="3" spans="1:7" ht="27" customHeight="1" x14ac:dyDescent="0.25">
      <c r="A3" s="149" t="s">
        <v>139</v>
      </c>
      <c r="B3" s="930" t="s">
        <v>173</v>
      </c>
      <c r="C3" s="930"/>
      <c r="D3" s="930"/>
      <c r="E3" s="930"/>
      <c r="F3" s="930"/>
      <c r="G3" s="930"/>
    </row>
    <row r="4" spans="1:7" ht="15.75" x14ac:dyDescent="0.25">
      <c r="A4" s="135"/>
      <c r="B4" s="135"/>
      <c r="C4" s="135"/>
      <c r="D4" s="135"/>
      <c r="E4" s="135"/>
      <c r="F4" s="135"/>
      <c r="G4" s="135"/>
    </row>
    <row r="5" spans="1:7" ht="15.75" x14ac:dyDescent="0.25">
      <c r="A5" s="150" t="s">
        <v>140</v>
      </c>
      <c r="B5" s="135"/>
      <c r="C5" s="135"/>
      <c r="D5" s="135"/>
      <c r="E5" s="135"/>
      <c r="F5" s="135"/>
      <c r="G5" s="135"/>
    </row>
    <row r="6" spans="1:7" ht="15.75" x14ac:dyDescent="0.25">
      <c r="A6" s="926"/>
      <c r="B6" s="926"/>
      <c r="C6" s="926"/>
      <c r="D6" s="926"/>
      <c r="E6" s="926"/>
      <c r="F6" s="926"/>
      <c r="G6" s="926"/>
    </row>
    <row r="7" spans="1:7" ht="15.75" x14ac:dyDescent="0.25">
      <c r="A7" s="150" t="s">
        <v>165</v>
      </c>
      <c r="B7" s="145"/>
      <c r="C7" s="145"/>
      <c r="D7" s="135"/>
      <c r="E7" s="135"/>
      <c r="F7" s="135"/>
      <c r="G7" s="135"/>
    </row>
    <row r="8" spans="1:7" ht="15.75" x14ac:dyDescent="0.25">
      <c r="A8" s="150" t="s">
        <v>166</v>
      </c>
      <c r="B8" s="150"/>
      <c r="C8" s="150"/>
      <c r="D8" s="150"/>
      <c r="E8" s="150"/>
      <c r="F8" s="150"/>
      <c r="G8" s="150"/>
    </row>
    <row r="9" spans="1:7" ht="15.75" x14ac:dyDescent="0.25">
      <c r="A9" s="864" t="s">
        <v>1680</v>
      </c>
      <c r="B9" s="868">
        <f>НМЦ!C5</f>
        <v>16.5</v>
      </c>
      <c r="C9" s="150" t="s">
        <v>1679</v>
      </c>
      <c r="D9" s="150"/>
      <c r="E9" s="150"/>
      <c r="F9" s="150"/>
      <c r="G9" s="135"/>
    </row>
    <row r="10" spans="1:7" ht="15.75" x14ac:dyDescent="0.25">
      <c r="A10" s="135"/>
      <c r="B10" s="135"/>
      <c r="C10" s="135"/>
      <c r="D10" s="135"/>
      <c r="E10" s="135"/>
      <c r="F10" s="135"/>
      <c r="G10" s="151" t="s">
        <v>89</v>
      </c>
    </row>
    <row r="11" spans="1:7" ht="131.25" customHeight="1" x14ac:dyDescent="0.25">
      <c r="A11" s="932" t="s">
        <v>18</v>
      </c>
      <c r="B11" s="934" t="s">
        <v>1677</v>
      </c>
      <c r="C11" s="934" t="s">
        <v>141</v>
      </c>
      <c r="D11" s="934" t="s">
        <v>1672</v>
      </c>
      <c r="E11" s="934" t="s">
        <v>142</v>
      </c>
      <c r="F11" s="934" t="s">
        <v>143</v>
      </c>
      <c r="G11" s="664" t="s">
        <v>1283</v>
      </c>
    </row>
    <row r="12" spans="1:7" ht="21.75" customHeight="1" x14ac:dyDescent="0.25">
      <c r="A12" s="933"/>
      <c r="B12" s="935"/>
      <c r="C12" s="935"/>
      <c r="D12" s="935"/>
      <c r="E12" s="935"/>
      <c r="F12" s="935"/>
      <c r="G12" s="861">
        <v>0.5</v>
      </c>
    </row>
    <row r="13" spans="1:7" ht="15.75" x14ac:dyDescent="0.25">
      <c r="A13" s="224">
        <v>1</v>
      </c>
      <c r="B13" s="639">
        <v>2</v>
      </c>
      <c r="C13" s="224">
        <v>3</v>
      </c>
      <c r="D13" s="224">
        <v>4</v>
      </c>
      <c r="E13" s="224">
        <v>5</v>
      </c>
      <c r="F13" s="224">
        <v>6</v>
      </c>
      <c r="G13" s="225">
        <v>7</v>
      </c>
    </row>
    <row r="14" spans="1:7" ht="15.75" x14ac:dyDescent="0.25">
      <c r="A14" s="153" t="s">
        <v>144</v>
      </c>
      <c r="B14" s="157">
        <f>'Cводная смета ПИР'!G22</f>
        <v>12171520.619999999</v>
      </c>
      <c r="C14" s="154">
        <v>1</v>
      </c>
      <c r="D14" s="157">
        <f>B14*C14</f>
        <v>12171520.619999999</v>
      </c>
      <c r="E14" s="839">
        <f>$F$42</f>
        <v>1.0402943</v>
      </c>
      <c r="F14" s="157">
        <f>D14*E14</f>
        <v>12661963.52</v>
      </c>
      <c r="G14" s="226">
        <f>D14+(F14-D14)*(1-$G$12)</f>
        <v>12416742.07</v>
      </c>
    </row>
    <row r="15" spans="1:7" ht="31.5" x14ac:dyDescent="0.25">
      <c r="A15" s="153" t="s">
        <v>530</v>
      </c>
      <c r="B15" s="157">
        <f>'Cводная смета ПИР'!G25</f>
        <v>145805.64000000001</v>
      </c>
      <c r="C15" s="154">
        <v>1</v>
      </c>
      <c r="D15" s="157">
        <f>B15*C15</f>
        <v>145805.64000000001</v>
      </c>
      <c r="E15" s="839">
        <f>$F$42</f>
        <v>1.0402943</v>
      </c>
      <c r="F15" s="157">
        <f>D15*E15</f>
        <v>151680.78</v>
      </c>
      <c r="G15" s="226">
        <f>D15+(F15-D15)*(1-$G$12)</f>
        <v>148743.21</v>
      </c>
    </row>
    <row r="16" spans="1:7" ht="15.75" x14ac:dyDescent="0.25">
      <c r="A16" s="155" t="s">
        <v>145</v>
      </c>
      <c r="B16" s="157">
        <f>'Cводная смета ПИР'!G30</f>
        <v>20551588.010000002</v>
      </c>
      <c r="C16" s="154">
        <v>1</v>
      </c>
      <c r="D16" s="157">
        <f>B16*C16</f>
        <v>20551588.010000002</v>
      </c>
      <c r="E16" s="839">
        <f>$F$42</f>
        <v>1.0402943</v>
      </c>
      <c r="F16" s="157">
        <f>D16*E16</f>
        <v>21379699.859999999</v>
      </c>
      <c r="G16" s="226">
        <f>D16+(F16-D16)*(1-$G$12)</f>
        <v>20965643.940000001</v>
      </c>
    </row>
    <row r="17" spans="1:9" ht="15.75" x14ac:dyDescent="0.25">
      <c r="A17" s="155" t="s">
        <v>146</v>
      </c>
      <c r="B17" s="157"/>
      <c r="C17" s="156"/>
      <c r="D17" s="157"/>
      <c r="E17" s="839"/>
      <c r="F17" s="157"/>
      <c r="G17" s="226"/>
    </row>
    <row r="18" spans="1:9" ht="15.75" x14ac:dyDescent="0.25">
      <c r="A18" s="155" t="s">
        <v>579</v>
      </c>
      <c r="B18" s="157"/>
      <c r="C18" s="156"/>
      <c r="D18" s="157"/>
      <c r="E18" s="839"/>
      <c r="F18" s="157"/>
      <c r="G18" s="226"/>
    </row>
    <row r="19" spans="1:9" ht="31.5" x14ac:dyDescent="0.25">
      <c r="A19" s="153" t="s">
        <v>578</v>
      </c>
      <c r="B19" s="791">
        <f>Археология!G26*0</f>
        <v>0</v>
      </c>
      <c r="C19" s="156">
        <v>1</v>
      </c>
      <c r="D19" s="157">
        <f>B19*C19</f>
        <v>0</v>
      </c>
      <c r="E19" s="839">
        <v>1</v>
      </c>
      <c r="F19" s="157">
        <f>D19*E19</f>
        <v>0</v>
      </c>
      <c r="G19" s="226">
        <f>D19+(F19-D19)*(1-$G$12)</f>
        <v>0</v>
      </c>
    </row>
    <row r="20" spans="1:9" ht="47.25" x14ac:dyDescent="0.25">
      <c r="A20" s="153" t="s">
        <v>581</v>
      </c>
      <c r="B20" s="157">
        <f>B14*10%</f>
        <v>1217152.06</v>
      </c>
      <c r="C20" s="156">
        <v>1</v>
      </c>
      <c r="D20" s="157">
        <f>B20*C20</f>
        <v>1217152.06</v>
      </c>
      <c r="E20" s="839"/>
      <c r="F20" s="157">
        <f>F14*10%</f>
        <v>1266196.3500000001</v>
      </c>
      <c r="G20" s="226">
        <f>D20+(F20-D20)*(1-$G$12)</f>
        <v>1241674.21</v>
      </c>
    </row>
    <row r="21" spans="1:9" ht="57.75" customHeight="1" x14ac:dyDescent="0.25">
      <c r="A21" s="153" t="s">
        <v>580</v>
      </c>
      <c r="B21" s="157">
        <f>(B15+B16)*0.02</f>
        <v>413947.87</v>
      </c>
      <c r="C21" s="154"/>
      <c r="D21" s="157">
        <f>(D15+D16)*0.02</f>
        <v>413947.87</v>
      </c>
      <c r="E21" s="839"/>
      <c r="F21" s="157">
        <f>(F15+F16)*0.02</f>
        <v>430627.61</v>
      </c>
      <c r="G21" s="226">
        <f>D21+(F21-D21)*(1-$G$12)</f>
        <v>422287.74</v>
      </c>
    </row>
    <row r="22" spans="1:9" ht="15.75" x14ac:dyDescent="0.25">
      <c r="A22" s="155" t="s">
        <v>147</v>
      </c>
      <c r="B22" s="157">
        <f>SUM(B14:B21)</f>
        <v>34500014.200000003</v>
      </c>
      <c r="C22" s="154"/>
      <c r="D22" s="157">
        <f>SUM(D14:D21)</f>
        <v>34500014.200000003</v>
      </c>
      <c r="E22" s="839"/>
      <c r="F22" s="157">
        <f>SUM(F14:F21)</f>
        <v>35890168.119999997</v>
      </c>
      <c r="G22" s="157">
        <f>SUM(G14:G21)</f>
        <v>35195091.170000002</v>
      </c>
    </row>
    <row r="23" spans="1:9" ht="15.75" x14ac:dyDescent="0.25">
      <c r="A23" s="155" t="s">
        <v>148</v>
      </c>
      <c r="B23" s="157">
        <f>B22*0.2</f>
        <v>6900002.8399999999</v>
      </c>
      <c r="C23" s="154"/>
      <c r="D23" s="157">
        <f>D22*0.2</f>
        <v>6900002.8399999999</v>
      </c>
      <c r="E23" s="839"/>
      <c r="F23" s="157">
        <f>F22*0.2</f>
        <v>7178033.6200000001</v>
      </c>
      <c r="G23" s="158">
        <f>G22*0.2</f>
        <v>7039018.2300000004</v>
      </c>
    </row>
    <row r="24" spans="1:9" ht="15.75" x14ac:dyDescent="0.25">
      <c r="A24" s="155" t="s">
        <v>149</v>
      </c>
      <c r="B24" s="157">
        <f>B22+B23</f>
        <v>41400017.039999999</v>
      </c>
      <c r="C24" s="154"/>
      <c r="D24" s="157">
        <f>D22+D23</f>
        <v>41400017.039999999</v>
      </c>
      <c r="E24" s="839"/>
      <c r="F24" s="157">
        <f>F22+F23</f>
        <v>43068201.740000002</v>
      </c>
      <c r="G24" s="158">
        <f>G22+G23</f>
        <v>42234109.399999999</v>
      </c>
    </row>
    <row r="25" spans="1:9" ht="15.75" x14ac:dyDescent="0.25">
      <c r="A25" s="159"/>
      <c r="B25" s="160"/>
      <c r="C25" s="160"/>
      <c r="D25" s="160"/>
      <c r="E25" s="160"/>
      <c r="F25" s="160"/>
      <c r="G25" s="135"/>
    </row>
    <row r="26" spans="1:9" ht="36" customHeight="1" x14ac:dyDescent="0.25">
      <c r="A26" s="931" t="s">
        <v>167</v>
      </c>
      <c r="B26" s="931"/>
      <c r="C26" s="228">
        <v>1</v>
      </c>
      <c r="D26" s="150"/>
      <c r="E26" s="150"/>
      <c r="F26" s="150"/>
      <c r="G26" s="145"/>
    </row>
    <row r="27" spans="1:9" ht="23.45" customHeight="1" x14ac:dyDescent="0.25">
      <c r="A27" s="227"/>
      <c r="B27" s="227"/>
      <c r="C27" s="227"/>
      <c r="D27" s="227"/>
      <c r="E27" s="227"/>
      <c r="F27" s="227"/>
      <c r="G27" s="145"/>
    </row>
    <row r="28" spans="1:9" ht="15.75" x14ac:dyDescent="0.25">
      <c r="A28" s="936" t="s">
        <v>151</v>
      </c>
      <c r="B28" s="936"/>
      <c r="C28" s="936"/>
      <c r="D28" s="936"/>
      <c r="E28" s="145"/>
      <c r="F28" s="145"/>
      <c r="G28" s="145"/>
    </row>
    <row r="30" spans="1:9" x14ac:dyDescent="0.25">
      <c r="A30" s="937" t="s">
        <v>1673</v>
      </c>
      <c r="B30" s="937"/>
      <c r="C30" s="937"/>
      <c r="D30" s="937"/>
      <c r="E30" s="937"/>
      <c r="F30" s="866">
        <v>44743</v>
      </c>
    </row>
    <row r="31" spans="1:9" ht="15.75" x14ac:dyDescent="0.25">
      <c r="A31" s="918" t="s">
        <v>1635</v>
      </c>
      <c r="B31" s="919"/>
      <c r="C31" s="919"/>
      <c r="D31" s="919"/>
      <c r="E31" s="920"/>
      <c r="F31" s="867">
        <f>(F33-F32)/30.5</f>
        <v>16.399999999999999</v>
      </c>
    </row>
    <row r="32" spans="1:9" ht="15.75" x14ac:dyDescent="0.25">
      <c r="A32" s="918" t="s">
        <v>152</v>
      </c>
      <c r="B32" s="919"/>
      <c r="C32" s="919"/>
      <c r="D32" s="919"/>
      <c r="E32" s="920"/>
      <c r="F32" s="866">
        <f>НМЦ!C6</f>
        <v>44774</v>
      </c>
      <c r="H32" s="866">
        <v>44926</v>
      </c>
      <c r="I32" t="s">
        <v>1669</v>
      </c>
    </row>
    <row r="33" spans="1:9" ht="15.75" x14ac:dyDescent="0.25">
      <c r="A33" s="918" t="s">
        <v>153</v>
      </c>
      <c r="B33" s="919"/>
      <c r="C33" s="919"/>
      <c r="D33" s="919"/>
      <c r="E33" s="920"/>
      <c r="F33" s="866">
        <f>НМЦ!C7</f>
        <v>45275</v>
      </c>
      <c r="H33" s="866">
        <v>44927</v>
      </c>
      <c r="I33" t="s">
        <v>1670</v>
      </c>
    </row>
    <row r="34" spans="1:9" ht="15.75" x14ac:dyDescent="0.25">
      <c r="A34" s="921" t="s">
        <v>1636</v>
      </c>
      <c r="B34" s="921"/>
      <c r="C34" s="921"/>
      <c r="D34" s="921"/>
      <c r="E34" s="921"/>
      <c r="F34" s="833">
        <f>(H32-F32)/30.5/F31</f>
        <v>0.3</v>
      </c>
    </row>
    <row r="35" spans="1:9" ht="15.75" x14ac:dyDescent="0.25">
      <c r="A35" s="922" t="s">
        <v>1637</v>
      </c>
      <c r="B35" s="922"/>
      <c r="C35" s="922"/>
      <c r="D35" s="922"/>
      <c r="E35" s="922"/>
      <c r="F35" s="833">
        <f>1-F34</f>
        <v>0.7</v>
      </c>
    </row>
    <row r="36" spans="1:9" ht="35.25" customHeight="1" x14ac:dyDescent="0.25">
      <c r="A36" s="923" t="s">
        <v>1639</v>
      </c>
      <c r="B36" s="924"/>
      <c r="C36" s="924"/>
      <c r="D36" s="924"/>
      <c r="E36" s="925"/>
      <c r="F36" s="862">
        <v>1.0509999999999999</v>
      </c>
    </row>
    <row r="37" spans="1:9" ht="15.75" x14ac:dyDescent="0.25">
      <c r="A37" s="912" t="s">
        <v>1640</v>
      </c>
      <c r="B37" s="912"/>
      <c r="C37" s="912"/>
      <c r="D37" s="834">
        <f>F36</f>
        <v>1.0509999999999999</v>
      </c>
      <c r="E37" s="835" t="s">
        <v>1638</v>
      </c>
      <c r="F37" s="836">
        <f>F36^(1/12)</f>
        <v>1.0041538000000001</v>
      </c>
    </row>
    <row r="38" spans="1:9" ht="33" customHeight="1" x14ac:dyDescent="0.25">
      <c r="A38" s="911" t="s">
        <v>1641</v>
      </c>
      <c r="B38" s="911"/>
      <c r="C38" s="911"/>
      <c r="D38" s="911"/>
      <c r="E38" s="911"/>
      <c r="F38" s="837">
        <v>1.0489999999999999</v>
      </c>
    </row>
    <row r="39" spans="1:9" ht="15.75" x14ac:dyDescent="0.25">
      <c r="A39" s="912" t="s">
        <v>1642</v>
      </c>
      <c r="B39" s="912"/>
      <c r="C39" s="912"/>
      <c r="D39" s="834">
        <f>F38</f>
        <v>1.0489999999999999</v>
      </c>
      <c r="E39" s="835" t="s">
        <v>1638</v>
      </c>
      <c r="F39" s="836">
        <f>F38^(1/12)</f>
        <v>1.0039944000000001</v>
      </c>
    </row>
    <row r="40" spans="1:9" ht="15.75" x14ac:dyDescent="0.25">
      <c r="A40" s="838" t="s">
        <v>1643</v>
      </c>
      <c r="B40" s="838"/>
      <c r="C40" s="913" t="str">
        <f>CONCATENATE("(",F37,"^",ROUND((F32-F30)/30.5,1),"+",F37,"^",ROUND((H32-F30)/30.5,1),")","/2")</f>
        <v>(1,0041538^1+1,0041538^6)/2</v>
      </c>
      <c r="D40" s="914"/>
      <c r="E40" s="915"/>
      <c r="F40" s="865">
        <f>(F37^ROUND((F32-F30)/30.5,1)+F37^ROUND((H32-F30)/30.5,1))/2</f>
        <v>1.0146683999999999</v>
      </c>
    </row>
    <row r="41" spans="1:9" ht="40.5" customHeight="1" x14ac:dyDescent="0.25">
      <c r="A41" s="838" t="s">
        <v>1644</v>
      </c>
      <c r="B41" s="838"/>
      <c r="C41" s="913" t="str">
        <f>CONCATENATE(F37,"^",ROUND((H33-F30)/30.5,1),"*","(",F39,"^1","+",F39,"^",ROUNDUP((F33-H33)/30.5,1),")","/2")</f>
        <v>1,0041538^6*(1,0039944^1+1,0039944^11,5)/2</v>
      </c>
      <c r="D41" s="914"/>
      <c r="E41" s="915"/>
      <c r="F41" s="865">
        <f>F37^ROUND((H33-F30)/30.5,1)*(F39^1+F39^ROUNDUP((F33-H33)/30.5,1))/"2"</f>
        <v>1.0512767999999999</v>
      </c>
    </row>
    <row r="42" spans="1:9" ht="34.5" customHeight="1" x14ac:dyDescent="0.25">
      <c r="A42" s="916" t="s">
        <v>1645</v>
      </c>
      <c r="B42" s="917"/>
      <c r="C42" s="913" t="str">
        <f>CONCATENATE(F34,"*",F40,"+",F35,"*",F41)</f>
        <v>0,3*1,0146684+0,7*1,0512768</v>
      </c>
      <c r="D42" s="914"/>
      <c r="E42" s="915"/>
      <c r="F42" s="863">
        <f>F34*F40+F35*F41</f>
        <v>1.0402943</v>
      </c>
    </row>
    <row r="44" spans="1:9" ht="15.75" x14ac:dyDescent="0.25">
      <c r="A44" s="211" t="s">
        <v>150</v>
      </c>
      <c r="B44" s="211"/>
      <c r="C44" s="228"/>
      <c r="D44" s="150"/>
      <c r="E44" s="150"/>
      <c r="F44" s="150"/>
      <c r="G44" s="145"/>
    </row>
    <row r="45" spans="1:9" ht="23.45" customHeight="1" x14ac:dyDescent="0.25">
      <c r="A45" s="926" t="s">
        <v>1671</v>
      </c>
      <c r="B45" s="926"/>
      <c r="C45" s="926"/>
      <c r="D45" s="926"/>
      <c r="E45" s="926"/>
      <c r="F45" s="926"/>
      <c r="G45" s="145"/>
    </row>
  </sheetData>
  <mergeCells count="27">
    <mergeCell ref="A45:F45"/>
    <mergeCell ref="A1:G1"/>
    <mergeCell ref="B2:G2"/>
    <mergeCell ref="B3:G3"/>
    <mergeCell ref="A6:G6"/>
    <mergeCell ref="A26:B26"/>
    <mergeCell ref="A11:A12"/>
    <mergeCell ref="B11:B12"/>
    <mergeCell ref="C11:C12"/>
    <mergeCell ref="D11:D12"/>
    <mergeCell ref="E11:E12"/>
    <mergeCell ref="F11:F12"/>
    <mergeCell ref="A28:D28"/>
    <mergeCell ref="A30:E30"/>
    <mergeCell ref="A31:E31"/>
    <mergeCell ref="A32:E32"/>
    <mergeCell ref="A33:E33"/>
    <mergeCell ref="A34:E34"/>
    <mergeCell ref="A35:E35"/>
    <mergeCell ref="A36:E36"/>
    <mergeCell ref="A37:C37"/>
    <mergeCell ref="A38:E38"/>
    <mergeCell ref="A39:C39"/>
    <mergeCell ref="C40:E40"/>
    <mergeCell ref="C41:E41"/>
    <mergeCell ref="A42:B42"/>
    <mergeCell ref="C42:E42"/>
  </mergeCells>
  <pageMargins left="0.25" right="0.25" top="0.75" bottom="0.75" header="0.3" footer="0.3"/>
  <pageSetup paperSize="9" scale="5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22" zoomScale="90" zoomScaleNormal="90" zoomScaleSheetLayoutView="85" workbookViewId="0">
      <selection activeCell="G36" sqref="G36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22.42578125" style="1" customWidth="1"/>
    <col min="7" max="7" width="23" style="1" customWidth="1"/>
    <col min="8" max="8" width="51.28515625" style="1" hidden="1" customWidth="1"/>
    <col min="9" max="9" width="29.140625" style="1" hidden="1" customWidth="1"/>
    <col min="10" max="10" width="11.140625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 x14ac:dyDescent="0.25">
      <c r="A1" s="161"/>
      <c r="B1" s="161"/>
      <c r="C1" s="161"/>
      <c r="D1" s="161"/>
      <c r="E1" s="161"/>
      <c r="F1" s="161"/>
      <c r="G1" s="161"/>
    </row>
    <row r="2" spans="1:10" ht="15.75" x14ac:dyDescent="0.2">
      <c r="A2" s="952" t="s">
        <v>0</v>
      </c>
      <c r="B2" s="952"/>
      <c r="C2" s="952"/>
      <c r="D2" s="952"/>
      <c r="E2" s="952"/>
      <c r="F2" s="952"/>
      <c r="G2" s="952"/>
    </row>
    <row r="3" spans="1:10" ht="15.75" x14ac:dyDescent="0.2">
      <c r="A3" s="952" t="s">
        <v>6</v>
      </c>
      <c r="B3" s="952"/>
      <c r="C3" s="952"/>
      <c r="D3" s="952"/>
      <c r="E3" s="952"/>
      <c r="F3" s="952"/>
      <c r="G3" s="952"/>
    </row>
    <row r="4" spans="1:10" ht="15.75" x14ac:dyDescent="0.25">
      <c r="A4" s="161"/>
      <c r="B4" s="161"/>
      <c r="C4" s="161"/>
      <c r="D4" s="161"/>
      <c r="E4" s="161"/>
      <c r="F4" s="161"/>
      <c r="G4" s="161"/>
    </row>
    <row r="5" spans="1:10" ht="53.45" customHeight="1" x14ac:dyDescent="0.2">
      <c r="A5" s="953" t="s">
        <v>7</v>
      </c>
      <c r="B5" s="954"/>
      <c r="C5" s="958" t="s">
        <v>529</v>
      </c>
      <c r="D5" s="958"/>
      <c r="E5" s="958"/>
      <c r="F5" s="958"/>
      <c r="G5" s="958"/>
      <c r="H5" s="15"/>
    </row>
    <row r="6" spans="1:10" s="2" customFormat="1" ht="35.25" customHeight="1" x14ac:dyDescent="0.25">
      <c r="A6" s="957" t="s">
        <v>8</v>
      </c>
      <c r="B6" s="957"/>
      <c r="C6" s="955"/>
      <c r="D6" s="955"/>
      <c r="E6" s="956"/>
      <c r="F6" s="956"/>
      <c r="G6" s="956"/>
    </row>
    <row r="7" spans="1:10" ht="29.25" customHeight="1" x14ac:dyDescent="0.2">
      <c r="A7" s="957" t="s">
        <v>1</v>
      </c>
      <c r="B7" s="957"/>
      <c r="C7" s="955" t="s">
        <v>189</v>
      </c>
      <c r="D7" s="955"/>
      <c r="E7" s="956"/>
      <c r="F7" s="956"/>
      <c r="G7" s="956"/>
    </row>
    <row r="8" spans="1:10" ht="15.75" x14ac:dyDescent="0.25">
      <c r="A8" s="162"/>
      <c r="B8" s="163"/>
      <c r="C8" s="162"/>
      <c r="D8" s="162"/>
      <c r="E8" s="162"/>
      <c r="F8" s="162"/>
      <c r="G8" s="164" t="s">
        <v>5</v>
      </c>
    </row>
    <row r="9" spans="1:10" ht="15.75" x14ac:dyDescent="0.25">
      <c r="A9" s="946" t="s">
        <v>2</v>
      </c>
      <c r="B9" s="946" t="s">
        <v>3</v>
      </c>
      <c r="C9" s="946" t="s">
        <v>9</v>
      </c>
      <c r="D9" s="946" t="s">
        <v>46</v>
      </c>
      <c r="E9" s="951" t="s">
        <v>96</v>
      </c>
      <c r="F9" s="951"/>
      <c r="G9" s="951"/>
      <c r="H9" s="948" t="s">
        <v>95</v>
      </c>
    </row>
    <row r="10" spans="1:10" ht="34.5" customHeight="1" x14ac:dyDescent="0.2">
      <c r="A10" s="950"/>
      <c r="B10" s="950"/>
      <c r="C10" s="950"/>
      <c r="D10" s="947"/>
      <c r="E10" s="165" t="s">
        <v>10</v>
      </c>
      <c r="F10" s="165" t="s">
        <v>11</v>
      </c>
      <c r="G10" s="165" t="s">
        <v>12</v>
      </c>
      <c r="H10" s="949"/>
    </row>
    <row r="11" spans="1:10" ht="15.75" x14ac:dyDescent="0.2">
      <c r="A11" s="166">
        <v>1</v>
      </c>
      <c r="B11" s="166">
        <v>2</v>
      </c>
      <c r="C11" s="166"/>
      <c r="D11" s="166"/>
      <c r="E11" s="166">
        <v>4</v>
      </c>
      <c r="F11" s="166">
        <v>5</v>
      </c>
      <c r="G11" s="166">
        <v>6</v>
      </c>
      <c r="H11" s="94">
        <v>7</v>
      </c>
    </row>
    <row r="12" spans="1:10" ht="15.75" x14ac:dyDescent="0.2">
      <c r="A12" s="943" t="s">
        <v>13</v>
      </c>
      <c r="B12" s="944"/>
      <c r="C12" s="944"/>
      <c r="D12" s="944"/>
      <c r="E12" s="944"/>
      <c r="F12" s="944"/>
      <c r="G12" s="945"/>
      <c r="H12" s="95"/>
    </row>
    <row r="13" spans="1:10" ht="32.25" customHeight="1" x14ac:dyDescent="0.2">
      <c r="A13" s="167" t="s">
        <v>4</v>
      </c>
      <c r="B13" s="168" t="s">
        <v>126</v>
      </c>
      <c r="C13" s="169" t="s">
        <v>111</v>
      </c>
      <c r="D13" s="634" t="s">
        <v>132</v>
      </c>
      <c r="E13" s="788">
        <f>Геодезия!O31</f>
        <v>592506.92000000004</v>
      </c>
      <c r="F13" s="635"/>
      <c r="G13" s="790">
        <f>SUM(E13:F13)</f>
        <v>592506.92000000004</v>
      </c>
      <c r="H13" s="95"/>
      <c r="J13" s="121"/>
    </row>
    <row r="14" spans="1:10" s="101" customFormat="1" ht="36.6" customHeight="1" x14ac:dyDescent="0.2">
      <c r="A14" s="167" t="s">
        <v>125</v>
      </c>
      <c r="B14" s="633" t="s">
        <v>1260</v>
      </c>
      <c r="C14" s="169" t="s">
        <v>111</v>
      </c>
      <c r="D14" s="634" t="s">
        <v>131</v>
      </c>
      <c r="E14" s="789">
        <f>'ИГИ (для тех.обследования)'!L58</f>
        <v>1878220.39</v>
      </c>
      <c r="F14" s="636"/>
      <c r="G14" s="790">
        <f t="shared" ref="G14:G21" si="0">SUM(E14:F14)</f>
        <v>1878220.39</v>
      </c>
      <c r="H14" s="95"/>
      <c r="J14" s="121"/>
    </row>
    <row r="15" spans="1:10" s="101" customFormat="1" ht="36.6" customHeight="1" x14ac:dyDescent="0.2">
      <c r="A15" s="167" t="s">
        <v>129</v>
      </c>
      <c r="B15" s="633" t="s">
        <v>1261</v>
      </c>
      <c r="C15" s="169" t="s">
        <v>111</v>
      </c>
      <c r="D15" s="634" t="s">
        <v>133</v>
      </c>
      <c r="E15" s="789">
        <f>'ИГИ (для стройки)'!L70</f>
        <v>7790095.46</v>
      </c>
      <c r="F15" s="636"/>
      <c r="G15" s="790">
        <f t="shared" si="0"/>
        <v>7790095.46</v>
      </c>
      <c r="H15" s="95"/>
      <c r="J15" s="121"/>
    </row>
    <row r="16" spans="1:10" s="101" customFormat="1" ht="36.6" customHeight="1" x14ac:dyDescent="0.2">
      <c r="A16" s="167" t="s">
        <v>130</v>
      </c>
      <c r="B16" s="168" t="s">
        <v>174</v>
      </c>
      <c r="C16" s="169" t="s">
        <v>111</v>
      </c>
      <c r="D16" s="634" t="s">
        <v>134</v>
      </c>
      <c r="E16" s="789">
        <f>Геофизика!J51</f>
        <v>369488.89</v>
      </c>
      <c r="F16" s="636"/>
      <c r="G16" s="790">
        <f t="shared" si="0"/>
        <v>369488.89</v>
      </c>
      <c r="H16" s="95"/>
      <c r="J16" s="121"/>
    </row>
    <row r="17" spans="1:10" s="101" customFormat="1" ht="36.6" customHeight="1" x14ac:dyDescent="0.2">
      <c r="A17" s="167" t="s">
        <v>175</v>
      </c>
      <c r="B17" s="168" t="s">
        <v>127</v>
      </c>
      <c r="C17" s="169" t="s">
        <v>111</v>
      </c>
      <c r="D17" s="634" t="s">
        <v>177</v>
      </c>
      <c r="E17" s="789">
        <f>Гидромет!J32</f>
        <v>166924.26</v>
      </c>
      <c r="F17" s="636"/>
      <c r="G17" s="790">
        <f t="shared" si="0"/>
        <v>166924.26</v>
      </c>
      <c r="H17" s="95"/>
      <c r="J17" s="121"/>
    </row>
    <row r="18" spans="1:10" s="101" customFormat="1" ht="36.6" customHeight="1" x14ac:dyDescent="0.2">
      <c r="A18" s="167" t="s">
        <v>176</v>
      </c>
      <c r="B18" s="168" t="s">
        <v>128</v>
      </c>
      <c r="C18" s="169" t="s">
        <v>111</v>
      </c>
      <c r="D18" s="634" t="s">
        <v>1262</v>
      </c>
      <c r="E18" s="789">
        <f>Экология!G57</f>
        <v>1255393.5</v>
      </c>
      <c r="F18" s="636"/>
      <c r="G18" s="790">
        <f t="shared" si="0"/>
        <v>1255393.5</v>
      </c>
      <c r="H18" s="95"/>
      <c r="J18" s="121"/>
    </row>
    <row r="19" spans="1:10" s="101" customFormat="1" ht="36.6" customHeight="1" x14ac:dyDescent="0.2">
      <c r="A19" s="167" t="s">
        <v>806</v>
      </c>
      <c r="B19" s="168" t="s">
        <v>902</v>
      </c>
      <c r="C19" s="169" t="s">
        <v>111</v>
      </c>
      <c r="D19" s="634" t="s">
        <v>1266</v>
      </c>
      <c r="E19" s="789">
        <f>'Сели Лавины'!J35</f>
        <v>118891.2</v>
      </c>
      <c r="F19" s="636"/>
      <c r="G19" s="790">
        <f t="shared" si="0"/>
        <v>118891.2</v>
      </c>
      <c r="H19" s="95"/>
      <c r="J19" s="121"/>
    </row>
    <row r="20" spans="1:10" s="101" customFormat="1" ht="36.6" customHeight="1" x14ac:dyDescent="0.2">
      <c r="A20" s="167" t="s">
        <v>974</v>
      </c>
      <c r="B20" s="168" t="s">
        <v>1268</v>
      </c>
      <c r="C20" s="169" t="s">
        <v>111</v>
      </c>
      <c r="D20" s="634" t="s">
        <v>1270</v>
      </c>
      <c r="E20" s="789">
        <f>Археология!G24*0</f>
        <v>0</v>
      </c>
      <c r="F20" s="636"/>
      <c r="G20" s="790">
        <f t="shared" si="0"/>
        <v>0</v>
      </c>
      <c r="H20" s="95"/>
      <c r="J20" s="121" t="s">
        <v>1618</v>
      </c>
    </row>
    <row r="21" spans="1:10" s="101" customFormat="1" ht="36.6" customHeight="1" x14ac:dyDescent="0.2">
      <c r="A21" s="167" t="s">
        <v>977</v>
      </c>
      <c r="B21" s="633" t="s">
        <v>1271</v>
      </c>
      <c r="C21" s="169" t="s">
        <v>111</v>
      </c>
      <c r="D21" s="634" t="s">
        <v>1272</v>
      </c>
      <c r="E21" s="789">
        <f>ВОП!J29*0</f>
        <v>0</v>
      </c>
      <c r="F21" s="636"/>
      <c r="G21" s="790">
        <f t="shared" si="0"/>
        <v>0</v>
      </c>
      <c r="H21" s="95"/>
      <c r="J21" s="121" t="s">
        <v>1618</v>
      </c>
    </row>
    <row r="22" spans="1:10" s="101" customFormat="1" ht="36.6" customHeight="1" x14ac:dyDescent="0.2">
      <c r="A22" s="938" t="s">
        <v>14</v>
      </c>
      <c r="B22" s="939"/>
      <c r="C22" s="939"/>
      <c r="D22" s="939"/>
      <c r="E22" s="939"/>
      <c r="F22" s="940"/>
      <c r="G22" s="216">
        <f>SUM(G13:G21)</f>
        <v>12171520.619999999</v>
      </c>
      <c r="H22" s="95"/>
      <c r="J22" s="121"/>
    </row>
    <row r="23" spans="1:10" s="101" customFormat="1" ht="36.6" customHeight="1" x14ac:dyDescent="0.2">
      <c r="A23" s="941" t="s">
        <v>531</v>
      </c>
      <c r="B23" s="942"/>
      <c r="C23" s="942"/>
      <c r="D23" s="942"/>
      <c r="E23" s="942"/>
      <c r="F23" s="942"/>
      <c r="G23" s="942"/>
      <c r="H23" s="95"/>
      <c r="J23" s="121"/>
    </row>
    <row r="24" spans="1:10" s="101" customFormat="1" ht="36.6" customHeight="1" x14ac:dyDescent="0.2">
      <c r="A24" s="167" t="s">
        <v>176</v>
      </c>
      <c r="B24" s="168" t="s">
        <v>530</v>
      </c>
      <c r="C24" s="169" t="s">
        <v>111</v>
      </c>
      <c r="D24" s="167" t="s">
        <v>532</v>
      </c>
      <c r="E24" s="171"/>
      <c r="F24" s="171"/>
      <c r="G24" s="220">
        <f>Обследование!E42</f>
        <v>145805.64000000001</v>
      </c>
      <c r="H24" s="95"/>
      <c r="J24" s="121"/>
    </row>
    <row r="25" spans="1:10" ht="25.5" customHeight="1" x14ac:dyDescent="0.2">
      <c r="A25" s="938" t="s">
        <v>15</v>
      </c>
      <c r="B25" s="939"/>
      <c r="C25" s="939"/>
      <c r="D25" s="939"/>
      <c r="E25" s="939"/>
      <c r="F25" s="940"/>
      <c r="G25" s="216">
        <f>G24</f>
        <v>145805.64000000001</v>
      </c>
      <c r="H25" s="95"/>
      <c r="J25" s="122"/>
    </row>
    <row r="26" spans="1:10" ht="25.5" customHeight="1" x14ac:dyDescent="0.2">
      <c r="A26" s="941" t="s">
        <v>533</v>
      </c>
      <c r="B26" s="942"/>
      <c r="C26" s="942"/>
      <c r="D26" s="942"/>
      <c r="E26" s="942"/>
      <c r="F26" s="942"/>
      <c r="G26" s="942"/>
      <c r="H26" s="95"/>
    </row>
    <row r="27" spans="1:10" s="101" customFormat="1" ht="29.25" customHeight="1" x14ac:dyDescent="0.2">
      <c r="A27" s="167" t="s">
        <v>113</v>
      </c>
      <c r="B27" s="172" t="s">
        <v>80</v>
      </c>
      <c r="C27" s="169"/>
      <c r="D27" s="167" t="s">
        <v>112</v>
      </c>
      <c r="E27" s="173"/>
      <c r="F27" s="215">
        <f>'ПД '!E323</f>
        <v>17437588.010000002</v>
      </c>
      <c r="G27" s="215">
        <f t="shared" ref="G27" si="1">F27</f>
        <v>17437588.010000002</v>
      </c>
      <c r="H27" s="95"/>
    </row>
    <row r="28" spans="1:10" s="101" customFormat="1" ht="29.25" customHeight="1" x14ac:dyDescent="0.2">
      <c r="A28" s="167" t="s">
        <v>534</v>
      </c>
      <c r="B28" s="214" t="s">
        <v>536</v>
      </c>
      <c r="C28" s="169"/>
      <c r="D28" s="634" t="s">
        <v>538</v>
      </c>
      <c r="E28" s="790"/>
      <c r="F28" s="790">
        <f>'БЭО, СТУ'!C17</f>
        <v>2414000</v>
      </c>
      <c r="G28" s="790">
        <f>F28</f>
        <v>2414000</v>
      </c>
      <c r="H28" s="95"/>
    </row>
    <row r="29" spans="1:10" s="101" customFormat="1" ht="105.75" customHeight="1" x14ac:dyDescent="0.2">
      <c r="A29" s="167" t="s">
        <v>535</v>
      </c>
      <c r="B29" s="213" t="s">
        <v>537</v>
      </c>
      <c r="C29" s="169"/>
      <c r="D29" s="634" t="s">
        <v>538</v>
      </c>
      <c r="E29" s="790"/>
      <c r="F29" s="790">
        <f>'БЭО, СТУ'!C7</f>
        <v>700000</v>
      </c>
      <c r="G29" s="790">
        <f>F29</f>
        <v>700000</v>
      </c>
      <c r="H29" s="95"/>
    </row>
    <row r="30" spans="1:10" s="101" customFormat="1" ht="29.25" customHeight="1" x14ac:dyDescent="0.2">
      <c r="A30" s="938" t="s">
        <v>114</v>
      </c>
      <c r="B30" s="939"/>
      <c r="C30" s="939"/>
      <c r="D30" s="939"/>
      <c r="E30" s="939"/>
      <c r="F30" s="940"/>
      <c r="G30" s="216">
        <f>G27+G28+G29</f>
        <v>20551588.010000002</v>
      </c>
      <c r="H30" s="95"/>
    </row>
    <row r="31" spans="1:10" s="101" customFormat="1" ht="29.25" customHeight="1" x14ac:dyDescent="0.2">
      <c r="A31" s="941" t="s">
        <v>539</v>
      </c>
      <c r="B31" s="942"/>
      <c r="C31" s="942"/>
      <c r="D31" s="942"/>
      <c r="E31" s="942"/>
      <c r="F31" s="942"/>
      <c r="G31" s="942"/>
      <c r="H31" s="95"/>
    </row>
    <row r="32" spans="1:10" ht="65.25" customHeight="1" x14ac:dyDescent="0.2">
      <c r="A32" s="167" t="s">
        <v>540</v>
      </c>
      <c r="B32" s="172" t="s">
        <v>122</v>
      </c>
      <c r="C32" s="169"/>
      <c r="D32" s="167" t="s">
        <v>110</v>
      </c>
      <c r="E32" s="173"/>
      <c r="F32" s="174"/>
      <c r="G32" s="215">
        <f>'Экспертиза ПД и ИЗ'!H20*0</f>
        <v>0</v>
      </c>
      <c r="H32" s="96"/>
    </row>
    <row r="33" spans="1:10" s="101" customFormat="1" ht="65.25" customHeight="1" x14ac:dyDescent="0.2">
      <c r="A33" s="167" t="s">
        <v>541</v>
      </c>
      <c r="B33" s="213" t="s">
        <v>178</v>
      </c>
      <c r="C33" s="169"/>
      <c r="D33" s="167"/>
      <c r="E33" s="173"/>
      <c r="F33" s="174"/>
      <c r="G33" s="170"/>
      <c r="H33" s="96"/>
    </row>
    <row r="34" spans="1:10" s="101" customFormat="1" ht="65.25" customHeight="1" x14ac:dyDescent="0.2">
      <c r="A34" s="167" t="s">
        <v>542</v>
      </c>
      <c r="B34" s="213" t="s">
        <v>544</v>
      </c>
      <c r="C34" s="169"/>
      <c r="D34" s="167" t="s">
        <v>1269</v>
      </c>
      <c r="E34" s="173"/>
      <c r="F34" s="174"/>
      <c r="G34" s="215">
        <f>Археология!G26*0</f>
        <v>0</v>
      </c>
      <c r="H34" s="96"/>
      <c r="J34" s="121" t="s">
        <v>1618</v>
      </c>
    </row>
    <row r="35" spans="1:10" ht="29.25" customHeight="1" x14ac:dyDescent="0.2">
      <c r="A35" s="938" t="s">
        <v>543</v>
      </c>
      <c r="B35" s="939"/>
      <c r="C35" s="939"/>
      <c r="D35" s="939"/>
      <c r="E35" s="939"/>
      <c r="F35" s="940"/>
      <c r="G35" s="216">
        <f>G32+G33+G34</f>
        <v>0</v>
      </c>
      <c r="H35" s="96"/>
    </row>
    <row r="36" spans="1:10" s="101" customFormat="1" ht="19.5" customHeight="1" x14ac:dyDescent="0.2">
      <c r="A36" s="175"/>
      <c r="B36" s="175"/>
      <c r="C36" s="175"/>
      <c r="D36" s="175"/>
      <c r="E36" s="175"/>
      <c r="F36" s="175" t="s">
        <v>119</v>
      </c>
      <c r="G36" s="223">
        <f>G22+G25+G30+G35</f>
        <v>32868914.27</v>
      </c>
      <c r="H36" s="105"/>
    </row>
    <row r="37" spans="1:10" s="101" customFormat="1" ht="19.5" customHeight="1" x14ac:dyDescent="0.2">
      <c r="A37" s="175"/>
      <c r="B37" s="175"/>
      <c r="C37" s="175"/>
      <c r="D37" s="175"/>
      <c r="E37" s="175"/>
      <c r="F37" s="175"/>
      <c r="G37" s="176"/>
      <c r="H37" s="105"/>
    </row>
    <row r="38" spans="1:10" s="101" customFormat="1" ht="19.5" customHeight="1" x14ac:dyDescent="0.2">
      <c r="A38" s="175"/>
      <c r="B38" s="175"/>
      <c r="C38" s="175"/>
      <c r="D38" s="175"/>
      <c r="E38" s="175"/>
      <c r="F38" s="175"/>
      <c r="G38" s="176"/>
      <c r="H38" s="105"/>
    </row>
  </sheetData>
  <mergeCells count="22">
    <mergeCell ref="A2:G2"/>
    <mergeCell ref="A3:G3"/>
    <mergeCell ref="A5:B5"/>
    <mergeCell ref="C7:G7"/>
    <mergeCell ref="A6:B6"/>
    <mergeCell ref="C6:G6"/>
    <mergeCell ref="C5:G5"/>
    <mergeCell ref="A7:B7"/>
    <mergeCell ref="D9:D10"/>
    <mergeCell ref="A26:G26"/>
    <mergeCell ref="A22:F22"/>
    <mergeCell ref="A23:G23"/>
    <mergeCell ref="H9:H10"/>
    <mergeCell ref="A9:A10"/>
    <mergeCell ref="B9:B10"/>
    <mergeCell ref="C9:C10"/>
    <mergeCell ref="E9:G9"/>
    <mergeCell ref="A35:F35"/>
    <mergeCell ref="A30:F30"/>
    <mergeCell ref="A31:G31"/>
    <mergeCell ref="A12:G12"/>
    <mergeCell ref="A25:F25"/>
  </mergeCells>
  <pageMargins left="0.7" right="0.7" top="0.75" bottom="0.75" header="0.3" footer="0.3"/>
  <pageSetup paperSize="9" scale="5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D48" sqref="D48"/>
    </sheetView>
  </sheetViews>
  <sheetFormatPr defaultRowHeight="15" x14ac:dyDescent="0.25"/>
  <cols>
    <col min="1" max="1" width="9.7109375" customWidth="1"/>
    <col min="2" max="2" width="32.28515625" customWidth="1"/>
    <col min="3" max="3" width="31.7109375" customWidth="1"/>
    <col min="4" max="4" width="41.85546875" customWidth="1"/>
    <col min="5" max="5" width="14.28515625" customWidth="1"/>
    <col min="6" max="6" width="13.7109375" customWidth="1"/>
  </cols>
  <sheetData>
    <row r="1" spans="1:12" ht="15" customHeight="1" x14ac:dyDescent="0.25">
      <c r="A1" s="689"/>
      <c r="B1" s="689"/>
      <c r="C1" s="689"/>
      <c r="D1" s="684" t="s">
        <v>181</v>
      </c>
      <c r="E1" s="675"/>
      <c r="F1" s="673"/>
      <c r="G1" s="672"/>
      <c r="H1" s="672"/>
      <c r="I1" s="672"/>
      <c r="J1" s="672"/>
      <c r="K1" s="672"/>
      <c r="L1" s="672"/>
    </row>
    <row r="2" spans="1:12" x14ac:dyDescent="0.25">
      <c r="A2" s="970" t="s">
        <v>182</v>
      </c>
      <c r="B2" s="970"/>
      <c r="C2" s="685"/>
      <c r="D2" s="685"/>
      <c r="E2" s="691"/>
    </row>
    <row r="3" spans="1:12" x14ac:dyDescent="0.25">
      <c r="A3" s="682"/>
      <c r="B3" s="682"/>
      <c r="C3" s="971" t="s">
        <v>183</v>
      </c>
      <c r="D3" s="971"/>
      <c r="E3" s="972"/>
    </row>
    <row r="4" spans="1:12" x14ac:dyDescent="0.25">
      <c r="A4" s="976" t="s">
        <v>184</v>
      </c>
      <c r="B4" s="976"/>
      <c r="C4" s="976"/>
      <c r="D4" s="976"/>
      <c r="E4" s="976"/>
    </row>
    <row r="5" spans="1:12" x14ac:dyDescent="0.25">
      <c r="A5" s="973" t="s">
        <v>185</v>
      </c>
      <c r="B5" s="973"/>
      <c r="C5" s="973"/>
      <c r="D5" s="973"/>
      <c r="E5" s="687"/>
    </row>
    <row r="6" spans="1:12" x14ac:dyDescent="0.25">
      <c r="A6" s="677"/>
      <c r="B6" s="677"/>
      <c r="C6" s="677"/>
      <c r="D6" s="677"/>
      <c r="E6" s="677"/>
    </row>
    <row r="7" spans="1:12" x14ac:dyDescent="0.25">
      <c r="A7" s="977" t="s">
        <v>1323</v>
      </c>
      <c r="B7" s="977"/>
      <c r="C7" s="977"/>
      <c r="D7" s="977"/>
      <c r="E7" s="977"/>
    </row>
    <row r="8" spans="1:12" x14ac:dyDescent="0.25">
      <c r="A8" s="975" t="s">
        <v>186</v>
      </c>
      <c r="B8" s="975"/>
      <c r="C8" s="975"/>
      <c r="D8" s="975"/>
      <c r="E8" s="690"/>
    </row>
    <row r="9" spans="1:12" x14ac:dyDescent="0.25">
      <c r="A9" s="677"/>
      <c r="B9" s="677"/>
      <c r="C9" s="677"/>
      <c r="D9" s="677"/>
      <c r="E9" s="677"/>
    </row>
    <row r="10" spans="1:12" x14ac:dyDescent="0.25">
      <c r="A10" s="678" t="s">
        <v>187</v>
      </c>
      <c r="B10" s="677"/>
      <c r="C10" s="676"/>
      <c r="D10" s="676"/>
      <c r="E10" s="676"/>
    </row>
    <row r="11" spans="1:12" x14ac:dyDescent="0.25">
      <c r="A11" s="686"/>
      <c r="B11" s="974"/>
      <c r="C11" s="974"/>
      <c r="D11" s="974"/>
      <c r="E11" s="974"/>
    </row>
    <row r="12" spans="1:12" x14ac:dyDescent="0.25">
      <c r="A12" s="687" t="s">
        <v>188</v>
      </c>
      <c r="B12" s="677"/>
      <c r="C12" s="679"/>
      <c r="D12" s="679"/>
      <c r="E12" s="679"/>
    </row>
    <row r="13" spans="1:12" x14ac:dyDescent="0.25">
      <c r="A13" s="675"/>
      <c r="B13" s="974" t="s">
        <v>189</v>
      </c>
      <c r="C13" s="974"/>
      <c r="D13" s="974"/>
      <c r="E13" s="974"/>
    </row>
    <row r="14" spans="1:12" x14ac:dyDescent="0.25">
      <c r="A14" s="675"/>
      <c r="B14" s="682"/>
      <c r="C14" s="682"/>
      <c r="D14" s="682"/>
      <c r="E14" s="682"/>
    </row>
    <row r="15" spans="1:12" x14ac:dyDescent="0.25">
      <c r="A15" s="697" t="s">
        <v>1324</v>
      </c>
      <c r="B15" s="682"/>
      <c r="C15" s="682"/>
      <c r="D15" s="682"/>
      <c r="E15" s="682"/>
    </row>
    <row r="16" spans="1:12" x14ac:dyDescent="0.25">
      <c r="A16" s="677"/>
      <c r="B16" s="677"/>
      <c r="C16" s="680"/>
      <c r="D16" s="680"/>
      <c r="E16" s="681"/>
    </row>
    <row r="17" spans="1:5" ht="101.25" customHeight="1" x14ac:dyDescent="0.25">
      <c r="A17" s="683" t="s">
        <v>190</v>
      </c>
      <c r="B17" s="688" t="s">
        <v>191</v>
      </c>
      <c r="C17" s="688" t="s">
        <v>192</v>
      </c>
      <c r="D17" s="698" t="s">
        <v>193</v>
      </c>
      <c r="E17" s="698" t="s">
        <v>194</v>
      </c>
    </row>
    <row r="18" spans="1:5" x14ac:dyDescent="0.25">
      <c r="A18" s="701">
        <v>1</v>
      </c>
      <c r="B18" s="702">
        <v>2</v>
      </c>
      <c r="C18" s="702">
        <v>3</v>
      </c>
      <c r="D18" s="701">
        <v>4</v>
      </c>
      <c r="E18" s="701">
        <v>5</v>
      </c>
    </row>
    <row r="19" spans="1:5" x14ac:dyDescent="0.25">
      <c r="A19" s="959" t="s">
        <v>520</v>
      </c>
      <c r="B19" s="960"/>
      <c r="C19" s="960"/>
      <c r="D19" s="960"/>
      <c r="E19" s="960"/>
    </row>
    <row r="20" spans="1:5" ht="90" customHeight="1" x14ac:dyDescent="0.25">
      <c r="A20" s="965">
        <v>1</v>
      </c>
      <c r="B20" s="704" t="s">
        <v>1325</v>
      </c>
      <c r="C20" s="705" t="s">
        <v>1326</v>
      </c>
      <c r="D20" s="706" t="s">
        <v>1327</v>
      </c>
      <c r="E20" s="707">
        <v>610.12</v>
      </c>
    </row>
    <row r="21" spans="1:5" ht="27.75" customHeight="1" x14ac:dyDescent="0.25">
      <c r="A21" s="966"/>
      <c r="B21" s="708"/>
      <c r="C21" s="709" t="s">
        <v>1328</v>
      </c>
      <c r="D21" s="710" t="s">
        <v>1329</v>
      </c>
      <c r="E21" s="711" t="s">
        <v>77</v>
      </c>
    </row>
    <row r="22" spans="1:5" ht="27.75" customHeight="1" x14ac:dyDescent="0.25">
      <c r="A22" s="967"/>
      <c r="B22" s="708"/>
      <c r="C22" s="709" t="s">
        <v>208</v>
      </c>
      <c r="D22" s="710" t="s">
        <v>1330</v>
      </c>
      <c r="E22" s="711"/>
    </row>
    <row r="23" spans="1:5" x14ac:dyDescent="0.25">
      <c r="A23" s="703"/>
      <c r="B23" s="968" t="s">
        <v>521</v>
      </c>
      <c r="C23" s="969"/>
      <c r="D23" s="969"/>
      <c r="E23" s="712" t="s">
        <v>1331</v>
      </c>
    </row>
    <row r="24" spans="1:5" x14ac:dyDescent="0.25">
      <c r="A24" s="959" t="s">
        <v>522</v>
      </c>
      <c r="B24" s="960"/>
      <c r="C24" s="960"/>
      <c r="D24" s="960"/>
      <c r="E24" s="960"/>
    </row>
    <row r="25" spans="1:5" ht="97.5" customHeight="1" x14ac:dyDescent="0.25">
      <c r="A25" s="965">
        <v>2</v>
      </c>
      <c r="B25" s="704" t="s">
        <v>1332</v>
      </c>
      <c r="C25" s="705" t="s">
        <v>1333</v>
      </c>
      <c r="D25" s="706" t="s">
        <v>1334</v>
      </c>
      <c r="E25" s="707">
        <v>987.53</v>
      </c>
    </row>
    <row r="26" spans="1:5" x14ac:dyDescent="0.25">
      <c r="A26" s="966"/>
      <c r="B26" s="708"/>
      <c r="C26" s="709" t="s">
        <v>1335</v>
      </c>
      <c r="D26" s="710" t="s">
        <v>1336</v>
      </c>
      <c r="E26" s="711" t="s">
        <v>77</v>
      </c>
    </row>
    <row r="27" spans="1:5" ht="25.5" customHeight="1" x14ac:dyDescent="0.25">
      <c r="A27" s="966"/>
      <c r="B27" s="708"/>
      <c r="C27" s="709" t="s">
        <v>1328</v>
      </c>
      <c r="D27" s="710" t="s">
        <v>1329</v>
      </c>
      <c r="E27" s="711" t="s">
        <v>77</v>
      </c>
    </row>
    <row r="28" spans="1:5" ht="26.25" customHeight="1" x14ac:dyDescent="0.25">
      <c r="A28" s="967"/>
      <c r="B28" s="708"/>
      <c r="C28" s="709" t="s">
        <v>208</v>
      </c>
      <c r="D28" s="710" t="s">
        <v>1337</v>
      </c>
      <c r="E28" s="711"/>
    </row>
    <row r="29" spans="1:5" x14ac:dyDescent="0.25">
      <c r="A29" s="703"/>
      <c r="B29" s="968" t="s">
        <v>523</v>
      </c>
      <c r="C29" s="969"/>
      <c r="D29" s="969"/>
      <c r="E29" s="712" t="s">
        <v>1338</v>
      </c>
    </row>
    <row r="30" spans="1:5" x14ac:dyDescent="0.25">
      <c r="A30" s="959" t="s">
        <v>524</v>
      </c>
      <c r="B30" s="960"/>
      <c r="C30" s="960"/>
      <c r="D30" s="960"/>
      <c r="E30" s="960"/>
    </row>
    <row r="31" spans="1:5" ht="123.75" customHeight="1" x14ac:dyDescent="0.25">
      <c r="A31" s="703">
        <v>3</v>
      </c>
      <c r="B31" s="704" t="s">
        <v>1339</v>
      </c>
      <c r="C31" s="705" t="s">
        <v>1340</v>
      </c>
      <c r="D31" s="706" t="s">
        <v>1341</v>
      </c>
      <c r="E31" s="707" t="s">
        <v>1301</v>
      </c>
    </row>
    <row r="32" spans="1:5" x14ac:dyDescent="0.25">
      <c r="A32" s="703"/>
      <c r="B32" s="968" t="s">
        <v>525</v>
      </c>
      <c r="C32" s="969"/>
      <c r="D32" s="969"/>
      <c r="E32" s="712" t="s">
        <v>1342</v>
      </c>
    </row>
    <row r="33" spans="1:5" x14ac:dyDescent="0.25">
      <c r="A33" s="959" t="s">
        <v>526</v>
      </c>
      <c r="B33" s="960"/>
      <c r="C33" s="960"/>
      <c r="D33" s="960"/>
      <c r="E33" s="960"/>
    </row>
    <row r="34" spans="1:5" ht="81" customHeight="1" x14ac:dyDescent="0.25">
      <c r="A34" s="703">
        <v>4</v>
      </c>
      <c r="B34" s="704" t="s">
        <v>1343</v>
      </c>
      <c r="C34" s="705" t="s">
        <v>1344</v>
      </c>
      <c r="D34" s="706" t="s">
        <v>1345</v>
      </c>
      <c r="E34" s="707" t="s">
        <v>1302</v>
      </c>
    </row>
    <row r="35" spans="1:5" ht="61.5" customHeight="1" x14ac:dyDescent="0.25">
      <c r="A35" s="703">
        <v>5</v>
      </c>
      <c r="B35" s="704" t="s">
        <v>1346</v>
      </c>
      <c r="C35" s="705" t="s">
        <v>1347</v>
      </c>
      <c r="D35" s="706" t="s">
        <v>1348</v>
      </c>
      <c r="E35" s="707" t="s">
        <v>1303</v>
      </c>
    </row>
    <row r="36" spans="1:5" ht="71.25" customHeight="1" x14ac:dyDescent="0.25">
      <c r="A36" s="703">
        <v>6</v>
      </c>
      <c r="B36" s="704" t="s">
        <v>1349</v>
      </c>
      <c r="C36" s="705" t="s">
        <v>1350</v>
      </c>
      <c r="D36" s="706" t="s">
        <v>1351</v>
      </c>
      <c r="E36" s="707" t="s">
        <v>1304</v>
      </c>
    </row>
    <row r="37" spans="1:5" ht="61.5" customHeight="1" x14ac:dyDescent="0.25">
      <c r="A37" s="703">
        <v>7</v>
      </c>
      <c r="B37" s="704" t="s">
        <v>1352</v>
      </c>
      <c r="C37" s="705" t="s">
        <v>1353</v>
      </c>
      <c r="D37" s="706" t="s">
        <v>1354</v>
      </c>
      <c r="E37" s="707" t="s">
        <v>1305</v>
      </c>
    </row>
    <row r="38" spans="1:5" x14ac:dyDescent="0.25">
      <c r="A38" s="703"/>
      <c r="B38" s="968" t="s">
        <v>527</v>
      </c>
      <c r="C38" s="969"/>
      <c r="D38" s="969"/>
      <c r="E38" s="712" t="s">
        <v>1355</v>
      </c>
    </row>
    <row r="39" spans="1:5" x14ac:dyDescent="0.25">
      <c r="A39" s="703"/>
      <c r="B39" s="968" t="s">
        <v>600</v>
      </c>
      <c r="C39" s="969"/>
      <c r="D39" s="969"/>
      <c r="E39" s="712"/>
    </row>
    <row r="40" spans="1:5" x14ac:dyDescent="0.25">
      <c r="A40" s="703"/>
      <c r="B40" s="961" t="s">
        <v>528</v>
      </c>
      <c r="C40" s="962"/>
      <c r="D40" s="962"/>
      <c r="E40" s="707" t="s">
        <v>1306</v>
      </c>
    </row>
    <row r="41" spans="1:5" ht="48.75" customHeight="1" x14ac:dyDescent="0.25">
      <c r="A41" s="703"/>
      <c r="B41" s="961" t="s">
        <v>1356</v>
      </c>
      <c r="C41" s="962"/>
      <c r="D41" s="962"/>
      <c r="E41" s="707" t="s">
        <v>1357</v>
      </c>
    </row>
    <row r="42" spans="1:5" x14ac:dyDescent="0.25">
      <c r="A42" s="713"/>
      <c r="B42" s="963" t="s">
        <v>515</v>
      </c>
      <c r="C42" s="964"/>
      <c r="D42" s="964"/>
      <c r="E42" s="674">
        <v>145805.64000000001</v>
      </c>
    </row>
    <row r="43" spans="1:5" x14ac:dyDescent="0.25">
      <c r="A43" s="694"/>
      <c r="B43" s="693"/>
      <c r="C43" s="692"/>
      <c r="D43" s="695"/>
      <c r="E43" s="700"/>
    </row>
    <row r="44" spans="1:5" x14ac:dyDescent="0.25">
      <c r="A44" s="676"/>
      <c r="B44" s="676"/>
      <c r="C44" s="676"/>
      <c r="D44" s="676"/>
      <c r="E44" s="676"/>
    </row>
    <row r="46" spans="1:5" x14ac:dyDescent="0.25">
      <c r="A46" s="699" t="s">
        <v>516</v>
      </c>
      <c r="B46" s="675"/>
      <c r="C46" s="675"/>
      <c r="D46" s="675"/>
      <c r="E46" s="675"/>
    </row>
    <row r="47" spans="1:5" x14ac:dyDescent="0.25">
      <c r="A47" s="699" t="s">
        <v>517</v>
      </c>
      <c r="B47" s="675"/>
      <c r="C47" s="675"/>
      <c r="D47" s="675"/>
      <c r="E47" s="675"/>
    </row>
    <row r="48" spans="1:5" x14ac:dyDescent="0.25">
      <c r="A48" s="699" t="s">
        <v>518</v>
      </c>
      <c r="B48" s="675"/>
      <c r="C48" s="675"/>
      <c r="D48" s="675"/>
      <c r="E48" s="675"/>
    </row>
    <row r="49" spans="1:1" x14ac:dyDescent="0.25">
      <c r="A49" s="699" t="s">
        <v>519</v>
      </c>
    </row>
    <row r="51" spans="1:1" x14ac:dyDescent="0.25">
      <c r="A51" s="696"/>
    </row>
  </sheetData>
  <mergeCells count="22">
    <mergeCell ref="A2:B2"/>
    <mergeCell ref="C3:E3"/>
    <mergeCell ref="A5:D5"/>
    <mergeCell ref="B13:E13"/>
    <mergeCell ref="A8:D8"/>
    <mergeCell ref="B11:E11"/>
    <mergeCell ref="A4:E4"/>
    <mergeCell ref="A7:E7"/>
    <mergeCell ref="A19:E19"/>
    <mergeCell ref="B41:D41"/>
    <mergeCell ref="B42:D42"/>
    <mergeCell ref="A20:A22"/>
    <mergeCell ref="A25:A28"/>
    <mergeCell ref="B32:D32"/>
    <mergeCell ref="A33:E33"/>
    <mergeCell ref="B38:D38"/>
    <mergeCell ref="B39:D39"/>
    <mergeCell ref="B40:D40"/>
    <mergeCell ref="B23:D23"/>
    <mergeCell ref="A24:E24"/>
    <mergeCell ref="B29:D29"/>
    <mergeCell ref="A30:E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B21" sqref="B21"/>
    </sheetView>
  </sheetViews>
  <sheetFormatPr defaultRowHeight="15" x14ac:dyDescent="0.25"/>
  <cols>
    <col min="1" max="1" width="30.5703125" customWidth="1"/>
    <col min="2" max="2" width="29" customWidth="1"/>
    <col min="3" max="3" width="23" customWidth="1"/>
    <col min="4" max="4" width="22.28515625" customWidth="1"/>
    <col min="5" max="5" width="28.85546875" customWidth="1"/>
  </cols>
  <sheetData>
    <row r="1" spans="1:16" ht="51" customHeight="1" x14ac:dyDescent="0.25">
      <c r="A1" s="979" t="s">
        <v>537</v>
      </c>
      <c r="B1" s="979"/>
      <c r="C1" s="979"/>
      <c r="D1" s="979"/>
      <c r="E1" s="979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</row>
    <row r="2" spans="1:16" ht="15.75" x14ac:dyDescent="0.25">
      <c r="A2" s="978" t="s">
        <v>1664</v>
      </c>
      <c r="B2" s="978"/>
      <c r="C2" s="978"/>
      <c r="D2" s="978"/>
    </row>
    <row r="3" spans="1:16" ht="31.5" x14ac:dyDescent="0.25">
      <c r="A3" s="846" t="s">
        <v>1651</v>
      </c>
      <c r="B3" s="846" t="s">
        <v>1652</v>
      </c>
      <c r="C3" s="846" t="s">
        <v>1653</v>
      </c>
      <c r="D3" s="849" t="s">
        <v>1654</v>
      </c>
      <c r="E3" s="854" t="s">
        <v>95</v>
      </c>
    </row>
    <row r="4" spans="1:16" ht="27" customHeight="1" x14ac:dyDescent="0.25">
      <c r="A4" s="843" t="s">
        <v>1655</v>
      </c>
      <c r="B4" s="841" t="s">
        <v>1657</v>
      </c>
      <c r="C4" s="842">
        <f>840000/1.2</f>
        <v>700000</v>
      </c>
      <c r="D4" s="850">
        <f>C4*1.2</f>
        <v>840000</v>
      </c>
      <c r="E4" s="852"/>
    </row>
    <row r="5" spans="1:16" ht="35.25" customHeight="1" x14ac:dyDescent="0.25">
      <c r="A5" s="844" t="s">
        <v>1658</v>
      </c>
      <c r="B5" s="841" t="s">
        <v>1659</v>
      </c>
      <c r="C5" s="842">
        <f>854500</f>
        <v>854500</v>
      </c>
      <c r="D5" s="850">
        <f>C5</f>
        <v>854500</v>
      </c>
      <c r="E5" s="855" t="s">
        <v>1660</v>
      </c>
    </row>
    <row r="6" spans="1:16" ht="33.75" customHeight="1" x14ac:dyDescent="0.25">
      <c r="A6" s="841" t="s">
        <v>1674</v>
      </c>
      <c r="B6" s="841" t="s">
        <v>1675</v>
      </c>
      <c r="C6" s="842">
        <v>930000</v>
      </c>
      <c r="D6" s="850">
        <f>C6</f>
        <v>930000</v>
      </c>
      <c r="E6" s="855" t="s">
        <v>1660</v>
      </c>
    </row>
    <row r="7" spans="1:16" ht="15.75" x14ac:dyDescent="0.25">
      <c r="A7" s="847" t="s">
        <v>1656</v>
      </c>
      <c r="B7" s="846" t="str">
        <f>B4</f>
        <v>КП № 3016 от 04.05.2022</v>
      </c>
      <c r="C7" s="848">
        <f>MIN(C4:C6)</f>
        <v>700000</v>
      </c>
      <c r="D7" s="851">
        <f>C7*1.2</f>
        <v>840000</v>
      </c>
      <c r="E7" s="853"/>
    </row>
    <row r="8" spans="1:16" ht="15.75" x14ac:dyDescent="0.25">
      <c r="A8" s="845"/>
      <c r="B8" s="845"/>
      <c r="C8" s="845"/>
      <c r="D8" s="845"/>
    </row>
    <row r="11" spans="1:16" ht="47.25" customHeight="1" x14ac:dyDescent="0.25">
      <c r="A11" s="979" t="s">
        <v>1661</v>
      </c>
      <c r="B11" s="979"/>
      <c r="C11" s="979"/>
      <c r="D11" s="979"/>
      <c r="E11" s="979"/>
    </row>
    <row r="12" spans="1:16" ht="15.75" x14ac:dyDescent="0.25">
      <c r="A12" s="978" t="s">
        <v>1664</v>
      </c>
      <c r="B12" s="978"/>
      <c r="C12" s="978"/>
      <c r="D12" s="978"/>
    </row>
    <row r="13" spans="1:16" ht="31.5" x14ac:dyDescent="0.25">
      <c r="A13" s="846" t="s">
        <v>1651</v>
      </c>
      <c r="B13" s="846" t="s">
        <v>1652</v>
      </c>
      <c r="C13" s="846" t="s">
        <v>1653</v>
      </c>
      <c r="D13" s="849" t="s">
        <v>1654</v>
      </c>
      <c r="E13" s="854" t="s">
        <v>95</v>
      </c>
    </row>
    <row r="14" spans="1:16" ht="15.75" x14ac:dyDescent="0.25">
      <c r="A14" s="843" t="s">
        <v>1655</v>
      </c>
      <c r="B14" s="841" t="s">
        <v>1662</v>
      </c>
      <c r="C14" s="842">
        <f>3500000/1.2</f>
        <v>2916666.67</v>
      </c>
      <c r="D14" s="850">
        <f>C14*1.2</f>
        <v>3500000</v>
      </c>
      <c r="E14" s="852"/>
    </row>
    <row r="15" spans="1:16" ht="31.5" x14ac:dyDescent="0.25">
      <c r="A15" s="844" t="s">
        <v>1658</v>
      </c>
      <c r="B15" s="841" t="s">
        <v>1663</v>
      </c>
      <c r="C15" s="842">
        <f>2414000</f>
        <v>2414000</v>
      </c>
      <c r="D15" s="850">
        <f>C15</f>
        <v>2414000</v>
      </c>
      <c r="E15" s="855" t="s">
        <v>1660</v>
      </c>
    </row>
    <row r="16" spans="1:16" ht="31.5" x14ac:dyDescent="0.25">
      <c r="A16" s="841" t="s">
        <v>1674</v>
      </c>
      <c r="B16" s="841" t="s">
        <v>1676</v>
      </c>
      <c r="C16" s="842">
        <v>4100000</v>
      </c>
      <c r="D16" s="850">
        <f>C16</f>
        <v>4100000</v>
      </c>
      <c r="E16" s="855" t="s">
        <v>1660</v>
      </c>
    </row>
    <row r="17" spans="1:5" ht="31.5" x14ac:dyDescent="0.25">
      <c r="A17" s="847" t="s">
        <v>1656</v>
      </c>
      <c r="B17" s="846" t="str">
        <f>B15</f>
        <v>КП № ПРО/271 от 04.05.2022</v>
      </c>
      <c r="C17" s="848">
        <f>MIN(C14:C16)</f>
        <v>2414000</v>
      </c>
      <c r="D17" s="851">
        <f>MIN(D14:D16)</f>
        <v>2414000</v>
      </c>
      <c r="E17" s="853"/>
    </row>
  </sheetData>
  <mergeCells count="4">
    <mergeCell ref="A2:D2"/>
    <mergeCell ref="A1:E1"/>
    <mergeCell ref="A11:E11"/>
    <mergeCell ref="A12:D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topLeftCell="A19" zoomScale="85" zoomScaleNormal="85" zoomScaleSheetLayoutView="85" workbookViewId="0">
      <selection activeCell="B321" sqref="B321:D321"/>
    </sheetView>
  </sheetViews>
  <sheetFormatPr defaultColWidth="8.85546875" defaultRowHeight="12.75" x14ac:dyDescent="0.2"/>
  <cols>
    <col min="1" max="1" width="7.42578125" style="123" customWidth="1"/>
    <col min="2" max="2" width="40.7109375" style="123" customWidth="1"/>
    <col min="3" max="3" width="43.42578125" style="123" customWidth="1"/>
    <col min="4" max="4" width="21.42578125" style="123" customWidth="1"/>
    <col min="5" max="5" width="15.42578125" style="123" customWidth="1"/>
    <col min="6" max="6" width="11.28515625" style="123" customWidth="1"/>
    <col min="7" max="7" width="13.85546875" style="123" customWidth="1"/>
    <col min="8" max="8" width="17.85546875" style="123" customWidth="1"/>
    <col min="9" max="9" width="11.7109375" style="123" bestFit="1" customWidth="1"/>
    <col min="10" max="10" width="8.85546875" style="123"/>
    <col min="11" max="11" width="54.85546875" style="123" customWidth="1"/>
    <col min="12" max="16384" width="8.85546875" style="123"/>
  </cols>
  <sheetData>
    <row r="1" spans="1:5" ht="15" x14ac:dyDescent="0.25">
      <c r="A1" s="806"/>
      <c r="B1" s="806"/>
      <c r="C1" s="806"/>
      <c r="D1" s="801" t="s">
        <v>181</v>
      </c>
      <c r="E1" s="792"/>
    </row>
    <row r="2" spans="1:5" ht="12.75" customHeight="1" x14ac:dyDescent="0.2">
      <c r="A2" s="970" t="s">
        <v>182</v>
      </c>
      <c r="B2" s="970"/>
      <c r="C2" s="802"/>
      <c r="D2" s="802"/>
      <c r="E2" s="808"/>
    </row>
    <row r="3" spans="1:5" x14ac:dyDescent="0.2">
      <c r="A3" s="799"/>
      <c r="B3" s="799"/>
      <c r="C3" s="971" t="s">
        <v>183</v>
      </c>
      <c r="D3" s="971"/>
      <c r="E3" s="972"/>
    </row>
    <row r="4" spans="1:5" x14ac:dyDescent="0.2">
      <c r="A4" s="976" t="s">
        <v>184</v>
      </c>
      <c r="B4" s="976"/>
      <c r="C4" s="976"/>
      <c r="D4" s="976"/>
      <c r="E4" s="976"/>
    </row>
    <row r="5" spans="1:5" x14ac:dyDescent="0.2">
      <c r="A5" s="983" t="s">
        <v>185</v>
      </c>
      <c r="B5" s="983"/>
      <c r="C5" s="983"/>
      <c r="D5" s="983"/>
      <c r="E5" s="804"/>
    </row>
    <row r="6" spans="1:5" x14ac:dyDescent="0.2">
      <c r="A6" s="794"/>
      <c r="B6" s="794"/>
      <c r="C6" s="794"/>
      <c r="D6" s="794"/>
      <c r="E6" s="794"/>
    </row>
    <row r="7" spans="1:5" ht="30.75" customHeight="1" x14ac:dyDescent="0.2">
      <c r="A7" s="977" t="s">
        <v>1619</v>
      </c>
      <c r="B7" s="977"/>
      <c r="C7" s="977"/>
      <c r="D7" s="977"/>
      <c r="E7" s="977"/>
    </row>
    <row r="8" spans="1:5" x14ac:dyDescent="0.2">
      <c r="A8" s="984" t="s">
        <v>186</v>
      </c>
      <c r="B8" s="984"/>
      <c r="C8" s="984"/>
      <c r="D8" s="984"/>
      <c r="E8" s="807"/>
    </row>
    <row r="9" spans="1:5" x14ac:dyDescent="0.2">
      <c r="A9" s="794"/>
      <c r="B9" s="794"/>
      <c r="C9" s="794"/>
      <c r="D9" s="794"/>
      <c r="E9" s="794"/>
    </row>
    <row r="10" spans="1:5" x14ac:dyDescent="0.2">
      <c r="A10" s="795" t="s">
        <v>187</v>
      </c>
      <c r="B10" s="794"/>
      <c r="C10" s="793"/>
      <c r="D10" s="793"/>
      <c r="E10" s="793"/>
    </row>
    <row r="11" spans="1:5" x14ac:dyDescent="0.2">
      <c r="A11" s="803"/>
      <c r="B11" s="974"/>
      <c r="C11" s="974"/>
      <c r="D11" s="974"/>
      <c r="E11" s="974"/>
    </row>
    <row r="12" spans="1:5" x14ac:dyDescent="0.2">
      <c r="A12" s="804" t="s">
        <v>188</v>
      </c>
      <c r="B12" s="794"/>
      <c r="C12" s="796"/>
      <c r="D12" s="796"/>
      <c r="E12" s="796"/>
    </row>
    <row r="13" spans="1:5" ht="15" x14ac:dyDescent="0.25">
      <c r="A13" s="792"/>
      <c r="B13" s="974" t="s">
        <v>189</v>
      </c>
      <c r="C13" s="974"/>
      <c r="D13" s="974"/>
      <c r="E13" s="974"/>
    </row>
    <row r="14" spans="1:5" ht="15" x14ac:dyDescent="0.25">
      <c r="A14" s="792"/>
      <c r="B14" s="799"/>
      <c r="C14" s="799"/>
      <c r="D14" s="799"/>
      <c r="E14" s="799"/>
    </row>
    <row r="15" spans="1:5" x14ac:dyDescent="0.2">
      <c r="A15" s="814" t="s">
        <v>1620</v>
      </c>
      <c r="B15" s="799"/>
      <c r="C15" s="799"/>
      <c r="D15" s="799"/>
      <c r="E15" s="799"/>
    </row>
    <row r="16" spans="1:5" x14ac:dyDescent="0.2">
      <c r="A16" s="794"/>
      <c r="B16" s="794"/>
      <c r="C16" s="797"/>
      <c r="D16" s="797"/>
      <c r="E16" s="798"/>
    </row>
    <row r="17" spans="1:5" ht="72" x14ac:dyDescent="0.2">
      <c r="A17" s="800" t="s">
        <v>190</v>
      </c>
      <c r="B17" s="805" t="s">
        <v>191</v>
      </c>
      <c r="C17" s="805" t="s">
        <v>192</v>
      </c>
      <c r="D17" s="815" t="s">
        <v>193</v>
      </c>
      <c r="E17" s="815" t="s">
        <v>194</v>
      </c>
    </row>
    <row r="18" spans="1:5" x14ac:dyDescent="0.2">
      <c r="A18" s="818">
        <v>1</v>
      </c>
      <c r="B18" s="819">
        <v>2</v>
      </c>
      <c r="C18" s="819">
        <v>3</v>
      </c>
      <c r="D18" s="818">
        <v>4</v>
      </c>
      <c r="E18" s="818">
        <v>5</v>
      </c>
    </row>
    <row r="19" spans="1:5" ht="15" customHeight="1" x14ac:dyDescent="0.2">
      <c r="A19" s="991" t="s">
        <v>195</v>
      </c>
      <c r="B19" s="992"/>
      <c r="C19" s="992"/>
      <c r="D19" s="992"/>
      <c r="E19" s="992"/>
    </row>
    <row r="20" spans="1:5" ht="47.25" customHeight="1" x14ac:dyDescent="0.2">
      <c r="A20" s="980">
        <v>1</v>
      </c>
      <c r="B20" s="821" t="s">
        <v>196</v>
      </c>
      <c r="C20" s="822" t="s">
        <v>197</v>
      </c>
      <c r="D20" s="823" t="s">
        <v>198</v>
      </c>
      <c r="E20" s="824" t="s">
        <v>199</v>
      </c>
    </row>
    <row r="21" spans="1:5" ht="24" x14ac:dyDescent="0.2">
      <c r="A21" s="981"/>
      <c r="B21" s="825"/>
      <c r="C21" s="826" t="s">
        <v>200</v>
      </c>
      <c r="D21" s="827" t="s">
        <v>201</v>
      </c>
      <c r="E21" s="828" t="s">
        <v>77</v>
      </c>
    </row>
    <row r="22" spans="1:5" ht="48" x14ac:dyDescent="0.2">
      <c r="A22" s="981"/>
      <c r="B22" s="825"/>
      <c r="C22" s="826" t="s">
        <v>202</v>
      </c>
      <c r="D22" s="827" t="s">
        <v>203</v>
      </c>
      <c r="E22" s="828" t="s">
        <v>77</v>
      </c>
    </row>
    <row r="23" spans="1:5" ht="36" x14ac:dyDescent="0.2">
      <c r="A23" s="981"/>
      <c r="B23" s="825"/>
      <c r="C23" s="826" t="s">
        <v>204</v>
      </c>
      <c r="D23" s="827" t="s">
        <v>205</v>
      </c>
      <c r="E23" s="828" t="s">
        <v>77</v>
      </c>
    </row>
    <row r="24" spans="1:5" ht="12.75" customHeight="1" x14ac:dyDescent="0.2">
      <c r="A24" s="981"/>
      <c r="B24" s="825"/>
      <c r="C24" s="826" t="s">
        <v>206</v>
      </c>
      <c r="D24" s="827" t="s">
        <v>207</v>
      </c>
      <c r="E24" s="828" t="s">
        <v>77</v>
      </c>
    </row>
    <row r="25" spans="1:5" ht="12.75" customHeight="1" x14ac:dyDescent="0.2">
      <c r="A25" s="982"/>
      <c r="B25" s="825"/>
      <c r="C25" s="826" t="s">
        <v>208</v>
      </c>
      <c r="D25" s="827" t="s">
        <v>209</v>
      </c>
      <c r="E25" s="828"/>
    </row>
    <row r="26" spans="1:5" ht="57.75" customHeight="1" x14ac:dyDescent="0.2">
      <c r="A26" s="980">
        <v>2</v>
      </c>
      <c r="B26" s="821" t="s">
        <v>210</v>
      </c>
      <c r="C26" s="822" t="s">
        <v>211</v>
      </c>
      <c r="D26" s="823" t="s">
        <v>212</v>
      </c>
      <c r="E26" s="824" t="s">
        <v>213</v>
      </c>
    </row>
    <row r="27" spans="1:5" ht="75" customHeight="1" x14ac:dyDescent="0.2">
      <c r="A27" s="981"/>
      <c r="B27" s="825"/>
      <c r="C27" s="826" t="s">
        <v>214</v>
      </c>
      <c r="D27" s="827" t="s">
        <v>215</v>
      </c>
      <c r="E27" s="828" t="s">
        <v>77</v>
      </c>
    </row>
    <row r="28" spans="1:5" ht="50.25" customHeight="1" x14ac:dyDescent="0.2">
      <c r="A28" s="981"/>
      <c r="B28" s="825"/>
      <c r="C28" s="826" t="s">
        <v>216</v>
      </c>
      <c r="D28" s="827" t="s">
        <v>217</v>
      </c>
      <c r="E28" s="828" t="s">
        <v>77</v>
      </c>
    </row>
    <row r="29" spans="1:5" ht="33.75" customHeight="1" x14ac:dyDescent="0.2">
      <c r="A29" s="981"/>
      <c r="B29" s="825"/>
      <c r="C29" s="826" t="s">
        <v>218</v>
      </c>
      <c r="D29" s="827" t="s">
        <v>219</v>
      </c>
      <c r="E29" s="828" t="s">
        <v>77</v>
      </c>
    </row>
    <row r="30" spans="1:5" ht="12.75" customHeight="1" x14ac:dyDescent="0.2">
      <c r="A30" s="981"/>
      <c r="B30" s="825"/>
      <c r="C30" s="826" t="s">
        <v>206</v>
      </c>
      <c r="D30" s="827" t="s">
        <v>220</v>
      </c>
      <c r="E30" s="828" t="s">
        <v>77</v>
      </c>
    </row>
    <row r="31" spans="1:5" ht="12.75" customHeight="1" x14ac:dyDescent="0.2">
      <c r="A31" s="982"/>
      <c r="B31" s="825"/>
      <c r="C31" s="826" t="s">
        <v>208</v>
      </c>
      <c r="D31" s="827" t="s">
        <v>209</v>
      </c>
      <c r="E31" s="828"/>
    </row>
    <row r="32" spans="1:5" ht="83.25" customHeight="1" x14ac:dyDescent="0.2">
      <c r="A32" s="980">
        <v>3</v>
      </c>
      <c r="B32" s="821" t="s">
        <v>221</v>
      </c>
      <c r="C32" s="822" t="s">
        <v>222</v>
      </c>
      <c r="D32" s="823" t="s">
        <v>223</v>
      </c>
      <c r="E32" s="824" t="s">
        <v>224</v>
      </c>
    </row>
    <row r="33" spans="1:5" ht="33" customHeight="1" x14ac:dyDescent="0.2">
      <c r="A33" s="981"/>
      <c r="B33" s="825"/>
      <c r="C33" s="826" t="s">
        <v>200</v>
      </c>
      <c r="D33" s="827" t="s">
        <v>225</v>
      </c>
      <c r="E33" s="828" t="s">
        <v>77</v>
      </c>
    </row>
    <row r="34" spans="1:5" ht="48" x14ac:dyDescent="0.2">
      <c r="A34" s="981"/>
      <c r="B34" s="825"/>
      <c r="C34" s="826" t="s">
        <v>202</v>
      </c>
      <c r="D34" s="827" t="s">
        <v>226</v>
      </c>
      <c r="E34" s="828" t="s">
        <v>77</v>
      </c>
    </row>
    <row r="35" spans="1:5" ht="40.5" customHeight="1" x14ac:dyDescent="0.2">
      <c r="A35" s="981"/>
      <c r="B35" s="825"/>
      <c r="C35" s="826" t="s">
        <v>204</v>
      </c>
      <c r="D35" s="827" t="s">
        <v>227</v>
      </c>
      <c r="E35" s="828" t="s">
        <v>77</v>
      </c>
    </row>
    <row r="36" spans="1:5" ht="12.75" customHeight="1" x14ac:dyDescent="0.2">
      <c r="A36" s="981"/>
      <c r="B36" s="825"/>
      <c r="C36" s="826" t="s">
        <v>228</v>
      </c>
      <c r="D36" s="827" t="s">
        <v>229</v>
      </c>
      <c r="E36" s="828" t="s">
        <v>77</v>
      </c>
    </row>
    <row r="37" spans="1:5" ht="12.75" customHeight="1" x14ac:dyDescent="0.2">
      <c r="A37" s="981"/>
      <c r="B37" s="825"/>
      <c r="C37" s="826" t="s">
        <v>206</v>
      </c>
      <c r="D37" s="827" t="s">
        <v>207</v>
      </c>
      <c r="E37" s="828" t="s">
        <v>77</v>
      </c>
    </row>
    <row r="38" spans="1:5" ht="12.75" customHeight="1" x14ac:dyDescent="0.2">
      <c r="A38" s="982"/>
      <c r="B38" s="825"/>
      <c r="C38" s="826" t="s">
        <v>208</v>
      </c>
      <c r="D38" s="827" t="s">
        <v>209</v>
      </c>
      <c r="E38" s="828"/>
    </row>
    <row r="39" spans="1:5" ht="25.5" x14ac:dyDescent="0.2">
      <c r="A39" s="980">
        <v>4</v>
      </c>
      <c r="B39" s="821" t="s">
        <v>1307</v>
      </c>
      <c r="C39" s="822" t="s">
        <v>1308</v>
      </c>
      <c r="D39" s="823" t="s">
        <v>1309</v>
      </c>
      <c r="E39" s="824"/>
    </row>
    <row r="40" spans="1:5" ht="12.75" customHeight="1" x14ac:dyDescent="0.2">
      <c r="A40" s="982"/>
      <c r="B40" s="825"/>
      <c r="C40" s="826" t="s">
        <v>230</v>
      </c>
      <c r="D40" s="827" t="s">
        <v>1310</v>
      </c>
      <c r="E40" s="828" t="s">
        <v>77</v>
      </c>
    </row>
    <row r="41" spans="1:5" ht="25.5" x14ac:dyDescent="0.2">
      <c r="A41" s="980">
        <v>5</v>
      </c>
      <c r="B41" s="821" t="s">
        <v>1311</v>
      </c>
      <c r="C41" s="822" t="s">
        <v>1308</v>
      </c>
      <c r="D41" s="823" t="s">
        <v>1309</v>
      </c>
      <c r="E41" s="824"/>
    </row>
    <row r="42" spans="1:5" ht="12.75" customHeight="1" x14ac:dyDescent="0.2">
      <c r="A42" s="982"/>
      <c r="B42" s="825"/>
      <c r="C42" s="826" t="s">
        <v>230</v>
      </c>
      <c r="D42" s="827" t="s">
        <v>1310</v>
      </c>
      <c r="E42" s="828" t="s">
        <v>77</v>
      </c>
    </row>
    <row r="43" spans="1:5" ht="25.5" x14ac:dyDescent="0.2">
      <c r="A43" s="980">
        <v>6</v>
      </c>
      <c r="B43" s="821" t="s">
        <v>1312</v>
      </c>
      <c r="C43" s="822" t="s">
        <v>1308</v>
      </c>
      <c r="D43" s="823" t="s">
        <v>1309</v>
      </c>
      <c r="E43" s="824"/>
    </row>
    <row r="44" spans="1:5" ht="12.75" customHeight="1" x14ac:dyDescent="0.2">
      <c r="A44" s="982"/>
      <c r="B44" s="825"/>
      <c r="C44" s="826" t="s">
        <v>230</v>
      </c>
      <c r="D44" s="827" t="s">
        <v>1310</v>
      </c>
      <c r="E44" s="828" t="s">
        <v>77</v>
      </c>
    </row>
    <row r="45" spans="1:5" ht="15" customHeight="1" x14ac:dyDescent="0.2">
      <c r="A45" s="820"/>
      <c r="B45" s="993" t="s">
        <v>231</v>
      </c>
      <c r="C45" s="994"/>
      <c r="D45" s="994"/>
      <c r="E45" s="829" t="s">
        <v>1313</v>
      </c>
    </row>
    <row r="46" spans="1:5" ht="15" customHeight="1" x14ac:dyDescent="0.2">
      <c r="A46" s="991" t="s">
        <v>232</v>
      </c>
      <c r="B46" s="992"/>
      <c r="C46" s="992"/>
      <c r="D46" s="992"/>
      <c r="E46" s="992"/>
    </row>
    <row r="47" spans="1:5" ht="72" customHeight="1" x14ac:dyDescent="0.2">
      <c r="A47" s="980">
        <v>7</v>
      </c>
      <c r="B47" s="821" t="s">
        <v>233</v>
      </c>
      <c r="C47" s="822" t="s">
        <v>234</v>
      </c>
      <c r="D47" s="823" t="s">
        <v>235</v>
      </c>
      <c r="E47" s="824" t="s">
        <v>236</v>
      </c>
    </row>
    <row r="48" spans="1:5" ht="12.75" customHeight="1" x14ac:dyDescent="0.2">
      <c r="A48" s="981"/>
      <c r="B48" s="825"/>
      <c r="C48" s="826" t="s">
        <v>237</v>
      </c>
      <c r="D48" s="827" t="s">
        <v>238</v>
      </c>
      <c r="E48" s="828" t="s">
        <v>77</v>
      </c>
    </row>
    <row r="49" spans="1:5" ht="36" x14ac:dyDescent="0.2">
      <c r="A49" s="981"/>
      <c r="B49" s="825"/>
      <c r="C49" s="826" t="s">
        <v>239</v>
      </c>
      <c r="D49" s="827" t="s">
        <v>240</v>
      </c>
      <c r="E49" s="828" t="s">
        <v>77</v>
      </c>
    </row>
    <row r="50" spans="1:5" ht="36" x14ac:dyDescent="0.2">
      <c r="A50" s="981"/>
      <c r="B50" s="825"/>
      <c r="C50" s="826" t="s">
        <v>241</v>
      </c>
      <c r="D50" s="827" t="s">
        <v>242</v>
      </c>
      <c r="E50" s="828" t="s">
        <v>77</v>
      </c>
    </row>
    <row r="51" spans="1:5" ht="24" x14ac:dyDescent="0.2">
      <c r="A51" s="981"/>
      <c r="B51" s="825"/>
      <c r="C51" s="826" t="s">
        <v>243</v>
      </c>
      <c r="D51" s="827" t="s">
        <v>244</v>
      </c>
      <c r="E51" s="828" t="s">
        <v>77</v>
      </c>
    </row>
    <row r="52" spans="1:5" ht="12.75" customHeight="1" x14ac:dyDescent="0.2">
      <c r="A52" s="981"/>
      <c r="B52" s="825"/>
      <c r="C52" s="826" t="s">
        <v>245</v>
      </c>
      <c r="D52" s="827" t="s">
        <v>246</v>
      </c>
      <c r="E52" s="828" t="s">
        <v>77</v>
      </c>
    </row>
    <row r="53" spans="1:5" ht="24" x14ac:dyDescent="0.2">
      <c r="A53" s="981"/>
      <c r="B53" s="825"/>
      <c r="C53" s="826" t="s">
        <v>200</v>
      </c>
      <c r="D53" s="827" t="s">
        <v>247</v>
      </c>
      <c r="E53" s="828" t="s">
        <v>77</v>
      </c>
    </row>
    <row r="54" spans="1:5" ht="12.75" customHeight="1" x14ac:dyDescent="0.2">
      <c r="A54" s="982"/>
      <c r="B54" s="825"/>
      <c r="C54" s="826" t="s">
        <v>208</v>
      </c>
      <c r="D54" s="827" t="s">
        <v>209</v>
      </c>
      <c r="E54" s="828"/>
    </row>
    <row r="55" spans="1:5" ht="66.75" customHeight="1" x14ac:dyDescent="0.2">
      <c r="A55" s="980">
        <v>8</v>
      </c>
      <c r="B55" s="821" t="s">
        <v>248</v>
      </c>
      <c r="C55" s="822" t="s">
        <v>249</v>
      </c>
      <c r="D55" s="823" t="s">
        <v>250</v>
      </c>
      <c r="E55" s="824" t="s">
        <v>251</v>
      </c>
    </row>
    <row r="56" spans="1:5" ht="12.75" customHeight="1" x14ac:dyDescent="0.2">
      <c r="A56" s="981"/>
      <c r="B56" s="825"/>
      <c r="C56" s="826" t="s">
        <v>237</v>
      </c>
      <c r="D56" s="827" t="s">
        <v>238</v>
      </c>
      <c r="E56" s="828" t="s">
        <v>77</v>
      </c>
    </row>
    <row r="57" spans="1:5" ht="12.75" customHeight="1" x14ac:dyDescent="0.2">
      <c r="A57" s="981"/>
      <c r="B57" s="825"/>
      <c r="C57" s="826" t="s">
        <v>252</v>
      </c>
      <c r="D57" s="827" t="s">
        <v>246</v>
      </c>
      <c r="E57" s="828" t="s">
        <v>77</v>
      </c>
    </row>
    <row r="58" spans="1:5" ht="24" x14ac:dyDescent="0.2">
      <c r="A58" s="981"/>
      <c r="B58" s="825"/>
      <c r="C58" s="826" t="s">
        <v>200</v>
      </c>
      <c r="D58" s="827" t="s">
        <v>253</v>
      </c>
      <c r="E58" s="828" t="s">
        <v>77</v>
      </c>
    </row>
    <row r="59" spans="1:5" ht="48" x14ac:dyDescent="0.2">
      <c r="A59" s="981"/>
      <c r="B59" s="825"/>
      <c r="C59" s="826" t="s">
        <v>254</v>
      </c>
      <c r="D59" s="827" t="s">
        <v>255</v>
      </c>
      <c r="E59" s="828" t="s">
        <v>77</v>
      </c>
    </row>
    <row r="60" spans="1:5" ht="24" x14ac:dyDescent="0.2">
      <c r="A60" s="981"/>
      <c r="B60" s="825"/>
      <c r="C60" s="826" t="s">
        <v>243</v>
      </c>
      <c r="D60" s="827" t="s">
        <v>256</v>
      </c>
      <c r="E60" s="828" t="s">
        <v>77</v>
      </c>
    </row>
    <row r="61" spans="1:5" ht="75" customHeight="1" x14ac:dyDescent="0.2">
      <c r="A61" s="981"/>
      <c r="B61" s="825"/>
      <c r="C61" s="826" t="s">
        <v>257</v>
      </c>
      <c r="D61" s="827" t="s">
        <v>258</v>
      </c>
      <c r="E61" s="828" t="s">
        <v>77</v>
      </c>
    </row>
    <row r="62" spans="1:5" ht="17.25" customHeight="1" x14ac:dyDescent="0.2">
      <c r="A62" s="982"/>
      <c r="B62" s="825"/>
      <c r="C62" s="826" t="s">
        <v>208</v>
      </c>
      <c r="D62" s="827" t="s">
        <v>209</v>
      </c>
      <c r="E62" s="828"/>
    </row>
    <row r="63" spans="1:5" ht="77.25" customHeight="1" x14ac:dyDescent="0.2">
      <c r="A63" s="980">
        <v>9</v>
      </c>
      <c r="B63" s="821" t="s">
        <v>259</v>
      </c>
      <c r="C63" s="822" t="s">
        <v>249</v>
      </c>
      <c r="D63" s="823" t="s">
        <v>260</v>
      </c>
      <c r="E63" s="824" t="s">
        <v>261</v>
      </c>
    </row>
    <row r="64" spans="1:5" ht="12.75" customHeight="1" x14ac:dyDescent="0.2">
      <c r="A64" s="981"/>
      <c r="B64" s="825"/>
      <c r="C64" s="826" t="s">
        <v>262</v>
      </c>
      <c r="D64" s="827" t="s">
        <v>263</v>
      </c>
      <c r="E64" s="828" t="s">
        <v>77</v>
      </c>
    </row>
    <row r="65" spans="1:5" ht="12.75" customHeight="1" x14ac:dyDescent="0.2">
      <c r="A65" s="981"/>
      <c r="B65" s="825"/>
      <c r="C65" s="826" t="s">
        <v>252</v>
      </c>
      <c r="D65" s="827" t="s">
        <v>246</v>
      </c>
      <c r="E65" s="828" t="s">
        <v>77</v>
      </c>
    </row>
    <row r="66" spans="1:5" ht="35.25" customHeight="1" x14ac:dyDescent="0.2">
      <c r="A66" s="981"/>
      <c r="B66" s="825"/>
      <c r="C66" s="826" t="s">
        <v>200</v>
      </c>
      <c r="D66" s="827" t="s">
        <v>253</v>
      </c>
      <c r="E66" s="828" t="s">
        <v>77</v>
      </c>
    </row>
    <row r="67" spans="1:5" ht="56.25" customHeight="1" x14ac:dyDescent="0.2">
      <c r="A67" s="981"/>
      <c r="B67" s="825"/>
      <c r="C67" s="826" t="s">
        <v>254</v>
      </c>
      <c r="D67" s="827" t="s">
        <v>255</v>
      </c>
      <c r="E67" s="828" t="s">
        <v>77</v>
      </c>
    </row>
    <row r="68" spans="1:5" ht="33.75" customHeight="1" x14ac:dyDescent="0.2">
      <c r="A68" s="981"/>
      <c r="B68" s="825"/>
      <c r="C68" s="826" t="s">
        <v>243</v>
      </c>
      <c r="D68" s="827" t="s">
        <v>256</v>
      </c>
      <c r="E68" s="828" t="s">
        <v>77</v>
      </c>
    </row>
    <row r="69" spans="1:5" ht="77.25" customHeight="1" x14ac:dyDescent="0.2">
      <c r="A69" s="981"/>
      <c r="B69" s="825"/>
      <c r="C69" s="826" t="s">
        <v>257</v>
      </c>
      <c r="D69" s="827" t="s">
        <v>258</v>
      </c>
      <c r="E69" s="828" t="s">
        <v>77</v>
      </c>
    </row>
    <row r="70" spans="1:5" ht="22.5" customHeight="1" x14ac:dyDescent="0.2">
      <c r="A70" s="982"/>
      <c r="B70" s="825"/>
      <c r="C70" s="826" t="s">
        <v>208</v>
      </c>
      <c r="D70" s="827" t="s">
        <v>209</v>
      </c>
      <c r="E70" s="828"/>
    </row>
    <row r="71" spans="1:5" ht="76.5" customHeight="1" x14ac:dyDescent="0.2">
      <c r="A71" s="980">
        <v>10</v>
      </c>
      <c r="B71" s="821" t="s">
        <v>585</v>
      </c>
      <c r="C71" s="822" t="s">
        <v>264</v>
      </c>
      <c r="D71" s="823" t="s">
        <v>586</v>
      </c>
      <c r="E71" s="824" t="s">
        <v>587</v>
      </c>
    </row>
    <row r="72" spans="1:5" ht="36" x14ac:dyDescent="0.2">
      <c r="A72" s="981"/>
      <c r="B72" s="825"/>
      <c r="C72" s="826" t="s">
        <v>265</v>
      </c>
      <c r="D72" s="827" t="s">
        <v>266</v>
      </c>
      <c r="E72" s="828" t="s">
        <v>77</v>
      </c>
    </row>
    <row r="73" spans="1:5" ht="12.75" customHeight="1" x14ac:dyDescent="0.2">
      <c r="A73" s="981"/>
      <c r="B73" s="825"/>
      <c r="C73" s="826" t="s">
        <v>206</v>
      </c>
      <c r="D73" s="827" t="s">
        <v>267</v>
      </c>
      <c r="E73" s="828" t="s">
        <v>77</v>
      </c>
    </row>
    <row r="74" spans="1:5" ht="51" customHeight="1" x14ac:dyDescent="0.2">
      <c r="A74" s="981"/>
      <c r="B74" s="825"/>
      <c r="C74" s="826" t="s">
        <v>268</v>
      </c>
      <c r="D74" s="827" t="s">
        <v>269</v>
      </c>
      <c r="E74" s="828" t="s">
        <v>77</v>
      </c>
    </row>
    <row r="75" spans="1:5" ht="72" customHeight="1" x14ac:dyDescent="0.2">
      <c r="A75" s="981"/>
      <c r="B75" s="825"/>
      <c r="C75" s="826" t="s">
        <v>270</v>
      </c>
      <c r="D75" s="827" t="s">
        <v>271</v>
      </c>
      <c r="E75" s="828" t="s">
        <v>77</v>
      </c>
    </row>
    <row r="76" spans="1:5" ht="33" customHeight="1" x14ac:dyDescent="0.2">
      <c r="A76" s="982"/>
      <c r="B76" s="825"/>
      <c r="C76" s="826" t="s">
        <v>208</v>
      </c>
      <c r="D76" s="827" t="s">
        <v>209</v>
      </c>
      <c r="E76" s="828"/>
    </row>
    <row r="77" spans="1:5" ht="51.75" customHeight="1" x14ac:dyDescent="0.2">
      <c r="A77" s="980">
        <v>11</v>
      </c>
      <c r="B77" s="821" t="s">
        <v>272</v>
      </c>
      <c r="C77" s="822" t="s">
        <v>273</v>
      </c>
      <c r="D77" s="823" t="s">
        <v>274</v>
      </c>
      <c r="E77" s="824" t="s">
        <v>275</v>
      </c>
    </row>
    <row r="78" spans="1:5" ht="34.5" customHeight="1" x14ac:dyDescent="0.2">
      <c r="A78" s="981"/>
      <c r="B78" s="825"/>
      <c r="C78" s="826" t="s">
        <v>276</v>
      </c>
      <c r="D78" s="827" t="s">
        <v>256</v>
      </c>
      <c r="E78" s="828" t="s">
        <v>77</v>
      </c>
    </row>
    <row r="79" spans="1:5" ht="24.75" customHeight="1" x14ac:dyDescent="0.2">
      <c r="A79" s="981"/>
      <c r="B79" s="825"/>
      <c r="C79" s="826" t="s">
        <v>245</v>
      </c>
      <c r="D79" s="827" t="s">
        <v>277</v>
      </c>
      <c r="E79" s="828" t="s">
        <v>77</v>
      </c>
    </row>
    <row r="80" spans="1:5" ht="30.75" customHeight="1" x14ac:dyDescent="0.2">
      <c r="A80" s="981"/>
      <c r="B80" s="825"/>
      <c r="C80" s="826" t="s">
        <v>200</v>
      </c>
      <c r="D80" s="827" t="s">
        <v>278</v>
      </c>
      <c r="E80" s="828" t="s">
        <v>77</v>
      </c>
    </row>
    <row r="81" spans="1:5" ht="24" customHeight="1" x14ac:dyDescent="0.2">
      <c r="A81" s="982"/>
      <c r="B81" s="825"/>
      <c r="C81" s="826" t="s">
        <v>208</v>
      </c>
      <c r="D81" s="827" t="s">
        <v>209</v>
      </c>
      <c r="E81" s="828"/>
    </row>
    <row r="82" spans="1:5" ht="58.5" customHeight="1" x14ac:dyDescent="0.2">
      <c r="A82" s="980">
        <v>12</v>
      </c>
      <c r="B82" s="821" t="s">
        <v>279</v>
      </c>
      <c r="C82" s="822" t="s">
        <v>280</v>
      </c>
      <c r="D82" s="823" t="s">
        <v>281</v>
      </c>
      <c r="E82" s="824" t="s">
        <v>282</v>
      </c>
    </row>
    <row r="83" spans="1:5" ht="36" x14ac:dyDescent="0.2">
      <c r="A83" s="981"/>
      <c r="B83" s="825"/>
      <c r="C83" s="826" t="s">
        <v>283</v>
      </c>
      <c r="D83" s="827" t="s">
        <v>284</v>
      </c>
      <c r="E83" s="828" t="s">
        <v>77</v>
      </c>
    </row>
    <row r="84" spans="1:5" ht="36" x14ac:dyDescent="0.2">
      <c r="A84" s="981"/>
      <c r="B84" s="825"/>
      <c r="C84" s="826" t="s">
        <v>268</v>
      </c>
      <c r="D84" s="827" t="s">
        <v>285</v>
      </c>
      <c r="E84" s="828" t="s">
        <v>77</v>
      </c>
    </row>
    <row r="85" spans="1:5" ht="12.75" customHeight="1" x14ac:dyDescent="0.2">
      <c r="A85" s="981"/>
      <c r="B85" s="825"/>
      <c r="C85" s="826" t="s">
        <v>206</v>
      </c>
      <c r="D85" s="827" t="s">
        <v>207</v>
      </c>
      <c r="E85" s="828" t="s">
        <v>77</v>
      </c>
    </row>
    <row r="86" spans="1:5" ht="12.75" customHeight="1" x14ac:dyDescent="0.2">
      <c r="A86" s="982"/>
      <c r="B86" s="825"/>
      <c r="C86" s="826" t="s">
        <v>208</v>
      </c>
      <c r="D86" s="827" t="s">
        <v>209</v>
      </c>
      <c r="E86" s="828"/>
    </row>
    <row r="87" spans="1:5" ht="55.5" customHeight="1" x14ac:dyDescent="0.2">
      <c r="A87" s="980">
        <v>13</v>
      </c>
      <c r="B87" s="821" t="s">
        <v>286</v>
      </c>
      <c r="C87" s="822" t="s">
        <v>280</v>
      </c>
      <c r="D87" s="823" t="s">
        <v>287</v>
      </c>
      <c r="E87" s="824" t="s">
        <v>288</v>
      </c>
    </row>
    <row r="88" spans="1:5" ht="36" x14ac:dyDescent="0.2">
      <c r="A88" s="981"/>
      <c r="B88" s="825"/>
      <c r="C88" s="826" t="s">
        <v>283</v>
      </c>
      <c r="D88" s="827" t="s">
        <v>284</v>
      </c>
      <c r="E88" s="828" t="s">
        <v>77</v>
      </c>
    </row>
    <row r="89" spans="1:5" ht="36" x14ac:dyDescent="0.2">
      <c r="A89" s="981"/>
      <c r="B89" s="825"/>
      <c r="C89" s="826" t="s">
        <v>268</v>
      </c>
      <c r="D89" s="827" t="s">
        <v>285</v>
      </c>
      <c r="E89" s="828" t="s">
        <v>77</v>
      </c>
    </row>
    <row r="90" spans="1:5" ht="12.75" customHeight="1" x14ac:dyDescent="0.2">
      <c r="A90" s="981"/>
      <c r="B90" s="825"/>
      <c r="C90" s="826" t="s">
        <v>206</v>
      </c>
      <c r="D90" s="827" t="s">
        <v>207</v>
      </c>
      <c r="E90" s="828" t="s">
        <v>77</v>
      </c>
    </row>
    <row r="91" spans="1:5" ht="12.75" customHeight="1" x14ac:dyDescent="0.2">
      <c r="A91" s="982"/>
      <c r="B91" s="825"/>
      <c r="C91" s="826" t="s">
        <v>208</v>
      </c>
      <c r="D91" s="827" t="s">
        <v>209</v>
      </c>
      <c r="E91" s="828"/>
    </row>
    <row r="92" spans="1:5" ht="75" customHeight="1" x14ac:dyDescent="0.2">
      <c r="A92" s="980">
        <v>14</v>
      </c>
      <c r="B92" s="821" t="s">
        <v>588</v>
      </c>
      <c r="C92" s="822" t="s">
        <v>289</v>
      </c>
      <c r="D92" s="823" t="s">
        <v>589</v>
      </c>
      <c r="E92" s="824" t="s">
        <v>590</v>
      </c>
    </row>
    <row r="93" spans="1:5" ht="36" x14ac:dyDescent="0.2">
      <c r="A93" s="981"/>
      <c r="B93" s="825"/>
      <c r="C93" s="826" t="s">
        <v>290</v>
      </c>
      <c r="D93" s="827" t="s">
        <v>291</v>
      </c>
      <c r="E93" s="828" t="s">
        <v>77</v>
      </c>
    </row>
    <row r="94" spans="1:5" ht="36" x14ac:dyDescent="0.2">
      <c r="A94" s="981"/>
      <c r="B94" s="825"/>
      <c r="C94" s="826" t="s">
        <v>268</v>
      </c>
      <c r="D94" s="827" t="s">
        <v>292</v>
      </c>
      <c r="E94" s="828" t="s">
        <v>77</v>
      </c>
    </row>
    <row r="95" spans="1:5" ht="12.75" customHeight="1" x14ac:dyDescent="0.2">
      <c r="A95" s="981"/>
      <c r="B95" s="825"/>
      <c r="C95" s="826" t="s">
        <v>206</v>
      </c>
      <c r="D95" s="827" t="s">
        <v>207</v>
      </c>
      <c r="E95" s="828" t="s">
        <v>77</v>
      </c>
    </row>
    <row r="96" spans="1:5" ht="12.75" customHeight="1" x14ac:dyDescent="0.2">
      <c r="A96" s="982"/>
      <c r="B96" s="825"/>
      <c r="C96" s="826" t="s">
        <v>208</v>
      </c>
      <c r="D96" s="827" t="s">
        <v>209</v>
      </c>
      <c r="E96" s="828"/>
    </row>
    <row r="97" spans="1:5" ht="65.25" customHeight="1" x14ac:dyDescent="0.2">
      <c r="A97" s="980">
        <v>15</v>
      </c>
      <c r="B97" s="821" t="s">
        <v>591</v>
      </c>
      <c r="C97" s="822" t="s">
        <v>293</v>
      </c>
      <c r="D97" s="823" t="s">
        <v>592</v>
      </c>
      <c r="E97" s="824" t="s">
        <v>593</v>
      </c>
    </row>
    <row r="98" spans="1:5" ht="36" x14ac:dyDescent="0.2">
      <c r="A98" s="981"/>
      <c r="B98" s="825"/>
      <c r="C98" s="826" t="s">
        <v>290</v>
      </c>
      <c r="D98" s="827" t="s">
        <v>291</v>
      </c>
      <c r="E98" s="828" t="s">
        <v>77</v>
      </c>
    </row>
    <row r="99" spans="1:5" ht="36" x14ac:dyDescent="0.2">
      <c r="A99" s="981"/>
      <c r="B99" s="825"/>
      <c r="C99" s="826" t="s">
        <v>268</v>
      </c>
      <c r="D99" s="827" t="s">
        <v>292</v>
      </c>
      <c r="E99" s="828" t="s">
        <v>77</v>
      </c>
    </row>
    <row r="100" spans="1:5" ht="12.75" customHeight="1" x14ac:dyDescent="0.2">
      <c r="A100" s="981"/>
      <c r="B100" s="825"/>
      <c r="C100" s="826" t="s">
        <v>206</v>
      </c>
      <c r="D100" s="827" t="s">
        <v>207</v>
      </c>
      <c r="E100" s="828" t="s">
        <v>77</v>
      </c>
    </row>
    <row r="101" spans="1:5" ht="17.25" customHeight="1" x14ac:dyDescent="0.2">
      <c r="A101" s="982"/>
      <c r="B101" s="825"/>
      <c r="C101" s="826" t="s">
        <v>208</v>
      </c>
      <c r="D101" s="827" t="s">
        <v>209</v>
      </c>
      <c r="E101" s="828"/>
    </row>
    <row r="102" spans="1:5" ht="87" customHeight="1" x14ac:dyDescent="0.2">
      <c r="A102" s="980">
        <v>16</v>
      </c>
      <c r="B102" s="821" t="s">
        <v>294</v>
      </c>
      <c r="C102" s="822" t="s">
        <v>295</v>
      </c>
      <c r="D102" s="823" t="s">
        <v>296</v>
      </c>
      <c r="E102" s="824" t="s">
        <v>297</v>
      </c>
    </row>
    <row r="103" spans="1:5" ht="36" x14ac:dyDescent="0.2">
      <c r="A103" s="981"/>
      <c r="B103" s="825"/>
      <c r="C103" s="826" t="s">
        <v>283</v>
      </c>
      <c r="D103" s="827" t="s">
        <v>284</v>
      </c>
      <c r="E103" s="828" t="s">
        <v>77</v>
      </c>
    </row>
    <row r="104" spans="1:5" ht="12.75" customHeight="1" x14ac:dyDescent="0.2">
      <c r="A104" s="981"/>
      <c r="B104" s="825"/>
      <c r="C104" s="826" t="s">
        <v>206</v>
      </c>
      <c r="D104" s="827" t="s">
        <v>298</v>
      </c>
      <c r="E104" s="828" t="s">
        <v>77</v>
      </c>
    </row>
    <row r="105" spans="1:5" ht="18" customHeight="1" x14ac:dyDescent="0.2">
      <c r="A105" s="981"/>
      <c r="B105" s="825"/>
      <c r="C105" s="826" t="s">
        <v>299</v>
      </c>
      <c r="D105" s="827" t="s">
        <v>300</v>
      </c>
      <c r="E105" s="828" t="s">
        <v>77</v>
      </c>
    </row>
    <row r="106" spans="1:5" ht="24" x14ac:dyDescent="0.2">
      <c r="A106" s="981"/>
      <c r="B106" s="825"/>
      <c r="C106" s="826" t="s">
        <v>301</v>
      </c>
      <c r="D106" s="827" t="s">
        <v>285</v>
      </c>
      <c r="E106" s="828" t="s">
        <v>77</v>
      </c>
    </row>
    <row r="107" spans="1:5" ht="36" x14ac:dyDescent="0.2">
      <c r="A107" s="981"/>
      <c r="B107" s="825"/>
      <c r="C107" s="826" t="s">
        <v>268</v>
      </c>
      <c r="D107" s="827" t="s">
        <v>209</v>
      </c>
      <c r="E107" s="828"/>
    </row>
    <row r="108" spans="1:5" ht="12.75" customHeight="1" x14ac:dyDescent="0.2">
      <c r="A108" s="982"/>
      <c r="B108" s="825"/>
      <c r="C108" s="826" t="s">
        <v>208</v>
      </c>
      <c r="D108" s="827"/>
      <c r="E108" s="828"/>
    </row>
    <row r="109" spans="1:5" ht="89.25" customHeight="1" x14ac:dyDescent="0.2">
      <c r="A109" s="980">
        <v>17</v>
      </c>
      <c r="B109" s="821" t="s">
        <v>594</v>
      </c>
      <c r="C109" s="822" t="s">
        <v>302</v>
      </c>
      <c r="D109" s="823" t="s">
        <v>595</v>
      </c>
      <c r="E109" s="824" t="s">
        <v>596</v>
      </c>
    </row>
    <row r="110" spans="1:5" ht="36" x14ac:dyDescent="0.2">
      <c r="A110" s="981"/>
      <c r="B110" s="825"/>
      <c r="C110" s="826" t="s">
        <v>303</v>
      </c>
      <c r="D110" s="827" t="s">
        <v>291</v>
      </c>
      <c r="E110" s="828" t="s">
        <v>77</v>
      </c>
    </row>
    <row r="111" spans="1:5" ht="36" x14ac:dyDescent="0.2">
      <c r="A111" s="981"/>
      <c r="B111" s="825"/>
      <c r="C111" s="826" t="s">
        <v>268</v>
      </c>
      <c r="D111" s="827" t="s">
        <v>285</v>
      </c>
      <c r="E111" s="828" t="s">
        <v>77</v>
      </c>
    </row>
    <row r="112" spans="1:5" ht="12.75" customHeight="1" x14ac:dyDescent="0.2">
      <c r="A112" s="981"/>
      <c r="B112" s="825"/>
      <c r="C112" s="826" t="s">
        <v>206</v>
      </c>
      <c r="D112" s="827" t="s">
        <v>207</v>
      </c>
      <c r="E112" s="828" t="s">
        <v>77</v>
      </c>
    </row>
    <row r="113" spans="1:5" ht="12.75" customHeight="1" x14ac:dyDescent="0.2">
      <c r="A113" s="982"/>
      <c r="B113" s="825"/>
      <c r="C113" s="826" t="s">
        <v>208</v>
      </c>
      <c r="D113" s="827" t="s">
        <v>209</v>
      </c>
      <c r="E113" s="828"/>
    </row>
    <row r="114" spans="1:5" ht="15" customHeight="1" x14ac:dyDescent="0.2">
      <c r="A114" s="820"/>
      <c r="B114" s="993" t="s">
        <v>304</v>
      </c>
      <c r="C114" s="994"/>
      <c r="D114" s="994"/>
      <c r="E114" s="829" t="s">
        <v>1314</v>
      </c>
    </row>
    <row r="115" spans="1:5" ht="15" customHeight="1" x14ac:dyDescent="0.2">
      <c r="A115" s="991" t="s">
        <v>305</v>
      </c>
      <c r="B115" s="992"/>
      <c r="C115" s="992"/>
      <c r="D115" s="992"/>
      <c r="E115" s="992"/>
    </row>
    <row r="116" spans="1:5" ht="48.75" customHeight="1" x14ac:dyDescent="0.2">
      <c r="A116" s="980">
        <v>18</v>
      </c>
      <c r="B116" s="821" t="s">
        <v>306</v>
      </c>
      <c r="C116" s="822" t="s">
        <v>307</v>
      </c>
      <c r="D116" s="823" t="s">
        <v>308</v>
      </c>
      <c r="E116" s="824" t="s">
        <v>309</v>
      </c>
    </row>
    <row r="117" spans="1:5" ht="12.75" customHeight="1" x14ac:dyDescent="0.2">
      <c r="A117" s="981"/>
      <c r="B117" s="825"/>
      <c r="C117" s="826" t="s">
        <v>206</v>
      </c>
      <c r="D117" s="827" t="s">
        <v>310</v>
      </c>
      <c r="E117" s="828" t="s">
        <v>77</v>
      </c>
    </row>
    <row r="118" spans="1:5" ht="36" x14ac:dyDescent="0.2">
      <c r="A118" s="981"/>
      <c r="B118" s="825"/>
      <c r="C118" s="826" t="s">
        <v>311</v>
      </c>
      <c r="D118" s="827" t="s">
        <v>312</v>
      </c>
      <c r="E118" s="828" t="s">
        <v>77</v>
      </c>
    </row>
    <row r="119" spans="1:5" ht="48" x14ac:dyDescent="0.2">
      <c r="A119" s="982"/>
      <c r="B119" s="825"/>
      <c r="C119" s="826" t="s">
        <v>313</v>
      </c>
      <c r="D119" s="827" t="s">
        <v>314</v>
      </c>
      <c r="E119" s="828" t="s">
        <v>77</v>
      </c>
    </row>
    <row r="120" spans="1:5" ht="86.25" customHeight="1" x14ac:dyDescent="0.2">
      <c r="A120" s="980">
        <v>19</v>
      </c>
      <c r="B120" s="821" t="s">
        <v>315</v>
      </c>
      <c r="C120" s="822" t="s">
        <v>316</v>
      </c>
      <c r="D120" s="823" t="s">
        <v>317</v>
      </c>
      <c r="E120" s="824" t="s">
        <v>318</v>
      </c>
    </row>
    <row r="121" spans="1:5" ht="12.75" customHeight="1" x14ac:dyDescent="0.2">
      <c r="A121" s="981"/>
      <c r="B121" s="825"/>
      <c r="C121" s="826" t="s">
        <v>206</v>
      </c>
      <c r="D121" s="827" t="s">
        <v>319</v>
      </c>
      <c r="E121" s="828" t="s">
        <v>77</v>
      </c>
    </row>
    <row r="122" spans="1:5" ht="48" x14ac:dyDescent="0.2">
      <c r="A122" s="981"/>
      <c r="B122" s="825"/>
      <c r="C122" s="826" t="s">
        <v>216</v>
      </c>
      <c r="D122" s="827" t="s">
        <v>320</v>
      </c>
      <c r="E122" s="828" t="s">
        <v>77</v>
      </c>
    </row>
    <row r="123" spans="1:5" ht="36" x14ac:dyDescent="0.2">
      <c r="A123" s="982"/>
      <c r="B123" s="825"/>
      <c r="C123" s="826" t="s">
        <v>321</v>
      </c>
      <c r="D123" s="827" t="s">
        <v>322</v>
      </c>
      <c r="E123" s="828" t="s">
        <v>77</v>
      </c>
    </row>
    <row r="124" spans="1:5" ht="69" customHeight="1" x14ac:dyDescent="0.2">
      <c r="A124" s="980">
        <v>20</v>
      </c>
      <c r="B124" s="821" t="s">
        <v>323</v>
      </c>
      <c r="C124" s="822" t="s">
        <v>324</v>
      </c>
      <c r="D124" s="823" t="s">
        <v>325</v>
      </c>
      <c r="E124" s="824" t="s">
        <v>326</v>
      </c>
    </row>
    <row r="125" spans="1:5" ht="36" x14ac:dyDescent="0.2">
      <c r="A125" s="981"/>
      <c r="B125" s="825"/>
      <c r="C125" s="826" t="s">
        <v>327</v>
      </c>
      <c r="D125" s="827" t="s">
        <v>328</v>
      </c>
      <c r="E125" s="828" t="s">
        <v>77</v>
      </c>
    </row>
    <row r="126" spans="1:5" ht="12.75" customHeight="1" x14ac:dyDescent="0.2">
      <c r="A126" s="981"/>
      <c r="B126" s="825"/>
      <c r="C126" s="826" t="s">
        <v>206</v>
      </c>
      <c r="D126" s="827" t="s">
        <v>298</v>
      </c>
      <c r="E126" s="828" t="s">
        <v>77</v>
      </c>
    </row>
    <row r="127" spans="1:5" ht="48" x14ac:dyDescent="0.2">
      <c r="A127" s="981"/>
      <c r="B127" s="825"/>
      <c r="C127" s="826" t="s">
        <v>216</v>
      </c>
      <c r="D127" s="827" t="s">
        <v>329</v>
      </c>
      <c r="E127" s="828" t="s">
        <v>77</v>
      </c>
    </row>
    <row r="128" spans="1:5" ht="36" x14ac:dyDescent="0.2">
      <c r="A128" s="982"/>
      <c r="B128" s="825"/>
      <c r="C128" s="826" t="s">
        <v>321</v>
      </c>
      <c r="D128" s="827" t="s">
        <v>322</v>
      </c>
      <c r="E128" s="828" t="s">
        <v>77</v>
      </c>
    </row>
    <row r="129" spans="1:5" ht="72.75" customHeight="1" x14ac:dyDescent="0.2">
      <c r="A129" s="980">
        <v>21</v>
      </c>
      <c r="B129" s="821" t="s">
        <v>330</v>
      </c>
      <c r="C129" s="822" t="s">
        <v>324</v>
      </c>
      <c r="D129" s="823" t="s">
        <v>331</v>
      </c>
      <c r="E129" s="824" t="s">
        <v>332</v>
      </c>
    </row>
    <row r="130" spans="1:5" ht="12.75" customHeight="1" x14ac:dyDescent="0.2">
      <c r="A130" s="981"/>
      <c r="B130" s="825"/>
      <c r="C130" s="826" t="s">
        <v>206</v>
      </c>
      <c r="D130" s="827" t="s">
        <v>298</v>
      </c>
      <c r="E130" s="828" t="s">
        <v>77</v>
      </c>
    </row>
    <row r="131" spans="1:5" ht="48" x14ac:dyDescent="0.2">
      <c r="A131" s="981"/>
      <c r="B131" s="825"/>
      <c r="C131" s="826" t="s">
        <v>216</v>
      </c>
      <c r="D131" s="827" t="s">
        <v>329</v>
      </c>
      <c r="E131" s="828" t="s">
        <v>77</v>
      </c>
    </row>
    <row r="132" spans="1:5" ht="36" x14ac:dyDescent="0.2">
      <c r="A132" s="982"/>
      <c r="B132" s="825"/>
      <c r="C132" s="826" t="s">
        <v>321</v>
      </c>
      <c r="D132" s="827" t="s">
        <v>322</v>
      </c>
      <c r="E132" s="828" t="s">
        <v>77</v>
      </c>
    </row>
    <row r="133" spans="1:5" ht="59.25" customHeight="1" x14ac:dyDescent="0.2">
      <c r="A133" s="980">
        <v>22</v>
      </c>
      <c r="B133" s="821" t="s">
        <v>333</v>
      </c>
      <c r="C133" s="822" t="s">
        <v>334</v>
      </c>
      <c r="D133" s="823" t="s">
        <v>335</v>
      </c>
      <c r="E133" s="824" t="s">
        <v>336</v>
      </c>
    </row>
    <row r="134" spans="1:5" ht="12.75" customHeight="1" x14ac:dyDescent="0.2">
      <c r="A134" s="981"/>
      <c r="B134" s="825"/>
      <c r="C134" s="826" t="s">
        <v>206</v>
      </c>
      <c r="D134" s="827" t="s">
        <v>310</v>
      </c>
      <c r="E134" s="828" t="s">
        <v>77</v>
      </c>
    </row>
    <row r="135" spans="1:5" ht="48" x14ac:dyDescent="0.2">
      <c r="A135" s="981"/>
      <c r="B135" s="825"/>
      <c r="C135" s="826" t="s">
        <v>216</v>
      </c>
      <c r="D135" s="827" t="s">
        <v>337</v>
      </c>
      <c r="E135" s="828" t="s">
        <v>77</v>
      </c>
    </row>
    <row r="136" spans="1:5" ht="36" x14ac:dyDescent="0.2">
      <c r="A136" s="981"/>
      <c r="B136" s="825"/>
      <c r="C136" s="826" t="s">
        <v>311</v>
      </c>
      <c r="D136" s="827" t="s">
        <v>312</v>
      </c>
      <c r="E136" s="828" t="s">
        <v>77</v>
      </c>
    </row>
    <row r="137" spans="1:5" ht="12.75" customHeight="1" x14ac:dyDescent="0.2">
      <c r="A137" s="982"/>
      <c r="B137" s="825"/>
      <c r="C137" s="826" t="s">
        <v>208</v>
      </c>
      <c r="D137" s="827" t="s">
        <v>209</v>
      </c>
      <c r="E137" s="828"/>
    </row>
    <row r="138" spans="1:5" ht="51" customHeight="1" x14ac:dyDescent="0.2">
      <c r="A138" s="980">
        <v>23</v>
      </c>
      <c r="B138" s="821" t="s">
        <v>338</v>
      </c>
      <c r="C138" s="822" t="s">
        <v>339</v>
      </c>
      <c r="D138" s="823" t="s">
        <v>340</v>
      </c>
      <c r="E138" s="824" t="s">
        <v>341</v>
      </c>
    </row>
    <row r="139" spans="1:5" ht="12.75" customHeight="1" x14ac:dyDescent="0.2">
      <c r="A139" s="981"/>
      <c r="B139" s="825"/>
      <c r="C139" s="826" t="s">
        <v>206</v>
      </c>
      <c r="D139" s="827" t="s">
        <v>310</v>
      </c>
      <c r="E139" s="828" t="s">
        <v>77</v>
      </c>
    </row>
    <row r="140" spans="1:5" ht="47.25" customHeight="1" x14ac:dyDescent="0.2">
      <c r="A140" s="981"/>
      <c r="B140" s="825"/>
      <c r="C140" s="826" t="s">
        <v>216</v>
      </c>
      <c r="D140" s="827" t="s">
        <v>337</v>
      </c>
      <c r="E140" s="828" t="s">
        <v>77</v>
      </c>
    </row>
    <row r="141" spans="1:5" ht="45" customHeight="1" x14ac:dyDescent="0.2">
      <c r="A141" s="982"/>
      <c r="B141" s="825"/>
      <c r="C141" s="826" t="s">
        <v>321</v>
      </c>
      <c r="D141" s="827" t="s">
        <v>322</v>
      </c>
      <c r="E141" s="828" t="s">
        <v>77</v>
      </c>
    </row>
    <row r="142" spans="1:5" ht="51" x14ac:dyDescent="0.2">
      <c r="A142" s="980">
        <v>24</v>
      </c>
      <c r="B142" s="821" t="s">
        <v>342</v>
      </c>
      <c r="C142" s="822" t="s">
        <v>343</v>
      </c>
      <c r="D142" s="823" t="s">
        <v>344</v>
      </c>
      <c r="E142" s="824">
        <v>963.91</v>
      </c>
    </row>
    <row r="143" spans="1:5" ht="12.75" customHeight="1" x14ac:dyDescent="0.2">
      <c r="A143" s="981"/>
      <c r="B143" s="825"/>
      <c r="C143" s="826" t="s">
        <v>206</v>
      </c>
      <c r="D143" s="827" t="s">
        <v>345</v>
      </c>
      <c r="E143" s="828" t="s">
        <v>77</v>
      </c>
    </row>
    <row r="144" spans="1:5" ht="24" x14ac:dyDescent="0.2">
      <c r="A144" s="981"/>
      <c r="B144" s="825"/>
      <c r="C144" s="826" t="s">
        <v>346</v>
      </c>
      <c r="D144" s="827" t="s">
        <v>347</v>
      </c>
      <c r="E144" s="828" t="s">
        <v>77</v>
      </c>
    </row>
    <row r="145" spans="1:5" ht="12.75" customHeight="1" x14ac:dyDescent="0.2">
      <c r="A145" s="981"/>
      <c r="B145" s="825"/>
      <c r="C145" s="826" t="s">
        <v>348</v>
      </c>
      <c r="D145" s="827" t="s">
        <v>349</v>
      </c>
      <c r="E145" s="828" t="s">
        <v>77</v>
      </c>
    </row>
    <row r="146" spans="1:5" ht="30" customHeight="1" x14ac:dyDescent="0.2">
      <c r="A146" s="981"/>
      <c r="B146" s="825"/>
      <c r="C146" s="826" t="s">
        <v>350</v>
      </c>
      <c r="D146" s="827" t="s">
        <v>351</v>
      </c>
      <c r="E146" s="828" t="s">
        <v>77</v>
      </c>
    </row>
    <row r="147" spans="1:5" ht="29.25" customHeight="1" x14ac:dyDescent="0.2">
      <c r="A147" s="982"/>
      <c r="B147" s="825"/>
      <c r="C147" s="826" t="s">
        <v>208</v>
      </c>
      <c r="D147" s="827" t="s">
        <v>209</v>
      </c>
      <c r="E147" s="828"/>
    </row>
    <row r="148" spans="1:5" ht="84.75" customHeight="1" x14ac:dyDescent="0.2">
      <c r="A148" s="980">
        <v>25</v>
      </c>
      <c r="B148" s="821" t="s">
        <v>352</v>
      </c>
      <c r="C148" s="822" t="s">
        <v>316</v>
      </c>
      <c r="D148" s="823" t="s">
        <v>353</v>
      </c>
      <c r="E148" s="824" t="s">
        <v>354</v>
      </c>
    </row>
    <row r="149" spans="1:5" ht="12.75" customHeight="1" x14ac:dyDescent="0.2">
      <c r="A149" s="981"/>
      <c r="B149" s="825"/>
      <c r="C149" s="826" t="s">
        <v>206</v>
      </c>
      <c r="D149" s="827" t="s">
        <v>319</v>
      </c>
      <c r="E149" s="828" t="s">
        <v>77</v>
      </c>
    </row>
    <row r="150" spans="1:5" ht="41.25" customHeight="1" x14ac:dyDescent="0.2">
      <c r="A150" s="981"/>
      <c r="B150" s="825"/>
      <c r="C150" s="826" t="s">
        <v>216</v>
      </c>
      <c r="D150" s="827" t="s">
        <v>320</v>
      </c>
      <c r="E150" s="828" t="s">
        <v>77</v>
      </c>
    </row>
    <row r="151" spans="1:5" ht="36" x14ac:dyDescent="0.2">
      <c r="A151" s="982"/>
      <c r="B151" s="825"/>
      <c r="C151" s="826" t="s">
        <v>321</v>
      </c>
      <c r="D151" s="827" t="s">
        <v>322</v>
      </c>
      <c r="E151" s="828" t="s">
        <v>77</v>
      </c>
    </row>
    <row r="152" spans="1:5" ht="79.5" customHeight="1" x14ac:dyDescent="0.2">
      <c r="A152" s="980">
        <v>26</v>
      </c>
      <c r="B152" s="821" t="s">
        <v>355</v>
      </c>
      <c r="C152" s="822" t="s">
        <v>316</v>
      </c>
      <c r="D152" s="823" t="s">
        <v>356</v>
      </c>
      <c r="E152" s="824" t="s">
        <v>357</v>
      </c>
    </row>
    <row r="153" spans="1:5" ht="12.75" customHeight="1" x14ac:dyDescent="0.2">
      <c r="A153" s="981"/>
      <c r="B153" s="825"/>
      <c r="C153" s="826" t="s">
        <v>206</v>
      </c>
      <c r="D153" s="827" t="s">
        <v>319</v>
      </c>
      <c r="E153" s="828" t="s">
        <v>77</v>
      </c>
    </row>
    <row r="154" spans="1:5" ht="48" x14ac:dyDescent="0.2">
      <c r="A154" s="981"/>
      <c r="B154" s="825"/>
      <c r="C154" s="826" t="s">
        <v>216</v>
      </c>
      <c r="D154" s="827" t="s">
        <v>320</v>
      </c>
      <c r="E154" s="828" t="s">
        <v>77</v>
      </c>
    </row>
    <row r="155" spans="1:5" ht="36" x14ac:dyDescent="0.2">
      <c r="A155" s="982"/>
      <c r="B155" s="825"/>
      <c r="C155" s="826" t="s">
        <v>321</v>
      </c>
      <c r="D155" s="827" t="s">
        <v>322</v>
      </c>
      <c r="E155" s="828" t="s">
        <v>77</v>
      </c>
    </row>
    <row r="156" spans="1:5" ht="42.75" customHeight="1" x14ac:dyDescent="0.2">
      <c r="A156" s="980">
        <v>27</v>
      </c>
      <c r="B156" s="821" t="s">
        <v>358</v>
      </c>
      <c r="C156" s="822" t="s">
        <v>359</v>
      </c>
      <c r="D156" s="823" t="s">
        <v>360</v>
      </c>
      <c r="E156" s="824" t="s">
        <v>361</v>
      </c>
    </row>
    <row r="157" spans="1:5" ht="12.75" customHeight="1" x14ac:dyDescent="0.2">
      <c r="A157" s="981"/>
      <c r="B157" s="825"/>
      <c r="C157" s="826" t="s">
        <v>206</v>
      </c>
      <c r="D157" s="827" t="s">
        <v>310</v>
      </c>
      <c r="E157" s="828" t="s">
        <v>77</v>
      </c>
    </row>
    <row r="158" spans="1:5" ht="36" x14ac:dyDescent="0.2">
      <c r="A158" s="981"/>
      <c r="B158" s="825"/>
      <c r="C158" s="826" t="s">
        <v>311</v>
      </c>
      <c r="D158" s="827" t="s">
        <v>312</v>
      </c>
      <c r="E158" s="828" t="s">
        <v>77</v>
      </c>
    </row>
    <row r="159" spans="1:5" ht="46.5" customHeight="1" x14ac:dyDescent="0.2">
      <c r="A159" s="982"/>
      <c r="B159" s="825"/>
      <c r="C159" s="826" t="s">
        <v>313</v>
      </c>
      <c r="D159" s="827" t="s">
        <v>314</v>
      </c>
      <c r="E159" s="828" t="s">
        <v>77</v>
      </c>
    </row>
    <row r="160" spans="1:5" ht="61.5" customHeight="1" x14ac:dyDescent="0.2">
      <c r="A160" s="980">
        <v>28</v>
      </c>
      <c r="B160" s="821" t="s">
        <v>362</v>
      </c>
      <c r="C160" s="822" t="s">
        <v>363</v>
      </c>
      <c r="D160" s="823" t="s">
        <v>364</v>
      </c>
      <c r="E160" s="824" t="s">
        <v>365</v>
      </c>
    </row>
    <row r="161" spans="1:5" ht="12.75" customHeight="1" x14ac:dyDescent="0.2">
      <c r="A161" s="981"/>
      <c r="B161" s="825"/>
      <c r="C161" s="826" t="s">
        <v>206</v>
      </c>
      <c r="D161" s="827" t="s">
        <v>366</v>
      </c>
      <c r="E161" s="828" t="s">
        <v>77</v>
      </c>
    </row>
    <row r="162" spans="1:5" ht="36" x14ac:dyDescent="0.2">
      <c r="A162" s="981"/>
      <c r="B162" s="825"/>
      <c r="C162" s="826" t="s">
        <v>311</v>
      </c>
      <c r="D162" s="827" t="s">
        <v>312</v>
      </c>
      <c r="E162" s="828" t="s">
        <v>77</v>
      </c>
    </row>
    <row r="163" spans="1:5" ht="48" x14ac:dyDescent="0.2">
      <c r="A163" s="982"/>
      <c r="B163" s="825"/>
      <c r="C163" s="826" t="s">
        <v>313</v>
      </c>
      <c r="D163" s="827" t="s">
        <v>367</v>
      </c>
      <c r="E163" s="828" t="s">
        <v>77</v>
      </c>
    </row>
    <row r="164" spans="1:5" ht="50.25" customHeight="1" x14ac:dyDescent="0.2">
      <c r="A164" s="980">
        <v>29</v>
      </c>
      <c r="B164" s="821" t="s">
        <v>368</v>
      </c>
      <c r="C164" s="822" t="s">
        <v>369</v>
      </c>
      <c r="D164" s="823" t="s">
        <v>370</v>
      </c>
      <c r="E164" s="824">
        <v>76.91</v>
      </c>
    </row>
    <row r="165" spans="1:5" ht="12.75" customHeight="1" x14ac:dyDescent="0.2">
      <c r="A165" s="981"/>
      <c r="B165" s="825"/>
      <c r="C165" s="826" t="s">
        <v>371</v>
      </c>
      <c r="D165" s="827" t="s">
        <v>372</v>
      </c>
      <c r="E165" s="828" t="s">
        <v>77</v>
      </c>
    </row>
    <row r="166" spans="1:5" ht="12.75" customHeight="1" x14ac:dyDescent="0.2">
      <c r="A166" s="981"/>
      <c r="B166" s="825"/>
      <c r="C166" s="826" t="s">
        <v>206</v>
      </c>
      <c r="D166" s="827" t="s">
        <v>373</v>
      </c>
      <c r="E166" s="828" t="s">
        <v>77</v>
      </c>
    </row>
    <row r="167" spans="1:5" ht="36" x14ac:dyDescent="0.2">
      <c r="A167" s="981"/>
      <c r="B167" s="825"/>
      <c r="C167" s="826" t="s">
        <v>311</v>
      </c>
      <c r="D167" s="827" t="s">
        <v>312</v>
      </c>
      <c r="E167" s="828" t="s">
        <v>77</v>
      </c>
    </row>
    <row r="168" spans="1:5" ht="51.75" customHeight="1" x14ac:dyDescent="0.2">
      <c r="A168" s="982"/>
      <c r="B168" s="825"/>
      <c r="C168" s="826" t="s">
        <v>313</v>
      </c>
      <c r="D168" s="827" t="s">
        <v>374</v>
      </c>
      <c r="E168" s="828" t="s">
        <v>77</v>
      </c>
    </row>
    <row r="169" spans="1:5" ht="69.75" customHeight="1" x14ac:dyDescent="0.2">
      <c r="A169" s="980">
        <v>30</v>
      </c>
      <c r="B169" s="821" t="s">
        <v>375</v>
      </c>
      <c r="C169" s="822" t="s">
        <v>376</v>
      </c>
      <c r="D169" s="823" t="s">
        <v>377</v>
      </c>
      <c r="E169" s="824">
        <v>85.46</v>
      </c>
    </row>
    <row r="170" spans="1:5" ht="12.75" customHeight="1" x14ac:dyDescent="0.2">
      <c r="A170" s="981"/>
      <c r="B170" s="825"/>
      <c r="C170" s="826" t="s">
        <v>237</v>
      </c>
      <c r="D170" s="827" t="s">
        <v>238</v>
      </c>
      <c r="E170" s="828" t="s">
        <v>77</v>
      </c>
    </row>
    <row r="171" spans="1:5" ht="12.75" customHeight="1" x14ac:dyDescent="0.2">
      <c r="A171" s="981"/>
      <c r="B171" s="825"/>
      <c r="C171" s="826" t="s">
        <v>206</v>
      </c>
      <c r="D171" s="827" t="s">
        <v>378</v>
      </c>
      <c r="E171" s="828" t="s">
        <v>77</v>
      </c>
    </row>
    <row r="172" spans="1:5" ht="36" x14ac:dyDescent="0.2">
      <c r="A172" s="981"/>
      <c r="B172" s="825"/>
      <c r="C172" s="826" t="s">
        <v>311</v>
      </c>
      <c r="D172" s="827" t="s">
        <v>312</v>
      </c>
      <c r="E172" s="828" t="s">
        <v>77</v>
      </c>
    </row>
    <row r="173" spans="1:5" ht="54.75" customHeight="1" x14ac:dyDescent="0.2">
      <c r="A173" s="982"/>
      <c r="B173" s="825"/>
      <c r="C173" s="826" t="s">
        <v>313</v>
      </c>
      <c r="D173" s="827" t="s">
        <v>374</v>
      </c>
      <c r="E173" s="828" t="s">
        <v>77</v>
      </c>
    </row>
    <row r="174" spans="1:5" ht="90" customHeight="1" x14ac:dyDescent="0.2">
      <c r="A174" s="980">
        <v>31</v>
      </c>
      <c r="B174" s="821" t="s">
        <v>379</v>
      </c>
      <c r="C174" s="822" t="s">
        <v>316</v>
      </c>
      <c r="D174" s="823" t="s">
        <v>380</v>
      </c>
      <c r="E174" s="824" t="s">
        <v>381</v>
      </c>
    </row>
    <row r="175" spans="1:5" ht="12.75" customHeight="1" x14ac:dyDescent="0.2">
      <c r="A175" s="981"/>
      <c r="B175" s="825"/>
      <c r="C175" s="826" t="s">
        <v>206</v>
      </c>
      <c r="D175" s="827" t="s">
        <v>319</v>
      </c>
      <c r="E175" s="828" t="s">
        <v>77</v>
      </c>
    </row>
    <row r="176" spans="1:5" ht="48" x14ac:dyDescent="0.2">
      <c r="A176" s="981"/>
      <c r="B176" s="825"/>
      <c r="C176" s="826" t="s">
        <v>216</v>
      </c>
      <c r="D176" s="827" t="s">
        <v>320</v>
      </c>
      <c r="E176" s="828" t="s">
        <v>77</v>
      </c>
    </row>
    <row r="177" spans="1:5" ht="36" x14ac:dyDescent="0.2">
      <c r="A177" s="982"/>
      <c r="B177" s="825"/>
      <c r="C177" s="826" t="s">
        <v>321</v>
      </c>
      <c r="D177" s="827" t="s">
        <v>322</v>
      </c>
      <c r="E177" s="828" t="s">
        <v>77</v>
      </c>
    </row>
    <row r="178" spans="1:5" ht="54" customHeight="1" x14ac:dyDescent="0.2">
      <c r="A178" s="980">
        <v>32</v>
      </c>
      <c r="B178" s="821" t="s">
        <v>382</v>
      </c>
      <c r="C178" s="822" t="s">
        <v>383</v>
      </c>
      <c r="D178" s="823" t="s">
        <v>384</v>
      </c>
      <c r="E178" s="824" t="s">
        <v>385</v>
      </c>
    </row>
    <row r="179" spans="1:5" ht="12.75" customHeight="1" x14ac:dyDescent="0.2">
      <c r="A179" s="981"/>
      <c r="B179" s="825"/>
      <c r="C179" s="826" t="s">
        <v>206</v>
      </c>
      <c r="D179" s="827" t="s">
        <v>310</v>
      </c>
      <c r="E179" s="828" t="s">
        <v>77</v>
      </c>
    </row>
    <row r="180" spans="1:5" ht="36" x14ac:dyDescent="0.2">
      <c r="A180" s="981"/>
      <c r="B180" s="825"/>
      <c r="C180" s="826" t="s">
        <v>311</v>
      </c>
      <c r="D180" s="827" t="s">
        <v>312</v>
      </c>
      <c r="E180" s="828" t="s">
        <v>77</v>
      </c>
    </row>
    <row r="181" spans="1:5" ht="48" x14ac:dyDescent="0.2">
      <c r="A181" s="982"/>
      <c r="B181" s="825"/>
      <c r="C181" s="826" t="s">
        <v>313</v>
      </c>
      <c r="D181" s="827" t="s">
        <v>314</v>
      </c>
      <c r="E181" s="828" t="s">
        <v>77</v>
      </c>
    </row>
    <row r="182" spans="1:5" ht="66" customHeight="1" x14ac:dyDescent="0.2">
      <c r="A182" s="980">
        <v>33</v>
      </c>
      <c r="B182" s="821" t="s">
        <v>386</v>
      </c>
      <c r="C182" s="822" t="s">
        <v>387</v>
      </c>
      <c r="D182" s="823" t="s">
        <v>388</v>
      </c>
      <c r="E182" s="824" t="s">
        <v>389</v>
      </c>
    </row>
    <row r="183" spans="1:5" ht="12.75" customHeight="1" x14ac:dyDescent="0.2">
      <c r="A183" s="981"/>
      <c r="B183" s="825"/>
      <c r="C183" s="826" t="s">
        <v>237</v>
      </c>
      <c r="D183" s="827" t="s">
        <v>238</v>
      </c>
      <c r="E183" s="828" t="s">
        <v>77</v>
      </c>
    </row>
    <row r="184" spans="1:5" ht="36" x14ac:dyDescent="0.2">
      <c r="A184" s="981"/>
      <c r="B184" s="825"/>
      <c r="C184" s="826" t="s">
        <v>390</v>
      </c>
      <c r="D184" s="827" t="s">
        <v>391</v>
      </c>
      <c r="E184" s="828" t="s">
        <v>77</v>
      </c>
    </row>
    <row r="185" spans="1:5" ht="12.75" customHeight="1" x14ac:dyDescent="0.2">
      <c r="A185" s="981"/>
      <c r="B185" s="825"/>
      <c r="C185" s="826" t="s">
        <v>206</v>
      </c>
      <c r="D185" s="827" t="s">
        <v>310</v>
      </c>
      <c r="E185" s="828" t="s">
        <v>77</v>
      </c>
    </row>
    <row r="186" spans="1:5" ht="48" x14ac:dyDescent="0.2">
      <c r="A186" s="981"/>
      <c r="B186" s="825"/>
      <c r="C186" s="826" t="s">
        <v>216</v>
      </c>
      <c r="D186" s="827" t="s">
        <v>337</v>
      </c>
      <c r="E186" s="828" t="s">
        <v>77</v>
      </c>
    </row>
    <row r="187" spans="1:5" ht="12.75" customHeight="1" x14ac:dyDescent="0.2">
      <c r="A187" s="982"/>
      <c r="B187" s="825"/>
      <c r="C187" s="826" t="s">
        <v>208</v>
      </c>
      <c r="D187" s="827" t="s">
        <v>209</v>
      </c>
      <c r="E187" s="828"/>
    </row>
    <row r="188" spans="1:5" ht="63" customHeight="1" x14ac:dyDescent="0.2">
      <c r="A188" s="980">
        <v>34</v>
      </c>
      <c r="B188" s="821" t="s">
        <v>392</v>
      </c>
      <c r="C188" s="822" t="s">
        <v>393</v>
      </c>
      <c r="D188" s="823" t="s">
        <v>394</v>
      </c>
      <c r="E188" s="824" t="s">
        <v>395</v>
      </c>
    </row>
    <row r="189" spans="1:5" ht="12.75" customHeight="1" x14ac:dyDescent="0.2">
      <c r="A189" s="981"/>
      <c r="B189" s="825"/>
      <c r="C189" s="826" t="s">
        <v>396</v>
      </c>
      <c r="D189" s="827" t="s">
        <v>397</v>
      </c>
      <c r="E189" s="828" t="s">
        <v>77</v>
      </c>
    </row>
    <row r="190" spans="1:5" ht="36" x14ac:dyDescent="0.2">
      <c r="A190" s="981"/>
      <c r="B190" s="825"/>
      <c r="C190" s="826" t="s">
        <v>311</v>
      </c>
      <c r="D190" s="827" t="s">
        <v>312</v>
      </c>
      <c r="E190" s="828" t="s">
        <v>77</v>
      </c>
    </row>
    <row r="191" spans="1:5" ht="48" x14ac:dyDescent="0.2">
      <c r="A191" s="981"/>
      <c r="B191" s="825"/>
      <c r="C191" s="826" t="s">
        <v>216</v>
      </c>
      <c r="D191" s="827" t="s">
        <v>217</v>
      </c>
      <c r="E191" s="828" t="s">
        <v>77</v>
      </c>
    </row>
    <row r="192" spans="1:5" ht="12.75" customHeight="1" x14ac:dyDescent="0.2">
      <c r="A192" s="982"/>
      <c r="B192" s="825"/>
      <c r="C192" s="826" t="s">
        <v>230</v>
      </c>
      <c r="D192" s="827" t="s">
        <v>398</v>
      </c>
      <c r="E192" s="828" t="s">
        <v>77</v>
      </c>
    </row>
    <row r="193" spans="1:5" ht="60.75" customHeight="1" x14ac:dyDescent="0.2">
      <c r="A193" s="980">
        <v>35</v>
      </c>
      <c r="B193" s="821" t="s">
        <v>597</v>
      </c>
      <c r="C193" s="822" t="s">
        <v>399</v>
      </c>
      <c r="D193" s="823" t="s">
        <v>598</v>
      </c>
      <c r="E193" s="824" t="s">
        <v>599</v>
      </c>
    </row>
    <row r="194" spans="1:5" ht="36" x14ac:dyDescent="0.2">
      <c r="A194" s="981"/>
      <c r="B194" s="825"/>
      <c r="C194" s="826" t="s">
        <v>268</v>
      </c>
      <c r="D194" s="827" t="s">
        <v>400</v>
      </c>
      <c r="E194" s="828" t="s">
        <v>77</v>
      </c>
    </row>
    <row r="195" spans="1:5" ht="36" x14ac:dyDescent="0.2">
      <c r="A195" s="981"/>
      <c r="B195" s="825"/>
      <c r="C195" s="826" t="s">
        <v>401</v>
      </c>
      <c r="D195" s="827" t="s">
        <v>402</v>
      </c>
      <c r="E195" s="828" t="s">
        <v>77</v>
      </c>
    </row>
    <row r="196" spans="1:5" ht="36" x14ac:dyDescent="0.2">
      <c r="A196" s="981"/>
      <c r="B196" s="825"/>
      <c r="C196" s="826" t="s">
        <v>303</v>
      </c>
      <c r="D196" s="827" t="s">
        <v>403</v>
      </c>
      <c r="E196" s="828" t="s">
        <v>77</v>
      </c>
    </row>
    <row r="197" spans="1:5" ht="12.75" customHeight="1" x14ac:dyDescent="0.2">
      <c r="A197" s="981"/>
      <c r="B197" s="825"/>
      <c r="C197" s="826" t="s">
        <v>206</v>
      </c>
      <c r="D197" s="827" t="s">
        <v>207</v>
      </c>
      <c r="E197" s="828" t="s">
        <v>77</v>
      </c>
    </row>
    <row r="198" spans="1:5" ht="12.75" customHeight="1" x14ac:dyDescent="0.2">
      <c r="A198" s="982"/>
      <c r="B198" s="825"/>
      <c r="C198" s="826" t="s">
        <v>208</v>
      </c>
      <c r="D198" s="827" t="s">
        <v>209</v>
      </c>
      <c r="E198" s="828"/>
    </row>
    <row r="199" spans="1:5" ht="25.5" x14ac:dyDescent="0.2">
      <c r="A199" s="980">
        <v>36</v>
      </c>
      <c r="B199" s="821" t="s">
        <v>404</v>
      </c>
      <c r="C199" s="822" t="s">
        <v>1308</v>
      </c>
      <c r="D199" s="823" t="s">
        <v>1309</v>
      </c>
      <c r="E199" s="824"/>
    </row>
    <row r="200" spans="1:5" ht="12.75" customHeight="1" x14ac:dyDescent="0.2">
      <c r="A200" s="982"/>
      <c r="B200" s="825"/>
      <c r="C200" s="826" t="s">
        <v>230</v>
      </c>
      <c r="D200" s="827" t="s">
        <v>1310</v>
      </c>
      <c r="E200" s="828" t="s">
        <v>77</v>
      </c>
    </row>
    <row r="201" spans="1:5" ht="25.5" x14ac:dyDescent="0.2">
      <c r="A201" s="980">
        <v>37</v>
      </c>
      <c r="B201" s="821" t="s">
        <v>405</v>
      </c>
      <c r="C201" s="822" t="s">
        <v>1308</v>
      </c>
      <c r="D201" s="823" t="s">
        <v>1309</v>
      </c>
      <c r="E201" s="824"/>
    </row>
    <row r="202" spans="1:5" ht="12.75" customHeight="1" x14ac:dyDescent="0.2">
      <c r="A202" s="982"/>
      <c r="B202" s="825"/>
      <c r="C202" s="826" t="s">
        <v>230</v>
      </c>
      <c r="D202" s="827" t="s">
        <v>1310</v>
      </c>
      <c r="E202" s="828" t="s">
        <v>77</v>
      </c>
    </row>
    <row r="203" spans="1:5" ht="25.5" x14ac:dyDescent="0.2">
      <c r="A203" s="980">
        <v>38</v>
      </c>
      <c r="B203" s="821" t="s">
        <v>406</v>
      </c>
      <c r="C203" s="822" t="s">
        <v>1308</v>
      </c>
      <c r="D203" s="823" t="s">
        <v>1309</v>
      </c>
      <c r="E203" s="824"/>
    </row>
    <row r="204" spans="1:5" ht="12.75" customHeight="1" x14ac:dyDescent="0.2">
      <c r="A204" s="982"/>
      <c r="B204" s="825"/>
      <c r="C204" s="826" t="s">
        <v>230</v>
      </c>
      <c r="D204" s="827" t="s">
        <v>1310</v>
      </c>
      <c r="E204" s="828" t="s">
        <v>77</v>
      </c>
    </row>
    <row r="205" spans="1:5" ht="25.5" x14ac:dyDescent="0.2">
      <c r="A205" s="980">
        <v>39</v>
      </c>
      <c r="B205" s="821" t="s">
        <v>407</v>
      </c>
      <c r="C205" s="822" t="s">
        <v>1308</v>
      </c>
      <c r="D205" s="823" t="s">
        <v>1309</v>
      </c>
      <c r="E205" s="824"/>
    </row>
    <row r="206" spans="1:5" ht="12.75" customHeight="1" x14ac:dyDescent="0.2">
      <c r="A206" s="982"/>
      <c r="B206" s="825"/>
      <c r="C206" s="826" t="s">
        <v>230</v>
      </c>
      <c r="D206" s="827" t="s">
        <v>1310</v>
      </c>
      <c r="E206" s="828" t="s">
        <v>77</v>
      </c>
    </row>
    <row r="207" spans="1:5" ht="25.5" x14ac:dyDescent="0.2">
      <c r="A207" s="980">
        <v>40</v>
      </c>
      <c r="B207" s="821" t="s">
        <v>408</v>
      </c>
      <c r="C207" s="822" t="s">
        <v>1308</v>
      </c>
      <c r="D207" s="823" t="s">
        <v>1309</v>
      </c>
      <c r="E207" s="824"/>
    </row>
    <row r="208" spans="1:5" ht="12.75" customHeight="1" x14ac:dyDescent="0.2">
      <c r="A208" s="982"/>
      <c r="B208" s="825"/>
      <c r="C208" s="826" t="s">
        <v>230</v>
      </c>
      <c r="D208" s="827" t="s">
        <v>1310</v>
      </c>
      <c r="E208" s="828" t="s">
        <v>77</v>
      </c>
    </row>
    <row r="209" spans="1:5" ht="15" customHeight="1" x14ac:dyDescent="0.2">
      <c r="A209" s="820"/>
      <c r="B209" s="993" t="s">
        <v>409</v>
      </c>
      <c r="C209" s="994"/>
      <c r="D209" s="994"/>
      <c r="E209" s="829" t="s">
        <v>1315</v>
      </c>
    </row>
    <row r="210" spans="1:5" ht="15" customHeight="1" x14ac:dyDescent="0.2">
      <c r="A210" s="991" t="s">
        <v>410</v>
      </c>
      <c r="B210" s="992"/>
      <c r="C210" s="992"/>
      <c r="D210" s="992"/>
      <c r="E210" s="992"/>
    </row>
    <row r="211" spans="1:5" ht="15" customHeight="1" x14ac:dyDescent="0.2">
      <c r="A211" s="985" t="s">
        <v>411</v>
      </c>
      <c r="B211" s="986"/>
      <c r="C211" s="986"/>
      <c r="D211" s="986"/>
      <c r="E211" s="986"/>
    </row>
    <row r="212" spans="1:5" ht="51" customHeight="1" x14ac:dyDescent="0.2">
      <c r="A212" s="980">
        <v>41</v>
      </c>
      <c r="B212" s="821" t="s">
        <v>412</v>
      </c>
      <c r="C212" s="822" t="s">
        <v>413</v>
      </c>
      <c r="D212" s="823" t="s">
        <v>414</v>
      </c>
      <c r="E212" s="824" t="s">
        <v>415</v>
      </c>
    </row>
    <row r="213" spans="1:5" ht="24" x14ac:dyDescent="0.2">
      <c r="A213" s="981"/>
      <c r="B213" s="825"/>
      <c r="C213" s="826" t="s">
        <v>416</v>
      </c>
      <c r="D213" s="827" t="s">
        <v>417</v>
      </c>
      <c r="E213" s="828" t="s">
        <v>77</v>
      </c>
    </row>
    <row r="214" spans="1:5" ht="24" x14ac:dyDescent="0.2">
      <c r="A214" s="981"/>
      <c r="B214" s="825"/>
      <c r="C214" s="826" t="s">
        <v>418</v>
      </c>
      <c r="D214" s="827" t="s">
        <v>419</v>
      </c>
      <c r="E214" s="828" t="s">
        <v>77</v>
      </c>
    </row>
    <row r="215" spans="1:5" ht="72" x14ac:dyDescent="0.2">
      <c r="A215" s="981"/>
      <c r="B215" s="825"/>
      <c r="C215" s="826" t="s">
        <v>420</v>
      </c>
      <c r="D215" s="827" t="s">
        <v>421</v>
      </c>
      <c r="E215" s="828" t="s">
        <v>77</v>
      </c>
    </row>
    <row r="216" spans="1:5" ht="48" x14ac:dyDescent="0.2">
      <c r="A216" s="981"/>
      <c r="B216" s="825"/>
      <c r="C216" s="826" t="s">
        <v>422</v>
      </c>
      <c r="D216" s="827" t="s">
        <v>423</v>
      </c>
      <c r="E216" s="828" t="s">
        <v>77</v>
      </c>
    </row>
    <row r="217" spans="1:5" ht="60" x14ac:dyDescent="0.2">
      <c r="A217" s="981"/>
      <c r="B217" s="825"/>
      <c r="C217" s="826" t="s">
        <v>424</v>
      </c>
      <c r="D217" s="827" t="s">
        <v>425</v>
      </c>
      <c r="E217" s="828" t="s">
        <v>77</v>
      </c>
    </row>
    <row r="218" spans="1:5" ht="72" x14ac:dyDescent="0.2">
      <c r="A218" s="981"/>
      <c r="B218" s="825"/>
      <c r="C218" s="826" t="s">
        <v>426</v>
      </c>
      <c r="D218" s="827" t="s">
        <v>427</v>
      </c>
      <c r="E218" s="828" t="s">
        <v>77</v>
      </c>
    </row>
    <row r="219" spans="1:5" ht="36" x14ac:dyDescent="0.2">
      <c r="A219" s="981"/>
      <c r="B219" s="825"/>
      <c r="C219" s="826" t="s">
        <v>428</v>
      </c>
      <c r="D219" s="827" t="s">
        <v>429</v>
      </c>
      <c r="E219" s="828" t="s">
        <v>77</v>
      </c>
    </row>
    <row r="220" spans="1:5" ht="48" x14ac:dyDescent="0.2">
      <c r="A220" s="981"/>
      <c r="B220" s="825"/>
      <c r="C220" s="826" t="s">
        <v>430</v>
      </c>
      <c r="D220" s="827" t="s">
        <v>431</v>
      </c>
      <c r="E220" s="828" t="s">
        <v>77</v>
      </c>
    </row>
    <row r="221" spans="1:5" ht="12.75" customHeight="1" x14ac:dyDescent="0.2">
      <c r="A221" s="981"/>
      <c r="B221" s="825"/>
      <c r="C221" s="826" t="s">
        <v>432</v>
      </c>
      <c r="D221" s="827" t="s">
        <v>433</v>
      </c>
      <c r="E221" s="828" t="s">
        <v>77</v>
      </c>
    </row>
    <row r="222" spans="1:5" ht="60" x14ac:dyDescent="0.2">
      <c r="A222" s="982"/>
      <c r="B222" s="825"/>
      <c r="C222" s="826" t="s">
        <v>434</v>
      </c>
      <c r="D222" s="827" t="s">
        <v>435</v>
      </c>
      <c r="E222" s="828" t="s">
        <v>77</v>
      </c>
    </row>
    <row r="223" spans="1:5" ht="40.5" customHeight="1" x14ac:dyDescent="0.2">
      <c r="A223" s="980">
        <v>42</v>
      </c>
      <c r="B223" s="821" t="s">
        <v>436</v>
      </c>
      <c r="C223" s="822" t="s">
        <v>437</v>
      </c>
      <c r="D223" s="823" t="s">
        <v>438</v>
      </c>
      <c r="E223" s="824" t="s">
        <v>439</v>
      </c>
    </row>
    <row r="224" spans="1:5" ht="24" x14ac:dyDescent="0.2">
      <c r="A224" s="981"/>
      <c r="B224" s="825"/>
      <c r="C224" s="826" t="s">
        <v>418</v>
      </c>
      <c r="D224" s="827" t="s">
        <v>440</v>
      </c>
      <c r="E224" s="828" t="s">
        <v>77</v>
      </c>
    </row>
    <row r="225" spans="1:5" ht="28.5" customHeight="1" x14ac:dyDescent="0.2">
      <c r="A225" s="981"/>
      <c r="B225" s="825"/>
      <c r="C225" s="826" t="s">
        <v>441</v>
      </c>
      <c r="D225" s="827" t="s">
        <v>442</v>
      </c>
      <c r="E225" s="828" t="s">
        <v>77</v>
      </c>
    </row>
    <row r="226" spans="1:5" ht="72" x14ac:dyDescent="0.2">
      <c r="A226" s="981"/>
      <c r="B226" s="825"/>
      <c r="C226" s="826" t="s">
        <v>420</v>
      </c>
      <c r="D226" s="827" t="s">
        <v>443</v>
      </c>
      <c r="E226" s="828" t="s">
        <v>77</v>
      </c>
    </row>
    <row r="227" spans="1:5" ht="48" x14ac:dyDescent="0.2">
      <c r="A227" s="981"/>
      <c r="B227" s="825"/>
      <c r="C227" s="826" t="s">
        <v>444</v>
      </c>
      <c r="D227" s="827" t="s">
        <v>445</v>
      </c>
      <c r="E227" s="828" t="s">
        <v>77</v>
      </c>
    </row>
    <row r="228" spans="1:5" ht="60" x14ac:dyDescent="0.2">
      <c r="A228" s="981"/>
      <c r="B228" s="825"/>
      <c r="C228" s="826" t="s">
        <v>446</v>
      </c>
      <c r="D228" s="827" t="s">
        <v>421</v>
      </c>
      <c r="E228" s="828" t="s">
        <v>77</v>
      </c>
    </row>
    <row r="229" spans="1:5" ht="72" x14ac:dyDescent="0.2">
      <c r="A229" s="981"/>
      <c r="B229" s="825"/>
      <c r="C229" s="826" t="s">
        <v>447</v>
      </c>
      <c r="D229" s="827" t="s">
        <v>423</v>
      </c>
      <c r="E229" s="828" t="s">
        <v>77</v>
      </c>
    </row>
    <row r="230" spans="1:5" ht="36" x14ac:dyDescent="0.2">
      <c r="A230" s="981"/>
      <c r="B230" s="825"/>
      <c r="C230" s="826" t="s">
        <v>428</v>
      </c>
      <c r="D230" s="827" t="s">
        <v>425</v>
      </c>
      <c r="E230" s="828" t="s">
        <v>77</v>
      </c>
    </row>
    <row r="231" spans="1:5" ht="48" x14ac:dyDescent="0.2">
      <c r="A231" s="981"/>
      <c r="B231" s="825"/>
      <c r="C231" s="826" t="s">
        <v>430</v>
      </c>
      <c r="D231" s="827" t="s">
        <v>427</v>
      </c>
      <c r="E231" s="828" t="s">
        <v>77</v>
      </c>
    </row>
    <row r="232" spans="1:5" ht="12.75" customHeight="1" x14ac:dyDescent="0.2">
      <c r="A232" s="981"/>
      <c r="B232" s="825"/>
      <c r="C232" s="826" t="s">
        <v>448</v>
      </c>
      <c r="D232" s="827" t="s">
        <v>429</v>
      </c>
      <c r="E232" s="828" t="s">
        <v>77</v>
      </c>
    </row>
    <row r="233" spans="1:5" ht="60" x14ac:dyDescent="0.2">
      <c r="A233" s="982"/>
      <c r="B233" s="825"/>
      <c r="C233" s="826" t="s">
        <v>434</v>
      </c>
      <c r="D233" s="827" t="s">
        <v>449</v>
      </c>
      <c r="E233" s="828" t="s">
        <v>77</v>
      </c>
    </row>
    <row r="234" spans="1:5" ht="42.75" customHeight="1" x14ac:dyDescent="0.2">
      <c r="A234" s="980">
        <v>43</v>
      </c>
      <c r="B234" s="821" t="s">
        <v>450</v>
      </c>
      <c r="C234" s="822" t="s">
        <v>451</v>
      </c>
      <c r="D234" s="823" t="s">
        <v>452</v>
      </c>
      <c r="E234" s="824" t="s">
        <v>453</v>
      </c>
    </row>
    <row r="235" spans="1:5" ht="30.75" customHeight="1" x14ac:dyDescent="0.2">
      <c r="A235" s="981"/>
      <c r="B235" s="825"/>
      <c r="C235" s="826" t="s">
        <v>418</v>
      </c>
      <c r="D235" s="827" t="s">
        <v>419</v>
      </c>
      <c r="E235" s="828" t="s">
        <v>77</v>
      </c>
    </row>
    <row r="236" spans="1:5" ht="35.25" customHeight="1" x14ac:dyDescent="0.2">
      <c r="A236" s="981"/>
      <c r="B236" s="825"/>
      <c r="C236" s="826" t="s">
        <v>454</v>
      </c>
      <c r="D236" s="827" t="s">
        <v>455</v>
      </c>
      <c r="E236" s="828" t="s">
        <v>77</v>
      </c>
    </row>
    <row r="237" spans="1:5" ht="86.25" customHeight="1" x14ac:dyDescent="0.2">
      <c r="A237" s="981"/>
      <c r="B237" s="825"/>
      <c r="C237" s="826" t="s">
        <v>420</v>
      </c>
      <c r="D237" s="827" t="s">
        <v>423</v>
      </c>
      <c r="E237" s="828" t="s">
        <v>77</v>
      </c>
    </row>
    <row r="238" spans="1:5" ht="57.75" customHeight="1" x14ac:dyDescent="0.2">
      <c r="A238" s="981"/>
      <c r="B238" s="825"/>
      <c r="C238" s="826" t="s">
        <v>456</v>
      </c>
      <c r="D238" s="827" t="s">
        <v>425</v>
      </c>
      <c r="E238" s="828" t="s">
        <v>77</v>
      </c>
    </row>
    <row r="239" spans="1:5" ht="60" x14ac:dyDescent="0.2">
      <c r="A239" s="981"/>
      <c r="B239" s="825"/>
      <c r="C239" s="826" t="s">
        <v>457</v>
      </c>
      <c r="D239" s="827" t="s">
        <v>427</v>
      </c>
      <c r="E239" s="828" t="s">
        <v>77</v>
      </c>
    </row>
    <row r="240" spans="1:5" ht="72" x14ac:dyDescent="0.2">
      <c r="A240" s="981"/>
      <c r="B240" s="825"/>
      <c r="C240" s="826" t="s">
        <v>426</v>
      </c>
      <c r="D240" s="827" t="s">
        <v>458</v>
      </c>
      <c r="E240" s="828" t="s">
        <v>77</v>
      </c>
    </row>
    <row r="241" spans="1:5" ht="36" x14ac:dyDescent="0.2">
      <c r="A241" s="981"/>
      <c r="B241" s="825"/>
      <c r="C241" s="826" t="s">
        <v>428</v>
      </c>
      <c r="D241" s="827" t="s">
        <v>459</v>
      </c>
      <c r="E241" s="828" t="s">
        <v>77</v>
      </c>
    </row>
    <row r="242" spans="1:5" ht="48" x14ac:dyDescent="0.2">
      <c r="A242" s="981"/>
      <c r="B242" s="825"/>
      <c r="C242" s="826" t="s">
        <v>460</v>
      </c>
      <c r="D242" s="827" t="s">
        <v>461</v>
      </c>
      <c r="E242" s="828" t="s">
        <v>77</v>
      </c>
    </row>
    <row r="243" spans="1:5" ht="24.75" customHeight="1" x14ac:dyDescent="0.2">
      <c r="A243" s="981"/>
      <c r="B243" s="825"/>
      <c r="C243" s="826" t="s">
        <v>462</v>
      </c>
      <c r="D243" s="827" t="s">
        <v>463</v>
      </c>
      <c r="E243" s="828" t="s">
        <v>77</v>
      </c>
    </row>
    <row r="244" spans="1:5" ht="74.25" customHeight="1" x14ac:dyDescent="0.2">
      <c r="A244" s="982"/>
      <c r="B244" s="825"/>
      <c r="C244" s="826" t="s">
        <v>434</v>
      </c>
      <c r="D244" s="827" t="s">
        <v>449</v>
      </c>
      <c r="E244" s="828" t="s">
        <v>77</v>
      </c>
    </row>
    <row r="245" spans="1:5" ht="42" customHeight="1" x14ac:dyDescent="0.2">
      <c r="A245" s="980">
        <v>44</v>
      </c>
      <c r="B245" s="821" t="s">
        <v>464</v>
      </c>
      <c r="C245" s="822" t="s">
        <v>465</v>
      </c>
      <c r="D245" s="823" t="s">
        <v>466</v>
      </c>
      <c r="E245" s="824" t="s">
        <v>467</v>
      </c>
    </row>
    <row r="246" spans="1:5" ht="24" x14ac:dyDescent="0.2">
      <c r="A246" s="981"/>
      <c r="B246" s="825"/>
      <c r="C246" s="826" t="s">
        <v>418</v>
      </c>
      <c r="D246" s="827" t="s">
        <v>440</v>
      </c>
      <c r="E246" s="828" t="s">
        <v>77</v>
      </c>
    </row>
    <row r="247" spans="1:5" ht="12.75" customHeight="1" x14ac:dyDescent="0.2">
      <c r="A247" s="981"/>
      <c r="B247" s="825"/>
      <c r="C247" s="826" t="s">
        <v>468</v>
      </c>
      <c r="D247" s="827" t="s">
        <v>469</v>
      </c>
      <c r="E247" s="828" t="s">
        <v>77</v>
      </c>
    </row>
    <row r="248" spans="1:5" ht="24" x14ac:dyDescent="0.2">
      <c r="A248" s="981"/>
      <c r="B248" s="825"/>
      <c r="C248" s="826" t="s">
        <v>470</v>
      </c>
      <c r="D248" s="827" t="s">
        <v>471</v>
      </c>
      <c r="E248" s="828" t="s">
        <v>77</v>
      </c>
    </row>
    <row r="249" spans="1:5" ht="72" x14ac:dyDescent="0.2">
      <c r="A249" s="981"/>
      <c r="B249" s="825"/>
      <c r="C249" s="826" t="s">
        <v>420</v>
      </c>
      <c r="D249" s="827" t="s">
        <v>445</v>
      </c>
      <c r="E249" s="828" t="s">
        <v>77</v>
      </c>
    </row>
    <row r="250" spans="1:5" ht="48" x14ac:dyDescent="0.2">
      <c r="A250" s="981"/>
      <c r="B250" s="825"/>
      <c r="C250" s="826" t="s">
        <v>472</v>
      </c>
      <c r="D250" s="827" t="s">
        <v>421</v>
      </c>
      <c r="E250" s="828" t="s">
        <v>77</v>
      </c>
    </row>
    <row r="251" spans="1:5" ht="60" x14ac:dyDescent="0.2">
      <c r="A251" s="981"/>
      <c r="B251" s="825"/>
      <c r="C251" s="826" t="s">
        <v>473</v>
      </c>
      <c r="D251" s="827" t="s">
        <v>423</v>
      </c>
      <c r="E251" s="828" t="s">
        <v>77</v>
      </c>
    </row>
    <row r="252" spans="1:5" ht="72" x14ac:dyDescent="0.2">
      <c r="A252" s="981"/>
      <c r="B252" s="825"/>
      <c r="C252" s="826" t="s">
        <v>426</v>
      </c>
      <c r="D252" s="827" t="s">
        <v>425</v>
      </c>
      <c r="E252" s="828" t="s">
        <v>77</v>
      </c>
    </row>
    <row r="253" spans="1:5" ht="36" x14ac:dyDescent="0.2">
      <c r="A253" s="981"/>
      <c r="B253" s="825"/>
      <c r="C253" s="826" t="s">
        <v>428</v>
      </c>
      <c r="D253" s="827" t="s">
        <v>427</v>
      </c>
      <c r="E253" s="828" t="s">
        <v>77</v>
      </c>
    </row>
    <row r="254" spans="1:5" ht="48" x14ac:dyDescent="0.2">
      <c r="A254" s="981"/>
      <c r="B254" s="825"/>
      <c r="C254" s="826" t="s">
        <v>460</v>
      </c>
      <c r="D254" s="827" t="s">
        <v>429</v>
      </c>
      <c r="E254" s="828" t="s">
        <v>77</v>
      </c>
    </row>
    <row r="255" spans="1:5" ht="12.75" customHeight="1" x14ac:dyDescent="0.2">
      <c r="A255" s="981"/>
      <c r="B255" s="825"/>
      <c r="C255" s="826" t="s">
        <v>462</v>
      </c>
      <c r="D255" s="827" t="s">
        <v>431</v>
      </c>
      <c r="E255" s="828" t="s">
        <v>77</v>
      </c>
    </row>
    <row r="256" spans="1:5" ht="60" x14ac:dyDescent="0.2">
      <c r="A256" s="982"/>
      <c r="B256" s="825"/>
      <c r="C256" s="826" t="s">
        <v>434</v>
      </c>
      <c r="D256" s="827" t="s">
        <v>449</v>
      </c>
      <c r="E256" s="828" t="s">
        <v>77</v>
      </c>
    </row>
    <row r="257" spans="1:5" ht="15" customHeight="1" x14ac:dyDescent="0.2">
      <c r="A257" s="985" t="s">
        <v>474</v>
      </c>
      <c r="B257" s="986"/>
      <c r="C257" s="986"/>
      <c r="D257" s="986"/>
      <c r="E257" s="986"/>
    </row>
    <row r="258" spans="1:5" ht="42" customHeight="1" x14ac:dyDescent="0.2">
      <c r="A258" s="980">
        <v>45</v>
      </c>
      <c r="B258" s="821" t="s">
        <v>475</v>
      </c>
      <c r="C258" s="822" t="s">
        <v>413</v>
      </c>
      <c r="D258" s="823" t="s">
        <v>476</v>
      </c>
      <c r="E258" s="824" t="s">
        <v>477</v>
      </c>
    </row>
    <row r="259" spans="1:5" ht="24" x14ac:dyDescent="0.2">
      <c r="A259" s="981"/>
      <c r="B259" s="825"/>
      <c r="C259" s="826" t="s">
        <v>416</v>
      </c>
      <c r="D259" s="827" t="s">
        <v>417</v>
      </c>
      <c r="E259" s="828" t="s">
        <v>77</v>
      </c>
    </row>
    <row r="260" spans="1:5" ht="36" customHeight="1" x14ac:dyDescent="0.2">
      <c r="A260" s="981"/>
      <c r="B260" s="825"/>
      <c r="C260" s="826" t="s">
        <v>418</v>
      </c>
      <c r="D260" s="827" t="s">
        <v>419</v>
      </c>
      <c r="E260" s="828" t="s">
        <v>77</v>
      </c>
    </row>
    <row r="261" spans="1:5" ht="84" x14ac:dyDescent="0.2">
      <c r="A261" s="981"/>
      <c r="B261" s="825"/>
      <c r="C261" s="826" t="s">
        <v>478</v>
      </c>
      <c r="D261" s="827" t="s">
        <v>421</v>
      </c>
      <c r="E261" s="828" t="s">
        <v>77</v>
      </c>
    </row>
    <row r="262" spans="1:5" ht="48" x14ac:dyDescent="0.2">
      <c r="A262" s="981"/>
      <c r="B262" s="825"/>
      <c r="C262" s="826" t="s">
        <v>479</v>
      </c>
      <c r="D262" s="827" t="s">
        <v>423</v>
      </c>
      <c r="E262" s="828" t="s">
        <v>77</v>
      </c>
    </row>
    <row r="263" spans="1:5" ht="60" x14ac:dyDescent="0.2">
      <c r="A263" s="981"/>
      <c r="B263" s="825"/>
      <c r="C263" s="826" t="s">
        <v>424</v>
      </c>
      <c r="D263" s="827" t="s">
        <v>425</v>
      </c>
      <c r="E263" s="828" t="s">
        <v>77</v>
      </c>
    </row>
    <row r="264" spans="1:5" ht="84" x14ac:dyDescent="0.2">
      <c r="A264" s="981"/>
      <c r="B264" s="825"/>
      <c r="C264" s="826" t="s">
        <v>480</v>
      </c>
      <c r="D264" s="827" t="s">
        <v>427</v>
      </c>
      <c r="E264" s="828" t="s">
        <v>77</v>
      </c>
    </row>
    <row r="265" spans="1:5" ht="36" x14ac:dyDescent="0.2">
      <c r="A265" s="981"/>
      <c r="B265" s="825"/>
      <c r="C265" s="826" t="s">
        <v>481</v>
      </c>
      <c r="D265" s="827" t="s">
        <v>429</v>
      </c>
      <c r="E265" s="828" t="s">
        <v>77</v>
      </c>
    </row>
    <row r="266" spans="1:5" ht="48" x14ac:dyDescent="0.2">
      <c r="A266" s="981"/>
      <c r="B266" s="825"/>
      <c r="C266" s="826" t="s">
        <v>430</v>
      </c>
      <c r="D266" s="827" t="s">
        <v>431</v>
      </c>
      <c r="E266" s="828" t="s">
        <v>77</v>
      </c>
    </row>
    <row r="267" spans="1:5" ht="12.75" customHeight="1" x14ac:dyDescent="0.2">
      <c r="A267" s="981"/>
      <c r="B267" s="825"/>
      <c r="C267" s="826" t="s">
        <v>482</v>
      </c>
      <c r="D267" s="827" t="s">
        <v>433</v>
      </c>
      <c r="E267" s="828" t="s">
        <v>77</v>
      </c>
    </row>
    <row r="268" spans="1:5" ht="60" x14ac:dyDescent="0.2">
      <c r="A268" s="982"/>
      <c r="B268" s="825"/>
      <c r="C268" s="826" t="s">
        <v>434</v>
      </c>
      <c r="D268" s="827" t="s">
        <v>483</v>
      </c>
      <c r="E268" s="828" t="s">
        <v>77</v>
      </c>
    </row>
    <row r="269" spans="1:5" ht="48" customHeight="1" x14ac:dyDescent="0.2">
      <c r="A269" s="980">
        <v>46</v>
      </c>
      <c r="B269" s="821" t="s">
        <v>484</v>
      </c>
      <c r="C269" s="822" t="s">
        <v>437</v>
      </c>
      <c r="D269" s="823" t="s">
        <v>485</v>
      </c>
      <c r="E269" s="824" t="s">
        <v>486</v>
      </c>
    </row>
    <row r="270" spans="1:5" ht="24" x14ac:dyDescent="0.2">
      <c r="A270" s="981"/>
      <c r="B270" s="825"/>
      <c r="C270" s="826" t="s">
        <v>418</v>
      </c>
      <c r="D270" s="827" t="s">
        <v>440</v>
      </c>
      <c r="E270" s="828" t="s">
        <v>77</v>
      </c>
    </row>
    <row r="271" spans="1:5" ht="24" x14ac:dyDescent="0.2">
      <c r="A271" s="981"/>
      <c r="B271" s="825"/>
      <c r="C271" s="826" t="s">
        <v>441</v>
      </c>
      <c r="D271" s="827" t="s">
        <v>442</v>
      </c>
      <c r="E271" s="828" t="s">
        <v>77</v>
      </c>
    </row>
    <row r="272" spans="1:5" ht="84" x14ac:dyDescent="0.2">
      <c r="A272" s="981"/>
      <c r="B272" s="825"/>
      <c r="C272" s="826" t="s">
        <v>478</v>
      </c>
      <c r="D272" s="827" t="s">
        <v>443</v>
      </c>
      <c r="E272" s="828" t="s">
        <v>77</v>
      </c>
    </row>
    <row r="273" spans="1:5" ht="48" x14ac:dyDescent="0.2">
      <c r="A273" s="981"/>
      <c r="B273" s="825"/>
      <c r="C273" s="826" t="s">
        <v>487</v>
      </c>
      <c r="D273" s="827" t="s">
        <v>445</v>
      </c>
      <c r="E273" s="828" t="s">
        <v>77</v>
      </c>
    </row>
    <row r="274" spans="1:5" ht="60" x14ac:dyDescent="0.2">
      <c r="A274" s="981"/>
      <c r="B274" s="825"/>
      <c r="C274" s="826" t="s">
        <v>488</v>
      </c>
      <c r="D274" s="827" t="s">
        <v>421</v>
      </c>
      <c r="E274" s="828" t="s">
        <v>77</v>
      </c>
    </row>
    <row r="275" spans="1:5" ht="84" x14ac:dyDescent="0.2">
      <c r="A275" s="981"/>
      <c r="B275" s="825"/>
      <c r="C275" s="826" t="s">
        <v>480</v>
      </c>
      <c r="D275" s="827" t="s">
        <v>423</v>
      </c>
      <c r="E275" s="828" t="s">
        <v>77</v>
      </c>
    </row>
    <row r="276" spans="1:5" ht="36" x14ac:dyDescent="0.2">
      <c r="A276" s="981"/>
      <c r="B276" s="825"/>
      <c r="C276" s="826" t="s">
        <v>481</v>
      </c>
      <c r="D276" s="827" t="s">
        <v>425</v>
      </c>
      <c r="E276" s="828" t="s">
        <v>77</v>
      </c>
    </row>
    <row r="277" spans="1:5" ht="48" x14ac:dyDescent="0.2">
      <c r="A277" s="981"/>
      <c r="B277" s="825"/>
      <c r="C277" s="826" t="s">
        <v>430</v>
      </c>
      <c r="D277" s="827" t="s">
        <v>427</v>
      </c>
      <c r="E277" s="828" t="s">
        <v>77</v>
      </c>
    </row>
    <row r="278" spans="1:5" ht="12.75" customHeight="1" x14ac:dyDescent="0.2">
      <c r="A278" s="981"/>
      <c r="B278" s="825"/>
      <c r="C278" s="826" t="s">
        <v>489</v>
      </c>
      <c r="D278" s="827" t="s">
        <v>429</v>
      </c>
      <c r="E278" s="828" t="s">
        <v>77</v>
      </c>
    </row>
    <row r="279" spans="1:5" ht="60" x14ac:dyDescent="0.2">
      <c r="A279" s="982"/>
      <c r="B279" s="825"/>
      <c r="C279" s="826" t="s">
        <v>434</v>
      </c>
      <c r="D279" s="827" t="s">
        <v>490</v>
      </c>
      <c r="E279" s="828" t="s">
        <v>77</v>
      </c>
    </row>
    <row r="280" spans="1:5" ht="42.75" customHeight="1" x14ac:dyDescent="0.2">
      <c r="A280" s="980">
        <v>47</v>
      </c>
      <c r="B280" s="821" t="s">
        <v>491</v>
      </c>
      <c r="C280" s="822" t="s">
        <v>451</v>
      </c>
      <c r="D280" s="823" t="s">
        <v>492</v>
      </c>
      <c r="E280" s="824" t="s">
        <v>493</v>
      </c>
    </row>
    <row r="281" spans="1:5" ht="24" x14ac:dyDescent="0.2">
      <c r="A281" s="981"/>
      <c r="B281" s="825"/>
      <c r="C281" s="826" t="s">
        <v>418</v>
      </c>
      <c r="D281" s="827" t="s">
        <v>419</v>
      </c>
      <c r="E281" s="828" t="s">
        <v>77</v>
      </c>
    </row>
    <row r="282" spans="1:5" ht="24" x14ac:dyDescent="0.2">
      <c r="A282" s="981"/>
      <c r="B282" s="825"/>
      <c r="C282" s="826" t="s">
        <v>454</v>
      </c>
      <c r="D282" s="827" t="s">
        <v>455</v>
      </c>
      <c r="E282" s="828" t="s">
        <v>77</v>
      </c>
    </row>
    <row r="283" spans="1:5" ht="84" x14ac:dyDescent="0.2">
      <c r="A283" s="981"/>
      <c r="B283" s="825"/>
      <c r="C283" s="826" t="s">
        <v>478</v>
      </c>
      <c r="D283" s="827" t="s">
        <v>423</v>
      </c>
      <c r="E283" s="828" t="s">
        <v>77</v>
      </c>
    </row>
    <row r="284" spans="1:5" ht="36" customHeight="1" x14ac:dyDescent="0.2">
      <c r="A284" s="981"/>
      <c r="B284" s="825"/>
      <c r="C284" s="826" t="s">
        <v>494</v>
      </c>
      <c r="D284" s="827" t="s">
        <v>425</v>
      </c>
      <c r="E284" s="828" t="s">
        <v>77</v>
      </c>
    </row>
    <row r="285" spans="1:5" ht="60" x14ac:dyDescent="0.2">
      <c r="A285" s="981"/>
      <c r="B285" s="825"/>
      <c r="C285" s="826" t="s">
        <v>424</v>
      </c>
      <c r="D285" s="827" t="s">
        <v>427</v>
      </c>
      <c r="E285" s="828" t="s">
        <v>77</v>
      </c>
    </row>
    <row r="286" spans="1:5" ht="84" x14ac:dyDescent="0.2">
      <c r="A286" s="981"/>
      <c r="B286" s="825"/>
      <c r="C286" s="826" t="s">
        <v>480</v>
      </c>
      <c r="D286" s="827" t="s">
        <v>429</v>
      </c>
      <c r="E286" s="828" t="s">
        <v>77</v>
      </c>
    </row>
    <row r="287" spans="1:5" ht="36" x14ac:dyDescent="0.2">
      <c r="A287" s="981"/>
      <c r="B287" s="825"/>
      <c r="C287" s="826" t="s">
        <v>481</v>
      </c>
      <c r="D287" s="827" t="s">
        <v>431</v>
      </c>
      <c r="E287" s="828" t="s">
        <v>77</v>
      </c>
    </row>
    <row r="288" spans="1:5" ht="48" x14ac:dyDescent="0.2">
      <c r="A288" s="981"/>
      <c r="B288" s="825"/>
      <c r="C288" s="826" t="s">
        <v>460</v>
      </c>
      <c r="D288" s="827" t="s">
        <v>433</v>
      </c>
      <c r="E288" s="828" t="s">
        <v>77</v>
      </c>
    </row>
    <row r="289" spans="1:5" ht="12.75" customHeight="1" x14ac:dyDescent="0.2">
      <c r="A289" s="981"/>
      <c r="B289" s="825"/>
      <c r="C289" s="826" t="s">
        <v>495</v>
      </c>
      <c r="D289" s="827" t="s">
        <v>496</v>
      </c>
      <c r="E289" s="828" t="s">
        <v>77</v>
      </c>
    </row>
    <row r="290" spans="1:5" ht="60" x14ac:dyDescent="0.2">
      <c r="A290" s="982"/>
      <c r="B290" s="825"/>
      <c r="C290" s="826" t="s">
        <v>434</v>
      </c>
      <c r="D290" s="827" t="s">
        <v>497</v>
      </c>
      <c r="E290" s="828" t="s">
        <v>77</v>
      </c>
    </row>
    <row r="291" spans="1:5" ht="51" customHeight="1" x14ac:dyDescent="0.2">
      <c r="A291" s="980">
        <v>48</v>
      </c>
      <c r="B291" s="821" t="s">
        <v>498</v>
      </c>
      <c r="C291" s="822" t="s">
        <v>465</v>
      </c>
      <c r="D291" s="823" t="s">
        <v>499</v>
      </c>
      <c r="E291" s="824" t="s">
        <v>500</v>
      </c>
    </row>
    <row r="292" spans="1:5" ht="24" x14ac:dyDescent="0.2">
      <c r="A292" s="981"/>
      <c r="B292" s="825"/>
      <c r="C292" s="826" t="s">
        <v>418</v>
      </c>
      <c r="D292" s="827" t="s">
        <v>440</v>
      </c>
      <c r="E292" s="828" t="s">
        <v>77</v>
      </c>
    </row>
    <row r="293" spans="1:5" ht="12.75" customHeight="1" x14ac:dyDescent="0.2">
      <c r="A293" s="981"/>
      <c r="B293" s="825"/>
      <c r="C293" s="826" t="s">
        <v>468</v>
      </c>
      <c r="D293" s="827" t="s">
        <v>469</v>
      </c>
      <c r="E293" s="828" t="s">
        <v>77</v>
      </c>
    </row>
    <row r="294" spans="1:5" ht="24" x14ac:dyDescent="0.2">
      <c r="A294" s="981"/>
      <c r="B294" s="825"/>
      <c r="C294" s="826" t="s">
        <v>470</v>
      </c>
      <c r="D294" s="827" t="s">
        <v>471</v>
      </c>
      <c r="E294" s="828" t="s">
        <v>77</v>
      </c>
    </row>
    <row r="295" spans="1:5" ht="84" x14ac:dyDescent="0.2">
      <c r="A295" s="981"/>
      <c r="B295" s="825"/>
      <c r="C295" s="826" t="s">
        <v>478</v>
      </c>
      <c r="D295" s="827" t="s">
        <v>445</v>
      </c>
      <c r="E295" s="828" t="s">
        <v>77</v>
      </c>
    </row>
    <row r="296" spans="1:5" ht="48" x14ac:dyDescent="0.2">
      <c r="A296" s="981"/>
      <c r="B296" s="825"/>
      <c r="C296" s="826" t="s">
        <v>487</v>
      </c>
      <c r="D296" s="827" t="s">
        <v>421</v>
      </c>
      <c r="E296" s="828" t="s">
        <v>77</v>
      </c>
    </row>
    <row r="297" spans="1:5" ht="60" x14ac:dyDescent="0.2">
      <c r="A297" s="981"/>
      <c r="B297" s="825"/>
      <c r="C297" s="826" t="s">
        <v>424</v>
      </c>
      <c r="D297" s="827" t="s">
        <v>423</v>
      </c>
      <c r="E297" s="828" t="s">
        <v>77</v>
      </c>
    </row>
    <row r="298" spans="1:5" ht="84" x14ac:dyDescent="0.2">
      <c r="A298" s="981"/>
      <c r="B298" s="825"/>
      <c r="C298" s="826" t="s">
        <v>480</v>
      </c>
      <c r="D298" s="827" t="s">
        <v>425</v>
      </c>
      <c r="E298" s="828" t="s">
        <v>77</v>
      </c>
    </row>
    <row r="299" spans="1:5" ht="36" x14ac:dyDescent="0.2">
      <c r="A299" s="981"/>
      <c r="B299" s="825"/>
      <c r="C299" s="826" t="s">
        <v>481</v>
      </c>
      <c r="D299" s="827" t="s">
        <v>427</v>
      </c>
      <c r="E299" s="828" t="s">
        <v>77</v>
      </c>
    </row>
    <row r="300" spans="1:5" ht="48" x14ac:dyDescent="0.2">
      <c r="A300" s="981"/>
      <c r="B300" s="825"/>
      <c r="C300" s="826" t="s">
        <v>460</v>
      </c>
      <c r="D300" s="827" t="s">
        <v>429</v>
      </c>
      <c r="E300" s="828" t="s">
        <v>77</v>
      </c>
    </row>
    <row r="301" spans="1:5" ht="12.75" customHeight="1" x14ac:dyDescent="0.2">
      <c r="A301" s="981"/>
      <c r="B301" s="825"/>
      <c r="C301" s="826" t="s">
        <v>495</v>
      </c>
      <c r="D301" s="827" t="s">
        <v>431</v>
      </c>
      <c r="E301" s="828" t="s">
        <v>77</v>
      </c>
    </row>
    <row r="302" spans="1:5" ht="60" x14ac:dyDescent="0.2">
      <c r="A302" s="982"/>
      <c r="B302" s="825"/>
      <c r="C302" s="826" t="s">
        <v>434</v>
      </c>
      <c r="D302" s="827" t="s">
        <v>449</v>
      </c>
      <c r="E302" s="828" t="s">
        <v>77</v>
      </c>
    </row>
    <row r="303" spans="1:5" ht="15" customHeight="1" x14ac:dyDescent="0.2">
      <c r="A303" s="820"/>
      <c r="B303" s="993" t="s">
        <v>501</v>
      </c>
      <c r="C303" s="994"/>
      <c r="D303" s="994"/>
      <c r="E303" s="829" t="s">
        <v>1316</v>
      </c>
    </row>
    <row r="304" spans="1:5" ht="15" customHeight="1" x14ac:dyDescent="0.2">
      <c r="A304" s="991" t="s">
        <v>502</v>
      </c>
      <c r="B304" s="992"/>
      <c r="C304" s="992"/>
      <c r="D304" s="992"/>
      <c r="E304" s="992"/>
    </row>
    <row r="305" spans="1:5" ht="54" customHeight="1" x14ac:dyDescent="0.2">
      <c r="A305" s="980">
        <v>49</v>
      </c>
      <c r="B305" s="821" t="s">
        <v>503</v>
      </c>
      <c r="C305" s="822" t="s">
        <v>504</v>
      </c>
      <c r="D305" s="823" t="s">
        <v>505</v>
      </c>
      <c r="E305" s="824" t="s">
        <v>506</v>
      </c>
    </row>
    <row r="306" spans="1:5" ht="49.5" customHeight="1" x14ac:dyDescent="0.2">
      <c r="A306" s="981"/>
      <c r="B306" s="825"/>
      <c r="C306" s="826" t="s">
        <v>507</v>
      </c>
      <c r="D306" s="827" t="s">
        <v>508</v>
      </c>
      <c r="E306" s="828" t="s">
        <v>77</v>
      </c>
    </row>
    <row r="307" spans="1:5" ht="42.75" customHeight="1" x14ac:dyDescent="0.2">
      <c r="A307" s="981"/>
      <c r="B307" s="825"/>
      <c r="C307" s="826" t="s">
        <v>509</v>
      </c>
      <c r="D307" s="827" t="s">
        <v>510</v>
      </c>
      <c r="E307" s="828" t="s">
        <v>77</v>
      </c>
    </row>
    <row r="308" spans="1:5" ht="36" x14ac:dyDescent="0.2">
      <c r="A308" s="981"/>
      <c r="B308" s="825"/>
      <c r="C308" s="826" t="s">
        <v>511</v>
      </c>
      <c r="D308" s="827" t="s">
        <v>512</v>
      </c>
      <c r="E308" s="828" t="s">
        <v>77</v>
      </c>
    </row>
    <row r="309" spans="1:5" ht="14.25" customHeight="1" x14ac:dyDescent="0.2">
      <c r="A309" s="981"/>
      <c r="B309" s="825"/>
      <c r="C309" s="826" t="s">
        <v>206</v>
      </c>
      <c r="D309" s="827" t="s">
        <v>207</v>
      </c>
      <c r="E309" s="828" t="s">
        <v>77</v>
      </c>
    </row>
    <row r="310" spans="1:5" ht="24" customHeight="1" x14ac:dyDescent="0.2">
      <c r="A310" s="982"/>
      <c r="B310" s="825"/>
      <c r="C310" s="826" t="s">
        <v>208</v>
      </c>
      <c r="D310" s="827" t="s">
        <v>209</v>
      </c>
      <c r="E310" s="828"/>
    </row>
    <row r="311" spans="1:5" ht="15" customHeight="1" x14ac:dyDescent="0.2">
      <c r="A311" s="820"/>
      <c r="B311" s="993" t="s">
        <v>513</v>
      </c>
      <c r="C311" s="994"/>
      <c r="D311" s="994"/>
      <c r="E311" s="829" t="s">
        <v>1317</v>
      </c>
    </row>
    <row r="312" spans="1:5" ht="15" x14ac:dyDescent="0.2">
      <c r="A312" s="991" t="s">
        <v>1621</v>
      </c>
      <c r="B312" s="992"/>
      <c r="C312" s="992"/>
      <c r="D312" s="992"/>
      <c r="E312" s="992"/>
    </row>
    <row r="313" spans="1:5" ht="35.25" customHeight="1" x14ac:dyDescent="0.2">
      <c r="A313" s="980">
        <v>50</v>
      </c>
      <c r="B313" s="821" t="s">
        <v>1622</v>
      </c>
      <c r="C313" s="822" t="s">
        <v>1623</v>
      </c>
      <c r="D313" s="823" t="s">
        <v>1624</v>
      </c>
      <c r="E313" s="824" t="s">
        <v>1625</v>
      </c>
    </row>
    <row r="314" spans="1:5" ht="45.75" customHeight="1" x14ac:dyDescent="0.2">
      <c r="A314" s="981"/>
      <c r="B314" s="825"/>
      <c r="C314" s="826" t="s">
        <v>509</v>
      </c>
      <c r="D314" s="827" t="s">
        <v>510</v>
      </c>
      <c r="E314" s="828" t="s">
        <v>77</v>
      </c>
    </row>
    <row r="315" spans="1:5" ht="30" customHeight="1" x14ac:dyDescent="0.2">
      <c r="A315" s="981"/>
      <c r="B315" s="825"/>
      <c r="C315" s="826" t="s">
        <v>1626</v>
      </c>
      <c r="D315" s="827" t="s">
        <v>1627</v>
      </c>
      <c r="E315" s="828" t="s">
        <v>77</v>
      </c>
    </row>
    <row r="316" spans="1:5" ht="25.5" customHeight="1" x14ac:dyDescent="0.2">
      <c r="A316" s="981"/>
      <c r="B316" s="825"/>
      <c r="C316" s="826" t="s">
        <v>206</v>
      </c>
      <c r="D316" s="827" t="s">
        <v>207</v>
      </c>
      <c r="E316" s="828" t="s">
        <v>77</v>
      </c>
    </row>
    <row r="317" spans="1:5" x14ac:dyDescent="0.2">
      <c r="A317" s="982"/>
      <c r="B317" s="825"/>
      <c r="C317" s="826" t="s">
        <v>208</v>
      </c>
      <c r="D317" s="827" t="s">
        <v>209</v>
      </c>
      <c r="E317" s="828"/>
    </row>
    <row r="318" spans="1:5" ht="15" x14ac:dyDescent="0.2">
      <c r="A318" s="820"/>
      <c r="B318" s="993" t="s">
        <v>1628</v>
      </c>
      <c r="C318" s="994"/>
      <c r="D318" s="994"/>
      <c r="E318" s="829" t="s">
        <v>1629</v>
      </c>
    </row>
    <row r="319" spans="1:5" ht="15" x14ac:dyDescent="0.2">
      <c r="A319" s="820"/>
      <c r="B319" s="993" t="s">
        <v>600</v>
      </c>
      <c r="C319" s="994"/>
      <c r="D319" s="994"/>
      <c r="E319" s="829"/>
    </row>
    <row r="320" spans="1:5" ht="15" x14ac:dyDescent="0.2">
      <c r="A320" s="820"/>
      <c r="B320" s="987" t="s">
        <v>1630</v>
      </c>
      <c r="C320" s="988"/>
      <c r="D320" s="988"/>
      <c r="E320" s="824" t="s">
        <v>1631</v>
      </c>
    </row>
    <row r="321" spans="1:5" ht="41.25" customHeight="1" x14ac:dyDescent="0.2">
      <c r="A321" s="820"/>
      <c r="B321" s="987" t="s">
        <v>1318</v>
      </c>
      <c r="C321" s="988"/>
      <c r="D321" s="988"/>
      <c r="E321" s="824" t="s">
        <v>1319</v>
      </c>
    </row>
    <row r="322" spans="1:5" ht="15" x14ac:dyDescent="0.2">
      <c r="A322" s="820"/>
      <c r="B322" s="987" t="s">
        <v>514</v>
      </c>
      <c r="C322" s="988"/>
      <c r="D322" s="988"/>
      <c r="E322" s="824" t="s">
        <v>1632</v>
      </c>
    </row>
    <row r="323" spans="1:5" ht="15" x14ac:dyDescent="0.2">
      <c r="A323" s="830"/>
      <c r="B323" s="989" t="s">
        <v>515</v>
      </c>
      <c r="C323" s="990"/>
      <c r="D323" s="990"/>
      <c r="E323" s="831">
        <v>17437588.010000002</v>
      </c>
    </row>
    <row r="324" spans="1:5" x14ac:dyDescent="0.2">
      <c r="A324" s="811"/>
      <c r="B324" s="810"/>
      <c r="C324" s="809"/>
      <c r="D324" s="812"/>
      <c r="E324" s="817"/>
    </row>
    <row r="325" spans="1:5" x14ac:dyDescent="0.2">
      <c r="A325" s="793"/>
      <c r="B325" s="793"/>
      <c r="C325" s="793"/>
      <c r="D325" s="793"/>
      <c r="E325" s="793"/>
    </row>
    <row r="326" spans="1:5" x14ac:dyDescent="0.2">
      <c r="A326" s="212"/>
      <c r="B326" s="212"/>
      <c r="C326" s="212"/>
      <c r="D326" s="212"/>
      <c r="E326" s="212"/>
    </row>
    <row r="327" spans="1:5" ht="15" x14ac:dyDescent="0.25">
      <c r="A327" s="816" t="s">
        <v>516</v>
      </c>
      <c r="B327" s="792"/>
      <c r="C327" s="792"/>
      <c r="D327" s="792"/>
      <c r="E327" s="792"/>
    </row>
    <row r="328" spans="1:5" ht="15" x14ac:dyDescent="0.25">
      <c r="A328" s="816" t="s">
        <v>517</v>
      </c>
      <c r="B328" s="792"/>
      <c r="C328" s="792"/>
      <c r="D328" s="792"/>
      <c r="E328" s="792"/>
    </row>
    <row r="329" spans="1:5" ht="15" x14ac:dyDescent="0.25">
      <c r="A329" s="816" t="s">
        <v>518</v>
      </c>
      <c r="B329" s="792"/>
      <c r="C329" s="792"/>
      <c r="D329" s="792"/>
      <c r="E329" s="792"/>
    </row>
    <row r="330" spans="1:5" ht="15" x14ac:dyDescent="0.25">
      <c r="A330" s="816" t="s">
        <v>519</v>
      </c>
      <c r="B330" s="792"/>
      <c r="C330" s="792"/>
      <c r="D330" s="792"/>
      <c r="E330" s="792"/>
    </row>
    <row r="331" spans="1:5" x14ac:dyDescent="0.2">
      <c r="A331" s="212"/>
      <c r="B331" s="212"/>
      <c r="C331" s="212"/>
      <c r="D331" s="212"/>
      <c r="E331" s="212"/>
    </row>
    <row r="332" spans="1:5" ht="15" x14ac:dyDescent="0.25">
      <c r="A332" s="813"/>
      <c r="B332" s="792"/>
      <c r="C332" s="792"/>
      <c r="D332" s="792"/>
      <c r="E332" s="792"/>
    </row>
  </sheetData>
  <mergeCells count="77">
    <mergeCell ref="A7:E7"/>
    <mergeCell ref="B303:D303"/>
    <mergeCell ref="A212:A222"/>
    <mergeCell ref="A19:E19"/>
    <mergeCell ref="B45:D45"/>
    <mergeCell ref="A46:E46"/>
    <mergeCell ref="B114:D114"/>
    <mergeCell ref="A115:E115"/>
    <mergeCell ref="A32:A38"/>
    <mergeCell ref="A39:A40"/>
    <mergeCell ref="A41:A42"/>
    <mergeCell ref="A43:A44"/>
    <mergeCell ref="A77:A81"/>
    <mergeCell ref="A82:A86"/>
    <mergeCell ref="A71:A76"/>
    <mergeCell ref="A63:A70"/>
    <mergeCell ref="B320:D320"/>
    <mergeCell ref="B321:D321"/>
    <mergeCell ref="B322:D322"/>
    <mergeCell ref="B323:D323"/>
    <mergeCell ref="A20:A25"/>
    <mergeCell ref="A26:A31"/>
    <mergeCell ref="A304:E304"/>
    <mergeCell ref="B311:D311"/>
    <mergeCell ref="A312:E312"/>
    <mergeCell ref="B318:D318"/>
    <mergeCell ref="B319:D319"/>
    <mergeCell ref="A305:A310"/>
    <mergeCell ref="A313:A317"/>
    <mergeCell ref="B209:D209"/>
    <mergeCell ref="A210:E210"/>
    <mergeCell ref="A211:E211"/>
    <mergeCell ref="A129:A132"/>
    <mergeCell ref="A133:A137"/>
    <mergeCell ref="A120:A123"/>
    <mergeCell ref="A124:A128"/>
    <mergeCell ref="A47:A54"/>
    <mergeCell ref="A55:A62"/>
    <mergeCell ref="A109:A113"/>
    <mergeCell ref="A116:A119"/>
    <mergeCell ref="A97:A101"/>
    <mergeCell ref="A102:A108"/>
    <mergeCell ref="A87:A91"/>
    <mergeCell ref="A92:A96"/>
    <mergeCell ref="A156:A159"/>
    <mergeCell ref="A160:A163"/>
    <mergeCell ref="A148:A151"/>
    <mergeCell ref="A152:A155"/>
    <mergeCell ref="A138:A141"/>
    <mergeCell ref="A142:A147"/>
    <mergeCell ref="A182:A187"/>
    <mergeCell ref="A174:A177"/>
    <mergeCell ref="A178:A181"/>
    <mergeCell ref="A164:A168"/>
    <mergeCell ref="A169:A173"/>
    <mergeCell ref="A201:A202"/>
    <mergeCell ref="A203:A204"/>
    <mergeCell ref="A205:A206"/>
    <mergeCell ref="A207:A208"/>
    <mergeCell ref="A188:A192"/>
    <mergeCell ref="A193:A198"/>
    <mergeCell ref="A291:A302"/>
    <mergeCell ref="A280:A290"/>
    <mergeCell ref="A2:B2"/>
    <mergeCell ref="C3:E3"/>
    <mergeCell ref="A5:D5"/>
    <mergeCell ref="B13:E13"/>
    <mergeCell ref="A8:D8"/>
    <mergeCell ref="B11:E11"/>
    <mergeCell ref="A4:E4"/>
    <mergeCell ref="A269:A279"/>
    <mergeCell ref="A258:A268"/>
    <mergeCell ref="A245:A256"/>
    <mergeCell ref="A234:A244"/>
    <mergeCell ref="A223:A233"/>
    <mergeCell ref="A257:E257"/>
    <mergeCell ref="A199:A200"/>
  </mergeCells>
  <pageMargins left="0.3611111111111111" right="0.3611111111111111" top="0.3611111111111111" bottom="0.3611111111111111" header="0.3" footer="0.3"/>
  <pageSetup paperSize="9" scale="71" fitToHeight="327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12</vt:i4>
      </vt:variant>
    </vt:vector>
  </HeadingPairs>
  <TitlesOfParts>
    <vt:vector size="33" baseType="lpstr">
      <vt:lpstr>дендрология</vt:lpstr>
      <vt:lpstr>Пояснительная</vt:lpstr>
      <vt:lpstr>Протокол</vt:lpstr>
      <vt:lpstr>НМЦ</vt:lpstr>
      <vt:lpstr>НМЦК</vt:lpstr>
      <vt:lpstr>Cводная смета ПИР</vt:lpstr>
      <vt:lpstr>Обследование</vt:lpstr>
      <vt:lpstr>БЭО, СТУ</vt:lpstr>
      <vt:lpstr>ПД </vt:lpstr>
      <vt:lpstr>Экспертиза ПД и ИЗ</vt:lpstr>
      <vt:lpstr>Геодезия</vt:lpstr>
      <vt:lpstr>ИГИ (для тех.обследования)</vt:lpstr>
      <vt:lpstr>ИГИ (для стройки)</vt:lpstr>
      <vt:lpstr>Геофизика</vt:lpstr>
      <vt:lpstr>Гидромет</vt:lpstr>
      <vt:lpstr>Экология</vt:lpstr>
      <vt:lpstr>Сели Лавины</vt:lpstr>
      <vt:lpstr>Археология</vt:lpstr>
      <vt:lpstr>ВОП</vt:lpstr>
      <vt:lpstr>Средняя зарплата</vt:lpstr>
      <vt:lpstr>ВОП (для справки) </vt:lpstr>
      <vt:lpstr>Экология!Заголовки_для_печати</vt:lpstr>
      <vt:lpstr>'Cводная смета ПИР'!Область_печати</vt:lpstr>
      <vt:lpstr>'ВОП (для справки) '!Область_печати</vt:lpstr>
      <vt:lpstr>Геофизика!Область_печати</vt:lpstr>
      <vt:lpstr>'ИГИ (для стройки)'!Область_печати</vt:lpstr>
      <vt:lpstr>'ИГИ (для тех.обследования)'!Область_печати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Экология!Область_печати</vt:lpstr>
      <vt:lpstr>'Экспертиза ПД и ИЗ'!Область_печати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2022-07-14T08:10:10Z</dcterms:modified>
</cp:coreProperties>
</file>