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4" activeTab="4"/>
  </bookViews>
  <sheets>
    <sheet name="сводная_приложение № 5" sheetId="9" state="hidden" r:id="rId1"/>
    <sheet name="по сметам по ТЗ" sheetId="10" state="hidden" r:id="rId2"/>
    <sheet name="ГМС_под ТКП" sheetId="14" state="hidden" r:id="rId3"/>
    <sheet name="Сводная_приложение №5" sheetId="17" state="hidden" r:id="rId4"/>
    <sheet name="Лот 278 ВиК" sheetId="15" r:id="rId5"/>
    <sheet name="5.2_лот 406" sheetId="16" state="hidden" r:id="rId6"/>
    <sheet name="5.3_лот 409" sheetId="18" state="hidden" r:id="rId7"/>
    <sheet name="339" sheetId="1" state="hidden" r:id="rId8"/>
    <sheet name="381" sheetId="2" state="hidden" r:id="rId9"/>
    <sheet name="706" sheetId="3" state="hidden" r:id="rId10"/>
    <sheet name="722" sheetId="4" state="hidden" r:id="rId11"/>
    <sheet name="724 А" sheetId="6" state="hidden" r:id="rId12"/>
  </sheets>
  <externalReferences>
    <externalReference r:id="rId13"/>
    <externalReference r:id="rId14"/>
  </externalReferences>
  <definedNames>
    <definedName name="_xlnm.Print_Area" localSheetId="7">'339'!$A$1:$G$71</definedName>
    <definedName name="_xlnm.Print_Area" localSheetId="6">'5.3_лот 409'!$A$1:$G$41</definedName>
    <definedName name="_xlnm.Print_Area" localSheetId="2">'ГМС_под ТКП'!$A$1:$I$46</definedName>
    <definedName name="_xlnm.Print_Area" localSheetId="4">'Лот 278 ВиК'!$A$1:$G$45</definedName>
    <definedName name="_xlnm.Print_Area" localSheetId="1">'по сметам по ТЗ'!$A$1:$G$46</definedName>
    <definedName name="_xlnm.Print_Area" localSheetId="0">'сводная_приложение № 5'!$A$4:$G$16</definedName>
    <definedName name="_xlnm.Print_Area" localSheetId="3">'Сводная_приложение №5'!$A$1:$F$21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5" l="1"/>
  <c r="E23" i="15" l="1"/>
  <c r="F21" i="15" l="1"/>
  <c r="F19" i="15"/>
  <c r="F18" i="15"/>
  <c r="F17" i="15"/>
  <c r="F16" i="15"/>
  <c r="F15" i="15"/>
  <c r="F14" i="15"/>
  <c r="G31" i="15" s="1"/>
  <c r="G19" i="15"/>
  <c r="A15" i="15"/>
  <c r="A16" i="15" s="1"/>
  <c r="A17" i="15" s="1"/>
  <c r="A18" i="15" s="1"/>
  <c r="A19" i="15" s="1"/>
  <c r="G18" i="15"/>
  <c r="E19" i="18" l="1"/>
  <c r="F10" i="17" l="1"/>
  <c r="C10" i="17"/>
  <c r="B10" i="17"/>
  <c r="E15" i="18"/>
  <c r="E14" i="18"/>
  <c r="D15" i="18"/>
  <c r="D14" i="18"/>
  <c r="C15" i="18"/>
  <c r="C14" i="18"/>
  <c r="B15" i="18"/>
  <c r="B14" i="18"/>
  <c r="C13" i="17"/>
  <c r="D29" i="18"/>
  <c r="G27" i="18"/>
  <c r="F20" i="18"/>
  <c r="G20" i="18" s="1"/>
  <c r="G29" i="18" s="1"/>
  <c r="F17" i="18"/>
  <c r="F15" i="18"/>
  <c r="G15" i="18" s="1"/>
  <c r="F14" i="18"/>
  <c r="G14" i="18" s="1"/>
  <c r="E12" i="18"/>
  <c r="E11" i="18" s="1"/>
  <c r="E10" i="18" s="1"/>
  <c r="E17" i="18" s="1"/>
  <c r="D12" i="18"/>
  <c r="D11" i="18" s="1"/>
  <c r="D10" i="18" s="1"/>
  <c r="D17" i="18" s="1"/>
  <c r="D18" i="18" l="1"/>
  <c r="E18" i="18" s="1"/>
  <c r="D19" i="18"/>
  <c r="G19" i="18" s="1"/>
  <c r="G31" i="18" s="1"/>
  <c r="D16" i="18"/>
  <c r="D21" i="18" s="1"/>
  <c r="D32" i="18" s="1"/>
  <c r="D30" i="18"/>
  <c r="G18" i="18"/>
  <c r="G30" i="18" s="1"/>
  <c r="G12" i="18"/>
  <c r="G11" i="18" s="1"/>
  <c r="G10" i="18" s="1"/>
  <c r="G17" i="18"/>
  <c r="F9" i="17"/>
  <c r="E9" i="17"/>
  <c r="D9" i="17"/>
  <c r="C9" i="17"/>
  <c r="E16" i="18" l="1"/>
  <c r="E21" i="18" s="1"/>
  <c r="E22" i="18" s="1"/>
  <c r="E23" i="18" s="1"/>
  <c r="D31" i="18"/>
  <c r="L17" i="18"/>
  <c r="G16" i="18"/>
  <c r="G24" i="18" s="1"/>
  <c r="G25" i="18" l="1"/>
  <c r="G26" i="18" s="1"/>
  <c r="E10" i="17" s="1"/>
  <c r="E13" i="17" s="1"/>
  <c r="D10" i="17"/>
  <c r="D13" i="17" s="1"/>
  <c r="D31" i="16"/>
  <c r="G29" i="16"/>
  <c r="D21" i="16"/>
  <c r="D32" i="16" s="1"/>
  <c r="J20" i="16"/>
  <c r="I20" i="16"/>
  <c r="G20" i="16"/>
  <c r="F19" i="16"/>
  <c r="F17" i="16"/>
  <c r="G17" i="16" s="1"/>
  <c r="F16" i="16"/>
  <c r="G16" i="16" s="1"/>
  <c r="F15" i="16"/>
  <c r="G15" i="16" s="1"/>
  <c r="G13" i="16" s="1"/>
  <c r="G12" i="16" s="1"/>
  <c r="G10" i="16" s="1"/>
  <c r="E13" i="16"/>
  <c r="E12" i="16" s="1"/>
  <c r="E10" i="16" s="1"/>
  <c r="E19" i="16" s="1"/>
  <c r="D13" i="16"/>
  <c r="D12" i="16"/>
  <c r="D10" i="16"/>
  <c r="D22" i="16" s="1"/>
  <c r="E22" i="16" l="1"/>
  <c r="D33" i="16"/>
  <c r="G19" i="16"/>
  <c r="D19" i="16"/>
  <c r="D18" i="16" s="1"/>
  <c r="D23" i="16" s="1"/>
  <c r="D34" i="16" s="1"/>
  <c r="E21" i="16"/>
  <c r="I19" i="16" l="1"/>
  <c r="I21" i="16"/>
  <c r="G21" i="16"/>
  <c r="J19" i="16"/>
  <c r="E18" i="16"/>
  <c r="E23" i="16" s="1"/>
  <c r="E24" i="16" s="1"/>
  <c r="E25" i="16" s="1"/>
  <c r="I22" i="16"/>
  <c r="G22" i="16"/>
  <c r="G18" i="16" s="1"/>
  <c r="G26" i="16" s="1"/>
  <c r="G27" i="16" s="1"/>
  <c r="G28" i="16" s="1"/>
  <c r="G15" i="15" l="1"/>
  <c r="G14" i="15"/>
  <c r="G17" i="15" l="1"/>
  <c r="F8" i="17"/>
  <c r="G16" i="15"/>
  <c r="D12" i="15"/>
  <c r="D11" i="15" s="1"/>
  <c r="D10" i="15" s="1"/>
  <c r="J20" i="14"/>
  <c r="J19" i="14"/>
  <c r="J18" i="14"/>
  <c r="J17" i="14"/>
  <c r="J16" i="14"/>
  <c r="J15" i="14"/>
  <c r="J14" i="14"/>
  <c r="I32" i="14"/>
  <c r="H25" i="14"/>
  <c r="H24" i="14"/>
  <c r="H23" i="14"/>
  <c r="H22" i="14"/>
  <c r="I20" i="14"/>
  <c r="H20" i="14"/>
  <c r="H19" i="14"/>
  <c r="G12" i="14"/>
  <c r="G11" i="14" s="1"/>
  <c r="G10" i="14" s="1"/>
  <c r="I18" i="14"/>
  <c r="H18" i="14"/>
  <c r="H17" i="14"/>
  <c r="I17" i="14" s="1"/>
  <c r="I16" i="14"/>
  <c r="H16" i="14"/>
  <c r="H15" i="14"/>
  <c r="I15" i="14" s="1"/>
  <c r="I14" i="14"/>
  <c r="H14" i="14"/>
  <c r="F12" i="14"/>
  <c r="F11" i="14" s="1"/>
  <c r="F10" i="14" s="1"/>
  <c r="D21" i="15" l="1"/>
  <c r="E12" i="15"/>
  <c r="E11" i="15" s="1"/>
  <c r="E10" i="15" s="1"/>
  <c r="E21" i="15" s="1"/>
  <c r="G12" i="15"/>
  <c r="G11" i="15" s="1"/>
  <c r="G10" i="15" s="1"/>
  <c r="I22" i="14"/>
  <c r="I19" i="14"/>
  <c r="I12" i="14" s="1"/>
  <c r="I11" i="14" s="1"/>
  <c r="I10" i="14" s="1"/>
  <c r="D20" i="15" l="1"/>
  <c r="D25" i="15" s="1"/>
  <c r="D36" i="15" s="1"/>
  <c r="E20" i="15"/>
  <c r="G21" i="15"/>
  <c r="G22" i="15"/>
  <c r="G34" i="15" s="1"/>
  <c r="D34" i="15"/>
  <c r="G23" i="15"/>
  <c r="G35" i="15" s="1"/>
  <c r="D35" i="15"/>
  <c r="G24" i="15"/>
  <c r="G33" i="15" s="1"/>
  <c r="D33" i="15"/>
  <c r="F35" i="14"/>
  <c r="I24" i="14"/>
  <c r="I36" i="14" s="1"/>
  <c r="F36" i="14"/>
  <c r="O22" i="14"/>
  <c r="I25" i="14"/>
  <c r="I34" i="14" s="1"/>
  <c r="F34" i="14"/>
  <c r="F21" i="14"/>
  <c r="F26" i="14" s="1"/>
  <c r="F37" i="14" s="1"/>
  <c r="C8" i="17" l="1"/>
  <c r="C11" i="17" s="1"/>
  <c r="E25" i="15"/>
  <c r="E26" i="15" s="1"/>
  <c r="E27" i="15" s="1"/>
  <c r="L21" i="15"/>
  <c r="G20" i="15"/>
  <c r="G28" i="15" s="1"/>
  <c r="I23" i="14"/>
  <c r="G21" i="14"/>
  <c r="G26" i="14" s="1"/>
  <c r="G27" i="14" s="1"/>
  <c r="G28" i="14" s="1"/>
  <c r="G29" i="15" l="1"/>
  <c r="G30" i="15" s="1"/>
  <c r="E8" i="17" s="1"/>
  <c r="E11" i="17" s="1"/>
  <c r="D8" i="17"/>
  <c r="D11" i="17" s="1"/>
  <c r="I35" i="14"/>
  <c r="I21" i="14"/>
  <c r="I29" i="14" s="1"/>
  <c r="I30" i="14" s="1"/>
  <c r="I31" i="14" s="1"/>
  <c r="D19" i="10" l="1"/>
  <c r="E19" i="10" s="1"/>
  <c r="D18" i="10"/>
  <c r="D17" i="10"/>
  <c r="D16" i="10"/>
  <c r="D15" i="10"/>
  <c r="D14" i="10"/>
  <c r="F14" i="10" l="1"/>
  <c r="J8" i="9" l="1"/>
  <c r="I8" i="9"/>
  <c r="K8" i="9" s="1"/>
  <c r="E12" i="10" l="1"/>
  <c r="E11" i="10" s="1"/>
  <c r="E10" i="10" s="1"/>
  <c r="E22" i="10" s="1"/>
  <c r="D12" i="10"/>
  <c r="E8" i="9"/>
  <c r="D8" i="9"/>
  <c r="L8" i="9" s="1"/>
  <c r="C8" i="9"/>
  <c r="F8" i="9"/>
  <c r="F19" i="10" l="1"/>
  <c r="G19" i="10" s="1"/>
  <c r="F17" i="10"/>
  <c r="G17" i="10" s="1"/>
  <c r="F20" i="10"/>
  <c r="G20" i="10" s="1"/>
  <c r="F18" i="10"/>
  <c r="G18" i="10" s="1"/>
  <c r="F16" i="10"/>
  <c r="G16" i="10" s="1"/>
  <c r="D11" i="10"/>
  <c r="D10" i="10" s="1"/>
  <c r="D25" i="10" l="1"/>
  <c r="D24" i="10"/>
  <c r="D23" i="10"/>
  <c r="D22" i="10"/>
  <c r="F10" i="9" l="1"/>
  <c r="F9" i="9"/>
  <c r="F25" i="10" l="1"/>
  <c r="F24" i="10"/>
  <c r="F23" i="10"/>
  <c r="F22" i="10"/>
  <c r="G22" i="10" s="1"/>
  <c r="F15" i="10"/>
  <c r="I17" i="9" l="1"/>
  <c r="I10" i="9" l="1"/>
  <c r="C10" i="9" l="1"/>
  <c r="J10" i="9"/>
  <c r="K10" i="9" s="1"/>
  <c r="E10" i="9" l="1"/>
  <c r="D10" i="9"/>
  <c r="L10" i="9" s="1"/>
  <c r="G15" i="10"/>
  <c r="G32" i="10"/>
  <c r="G14" i="10"/>
  <c r="G12" i="10" l="1"/>
  <c r="G11" i="10" s="1"/>
  <c r="G10" i="10" s="1"/>
  <c r="I9" i="9" s="1"/>
  <c r="I13" i="9" s="1"/>
  <c r="D34" i="10"/>
  <c r="E25" i="10"/>
  <c r="G25" i="10" s="1"/>
  <c r="G34" i="10" s="1"/>
  <c r="D21" i="10" l="1"/>
  <c r="D26" i="10" s="1"/>
  <c r="I11" i="9"/>
  <c r="L22" i="10"/>
  <c r="D36" i="10"/>
  <c r="E24" i="10"/>
  <c r="G24" i="10" s="1"/>
  <c r="G36" i="10" s="1"/>
  <c r="E23" i="10"/>
  <c r="D35" i="10"/>
  <c r="C26" i="9"/>
  <c r="I15" i="9" l="1"/>
  <c r="I16" i="9" s="1"/>
  <c r="D37" i="10"/>
  <c r="C9" i="9"/>
  <c r="G23" i="10"/>
  <c r="J9" i="9" s="1"/>
  <c r="E21" i="10"/>
  <c r="E26" i="10" l="1"/>
  <c r="E27" i="10" s="1"/>
  <c r="E28" i="10" s="1"/>
  <c r="C11" i="9"/>
  <c r="C13" i="9"/>
  <c r="K9" i="9"/>
  <c r="J11" i="9"/>
  <c r="J13" i="9"/>
  <c r="G35" i="10"/>
  <c r="G21" i="10"/>
  <c r="G29" i="10" s="1"/>
  <c r="F42" i="1"/>
  <c r="F40" i="1"/>
  <c r="K11" i="9" l="1"/>
  <c r="K13" i="9"/>
  <c r="G30" i="10"/>
  <c r="G31" i="10" s="1"/>
  <c r="E9" i="9" s="1"/>
  <c r="D9" i="9"/>
  <c r="F82" i="3"/>
  <c r="I8" i="3"/>
  <c r="E11" i="9" l="1"/>
  <c r="E13" i="9"/>
  <c r="D11" i="9"/>
  <c r="D13" i="9"/>
  <c r="L9" i="9"/>
  <c r="F45" i="6"/>
  <c r="G55" i="6"/>
  <c r="G48" i="6"/>
  <c r="G47" i="6"/>
  <c r="G46" i="6"/>
  <c r="F43" i="6"/>
  <c r="G43" i="6" s="1"/>
  <c r="F42" i="6"/>
  <c r="G42" i="6" s="1"/>
  <c r="F41" i="6"/>
  <c r="G41" i="6" s="1"/>
  <c r="F40" i="6"/>
  <c r="G40" i="6" s="1"/>
  <c r="F39" i="6"/>
  <c r="G39" i="6" s="1"/>
  <c r="F38" i="6"/>
  <c r="G38" i="6" s="1"/>
  <c r="F37" i="6"/>
  <c r="G37" i="6" s="1"/>
  <c r="F36" i="6"/>
  <c r="G36" i="6" s="1"/>
  <c r="F35" i="6"/>
  <c r="G35" i="6" s="1"/>
  <c r="F34" i="6"/>
  <c r="G34" i="6" s="1"/>
  <c r="F33" i="6"/>
  <c r="G33" i="6" s="1"/>
  <c r="F32" i="6"/>
  <c r="G32" i="6" s="1"/>
  <c r="F31" i="6"/>
  <c r="G31" i="6" s="1"/>
  <c r="F30" i="6"/>
  <c r="G30" i="6" s="1"/>
  <c r="F29" i="6"/>
  <c r="G29" i="6" s="1"/>
  <c r="F28" i="6"/>
  <c r="G28" i="6" s="1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E16" i="6"/>
  <c r="D16" i="6"/>
  <c r="F15" i="6"/>
  <c r="G15" i="6" s="1"/>
  <c r="G13" i="6" s="1"/>
  <c r="E13" i="6"/>
  <c r="D13" i="6"/>
  <c r="D12" i="6" l="1"/>
  <c r="D46" i="6" s="1"/>
  <c r="E12" i="6"/>
  <c r="E10" i="6" s="1"/>
  <c r="E45" i="6" s="1"/>
  <c r="E44" i="6" s="1"/>
  <c r="E49" i="6" s="1"/>
  <c r="E50" i="6" s="1"/>
  <c r="E51" i="6" s="1"/>
  <c r="G16" i="6"/>
  <c r="G12" i="6" s="1"/>
  <c r="G10" i="6" s="1"/>
  <c r="D47" i="6"/>
  <c r="D48" i="6"/>
  <c r="D10" i="6" l="1"/>
  <c r="D45" i="6" s="1"/>
  <c r="I45" i="6" s="1"/>
  <c r="G45" i="6"/>
  <c r="G44" i="6" s="1"/>
  <c r="G52" i="6" s="1"/>
  <c r="G53" i="6" s="1"/>
  <c r="G54" i="6" s="1"/>
  <c r="I48" i="6"/>
  <c r="D59" i="6"/>
  <c r="D58" i="6"/>
  <c r="I47" i="6"/>
  <c r="D57" i="6"/>
  <c r="I46" i="6"/>
  <c r="D44" i="6" l="1"/>
  <c r="D49" i="6" s="1"/>
  <c r="D60" i="6" s="1"/>
  <c r="G27" i="4" l="1"/>
  <c r="G26" i="4"/>
  <c r="G25" i="4"/>
  <c r="G22" i="4"/>
  <c r="G21" i="4"/>
  <c r="G20" i="4"/>
  <c r="G19" i="4"/>
  <c r="G18" i="4"/>
  <c r="G17" i="4"/>
  <c r="G16" i="4"/>
  <c r="G15" i="4"/>
  <c r="E13" i="4"/>
  <c r="E24" i="4" s="1"/>
  <c r="D13" i="4"/>
  <c r="D27" i="4" s="1"/>
  <c r="D38" i="4" s="1"/>
  <c r="E11" i="4"/>
  <c r="G13" i="4" l="1"/>
  <c r="G11" i="4" s="1"/>
  <c r="G24" i="4"/>
  <c r="G23" i="4" s="1"/>
  <c r="G31" i="4" s="1"/>
  <c r="E23" i="4"/>
  <c r="E28" i="4" s="1"/>
  <c r="D24" i="4"/>
  <c r="D11" i="4"/>
  <c r="D25" i="4"/>
  <c r="D36" i="4" s="1"/>
  <c r="D26" i="4"/>
  <c r="D37" i="4" s="1"/>
  <c r="G95" i="3"/>
  <c r="G88" i="3"/>
  <c r="G87" i="3"/>
  <c r="G86" i="3"/>
  <c r="G85" i="3"/>
  <c r="G84" i="3"/>
  <c r="G83" i="3"/>
  <c r="F80" i="3"/>
  <c r="G80" i="3" s="1"/>
  <c r="F79" i="3"/>
  <c r="G79" i="3" s="1"/>
  <c r="F78" i="3"/>
  <c r="G78" i="3" s="1"/>
  <c r="E76" i="3"/>
  <c r="D76" i="3"/>
  <c r="F75" i="3"/>
  <c r="G75" i="3" s="1"/>
  <c r="F74" i="3"/>
  <c r="G74" i="3" s="1"/>
  <c r="F73" i="3"/>
  <c r="G73" i="3" s="1"/>
  <c r="E71" i="3"/>
  <c r="D71" i="3"/>
  <c r="F70" i="3"/>
  <c r="G70" i="3" s="1"/>
  <c r="F69" i="3"/>
  <c r="G69" i="3" s="1"/>
  <c r="F68" i="3"/>
  <c r="G68" i="3" s="1"/>
  <c r="F67" i="3"/>
  <c r="G67" i="3" s="1"/>
  <c r="F66" i="3"/>
  <c r="G66" i="3" s="1"/>
  <c r="F65" i="3"/>
  <c r="G65" i="3" s="1"/>
  <c r="E63" i="3"/>
  <c r="D63" i="3"/>
  <c r="F62" i="3"/>
  <c r="G62" i="3" s="1"/>
  <c r="F61" i="3"/>
  <c r="G61" i="3" s="1"/>
  <c r="F60" i="3"/>
  <c r="G60" i="3" s="1"/>
  <c r="F59" i="3"/>
  <c r="G59" i="3" s="1"/>
  <c r="F58" i="3"/>
  <c r="G58" i="3" s="1"/>
  <c r="F57" i="3"/>
  <c r="G57" i="3" s="1"/>
  <c r="E55" i="3"/>
  <c r="D55" i="3"/>
  <c r="F54" i="3"/>
  <c r="G54" i="3" s="1"/>
  <c r="F53" i="3"/>
  <c r="G53" i="3" s="1"/>
  <c r="F52" i="3"/>
  <c r="G52" i="3" s="1"/>
  <c r="E50" i="3"/>
  <c r="D50" i="3"/>
  <c r="F49" i="3"/>
  <c r="G49" i="3" s="1"/>
  <c r="F48" i="3"/>
  <c r="G48" i="3" s="1"/>
  <c r="F47" i="3"/>
  <c r="G47" i="3" s="1"/>
  <c r="E45" i="3"/>
  <c r="D45" i="3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E29" i="3"/>
  <c r="D29" i="3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E13" i="3"/>
  <c r="D13" i="3"/>
  <c r="G63" i="3" l="1"/>
  <c r="D88" i="3"/>
  <c r="D102" i="3" s="1"/>
  <c r="D83" i="3"/>
  <c r="D97" i="3" s="1"/>
  <c r="G45" i="3"/>
  <c r="G76" i="3"/>
  <c r="G29" i="3"/>
  <c r="G50" i="3"/>
  <c r="D12" i="3"/>
  <c r="D10" i="3" s="1"/>
  <c r="D82" i="3" s="1"/>
  <c r="E12" i="3"/>
  <c r="E10" i="3" s="1"/>
  <c r="E82" i="3" s="1"/>
  <c r="E81" i="3" s="1"/>
  <c r="E89" i="3" s="1"/>
  <c r="E90" i="3" s="1"/>
  <c r="E91" i="3" s="1"/>
  <c r="D85" i="3"/>
  <c r="D99" i="3" s="1"/>
  <c r="G55" i="3"/>
  <c r="D87" i="3"/>
  <c r="D101" i="3" s="1"/>
  <c r="D23" i="4"/>
  <c r="D28" i="4" s="1"/>
  <c r="D39" i="4" s="1"/>
  <c r="G32" i="4"/>
  <c r="G33" i="4" s="1"/>
  <c r="E29" i="4"/>
  <c r="E30" i="4" s="1"/>
  <c r="G13" i="3"/>
  <c r="G71" i="3"/>
  <c r="I83" i="3"/>
  <c r="D86" i="3"/>
  <c r="D100" i="3" s="1"/>
  <c r="D84" i="3"/>
  <c r="D98" i="3" s="1"/>
  <c r="I82" i="3" l="1"/>
  <c r="I87" i="3"/>
  <c r="G12" i="3"/>
  <c r="G10" i="3" s="1"/>
  <c r="G82" i="3" s="1"/>
  <c r="G81" i="3" s="1"/>
  <c r="G92" i="3" s="1"/>
  <c r="G93" i="3" s="1"/>
  <c r="G94" i="3" s="1"/>
  <c r="I85" i="3"/>
  <c r="D81" i="3"/>
  <c r="D89" i="3" s="1"/>
  <c r="D103" i="3" s="1"/>
  <c r="D40" i="2" l="1"/>
  <c r="D39" i="2"/>
  <c r="D38" i="2"/>
  <c r="G29" i="2"/>
  <c r="G28" i="2"/>
  <c r="G27" i="2"/>
  <c r="D25" i="2"/>
  <c r="G24" i="2"/>
  <c r="G23" i="2"/>
  <c r="G22" i="2"/>
  <c r="G21" i="2"/>
  <c r="G20" i="2"/>
  <c r="G19" i="2"/>
  <c r="G18" i="2"/>
  <c r="G17" i="2"/>
  <c r="G16" i="2"/>
  <c r="G15" i="2"/>
  <c r="E13" i="2"/>
  <c r="E11" i="2" s="1"/>
  <c r="D13" i="2"/>
  <c r="D11" i="2" s="1"/>
  <c r="G52" i="1"/>
  <c r="G45" i="1"/>
  <c r="G44" i="1"/>
  <c r="G43" i="1"/>
  <c r="G40" i="1"/>
  <c r="G38" i="1"/>
  <c r="E38" i="1"/>
  <c r="D38" i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E26" i="1"/>
  <c r="D26" i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D20" i="1"/>
  <c r="D13" i="1" s="1"/>
  <c r="D12" i="1" s="1"/>
  <c r="D45" i="1" s="1"/>
  <c r="F19" i="1"/>
  <c r="G19" i="1" s="1"/>
  <c r="F18" i="1"/>
  <c r="G18" i="1" s="1"/>
  <c r="F17" i="1"/>
  <c r="G17" i="1" s="1"/>
  <c r="F16" i="1"/>
  <c r="G16" i="1" s="1"/>
  <c r="F15" i="1"/>
  <c r="G15" i="1" s="1"/>
  <c r="E13" i="1"/>
  <c r="G26" i="1" l="1"/>
  <c r="G13" i="2"/>
  <c r="G11" i="2" s="1"/>
  <c r="D30" i="2"/>
  <c r="D41" i="2" s="1"/>
  <c r="E26" i="2"/>
  <c r="E12" i="1"/>
  <c r="E10" i="1" s="1"/>
  <c r="E42" i="1" s="1"/>
  <c r="E41" i="1" s="1"/>
  <c r="E46" i="1" s="1"/>
  <c r="E47" i="1" s="1"/>
  <c r="E48" i="1" s="1"/>
  <c r="I45" i="1"/>
  <c r="D56" i="1"/>
  <c r="G13" i="1"/>
  <c r="G12" i="1" s="1"/>
  <c r="G10" i="1" s="1"/>
  <c r="D44" i="1"/>
  <c r="D10" i="1"/>
  <c r="D42" i="1" s="1"/>
  <c r="D43" i="1"/>
  <c r="E25" i="2" l="1"/>
  <c r="E30" i="2" s="1"/>
  <c r="E31" i="2" s="1"/>
  <c r="E32" i="2" s="1"/>
  <c r="G26" i="2"/>
  <c r="G25" i="2" s="1"/>
  <c r="G33" i="2" s="1"/>
  <c r="G34" i="2" s="1"/>
  <c r="G35" i="2" s="1"/>
  <c r="D41" i="1"/>
  <c r="D46" i="1" s="1"/>
  <c r="D57" i="1" s="1"/>
  <c r="I43" i="1"/>
  <c r="D54" i="1"/>
  <c r="D55" i="1"/>
  <c r="I44" i="1"/>
  <c r="I42" i="1"/>
  <c r="G42" i="1"/>
  <c r="G41" i="1" s="1"/>
  <c r="G49" i="1" s="1"/>
  <c r="G50" i="1" s="1"/>
  <c r="G51" i="1" s="1"/>
</calcChain>
</file>

<file path=xl/sharedStrings.xml><?xml version="1.0" encoding="utf-8"?>
<sst xmlns="http://schemas.openxmlformats.org/spreadsheetml/2006/main" count="918" uniqueCount="418">
  <si>
    <t>Приложение № 5</t>
  </si>
  <si>
    <t>РАСЧЕТ ЦЕНЫ  ДОГОВОРА</t>
  </si>
  <si>
    <t xml:space="preserve">выполнения комплекса строительно-монтажных работ  по объекту: </t>
  </si>
  <si>
    <t xml:space="preserve"> «Курская АЭС-2. Энергоблок №1 и 2. Сооружение ресиверов водорода (00USE). Сооружение для электролизных установок (00UTE). Ограждение территории вспомогательных зданий и сооружений (05UZJ)».</t>
  </si>
  <si>
    <t>№ п/п</t>
  </si>
  <si>
    <t>№ сметы</t>
  </si>
  <si>
    <t>Наименование статей затрат по структуре цены договора</t>
  </si>
  <si>
    <t>Стоимость работ и затрат, руб.</t>
  </si>
  <si>
    <t>в базисном уровне 2000г</t>
  </si>
  <si>
    <t>в текущем уровне</t>
  </si>
  <si>
    <t>Кдог</t>
  </si>
  <si>
    <t>в текущем уровне с учетом Кдог</t>
  </si>
  <si>
    <t>Кдог=</t>
  </si>
  <si>
    <r>
      <t xml:space="preserve">Стоимость строительно-монтажных работ по главам 1-8 ССР, 
</t>
    </r>
    <r>
      <rPr>
        <sz val="9"/>
        <rFont val="Arial"/>
        <family val="2"/>
        <charset val="204"/>
      </rPr>
      <t>в том числе:</t>
    </r>
  </si>
  <si>
    <t>1.1.</t>
  </si>
  <si>
    <t>Блок 1, 2. Глава № 3, 7</t>
  </si>
  <si>
    <t>ОСР 03-30</t>
  </si>
  <si>
    <t>в том числе:</t>
  </si>
  <si>
    <t>03-30-1с</t>
  </si>
  <si>
    <t>Земляные работы. Сооружение джля ресиверов водорода (00 USE). Блок 1.</t>
  </si>
  <si>
    <t>03-30-2С</t>
  </si>
  <si>
    <t>Строительные работы. Сооружение для ресиверов водорода (00USE)</t>
  </si>
  <si>
    <t>03-30-1т</t>
  </si>
  <si>
    <t>Оборудование</t>
  </si>
  <si>
    <t>03-30-2т</t>
  </si>
  <si>
    <t>Материалы, Сооружение ресиверов водорода (00USE)</t>
  </si>
  <si>
    <t>03-30-3т</t>
  </si>
  <si>
    <t>Арматура, Сооружение ресиверов водорода (00USE)</t>
  </si>
  <si>
    <t>03-30-2С ип</t>
  </si>
  <si>
    <t>Строительные работы</t>
  </si>
  <si>
    <t>03-30-2С вп</t>
  </si>
  <si>
    <t>03-30-3т вп</t>
  </si>
  <si>
    <t>Арматура Объемы работ, включаемые при корректровке проекта в связи с изменением проектных решений</t>
  </si>
  <si>
    <t>03-30-3т ип</t>
  </si>
  <si>
    <t>Арматура Объемы работ исключаемые при корректировке проекта в связи с изменением проектных решений</t>
  </si>
  <si>
    <t>03-30-4т вп</t>
  </si>
  <si>
    <t>Оборудование Объемы работ, включаемые при корректировке проекта в связи с изменением проектных решений, Сооружение ресиверов водорода (00USE)</t>
  </si>
  <si>
    <t>03-30-5т вп</t>
  </si>
  <si>
    <t>Перемещение оборудования Объемы работ, включаемые при корректировке проекта в связи с изменением проектных решений, Сооружение ресиверов водорода (00USE)</t>
  </si>
  <si>
    <t>ОСР 03-39</t>
  </si>
  <si>
    <t>03-39-1с</t>
  </si>
  <si>
    <t>Земляные работы</t>
  </si>
  <si>
    <t>03-39-2с</t>
  </si>
  <si>
    <t>03-39-1т</t>
  </si>
  <si>
    <t>Материалы, Сооружение для электролизных установок (00UTE)</t>
  </si>
  <si>
    <t>03-39-2т</t>
  </si>
  <si>
    <t>Арматура, Сооружение для электролизных установок (00UTE)</t>
  </si>
  <si>
    <t>03-39-2С ип</t>
  </si>
  <si>
    <t>03-39-2C вп</t>
  </si>
  <si>
    <t>03-39-2т ип</t>
  </si>
  <si>
    <t>Арматура Объемы работ, исключаемые при корректировке проекта в связи с изменением проектных решений</t>
  </si>
  <si>
    <t>03-39-2т вп</t>
  </si>
  <si>
    <t>03-39-3т вп</t>
  </si>
  <si>
    <t>Материалы объемы работ, включаемые при корретировке проекта в связи с ихменением проектных решений</t>
  </si>
  <si>
    <t>03-39-4т вп</t>
  </si>
  <si>
    <t>Перемещение оборудования Объемы работ, включаемые при корректировке проекта в связи с изменением проектных решений</t>
  </si>
  <si>
    <t>ОСР 07-03</t>
  </si>
  <si>
    <t>07-03-4-1С</t>
  </si>
  <si>
    <t>Строительные работы. Ограждение территории вспомогательных зданий и сооружений (05UZJ)</t>
  </si>
  <si>
    <r>
      <t xml:space="preserve">Прочие работы и затраты, </t>
    </r>
    <r>
      <rPr>
        <sz val="9"/>
        <rFont val="Arial"/>
        <family val="2"/>
        <charset val="204"/>
      </rPr>
      <t>в том числе:</t>
    </r>
  </si>
  <si>
    <t>2.1.</t>
  </si>
  <si>
    <t>Дополнительные затраты при производстве работ в зимнее время -  4 % от суммы СМР по главам 1-8 (в базовом и текущем уровне)</t>
  </si>
  <si>
    <t>2.2.</t>
  </si>
  <si>
    <r>
      <t xml:space="preserve">Средства на перевозку работников строительно-монтажных организаций автомобильным транспортом  </t>
    </r>
    <r>
      <rPr>
        <u/>
        <sz val="9"/>
        <rFont val="Arial"/>
        <family val="2"/>
        <charset val="204"/>
      </rPr>
      <t xml:space="preserve"> 2,028  </t>
    </r>
    <r>
      <rPr>
        <sz val="9"/>
        <rFont val="Arial"/>
        <family val="2"/>
        <charset val="204"/>
      </rPr>
      <t>% от итога СМР по главам 1-8  в базовом уровне цен</t>
    </r>
  </si>
  <si>
    <t>2.3.</t>
  </si>
  <si>
    <r>
      <t xml:space="preserve">Затраты, связанные с командированием рабочих  </t>
    </r>
    <r>
      <rPr>
        <u/>
        <sz val="9"/>
        <rFont val="Arial"/>
        <family val="2"/>
        <charset val="204"/>
      </rPr>
      <t>4,387 %</t>
    </r>
    <r>
      <rPr>
        <sz val="9"/>
        <rFont val="Arial"/>
        <family val="2"/>
        <charset val="204"/>
      </rPr>
      <t xml:space="preserve"> от итога СМР по главам 1-8 в базовом уровне цен</t>
    </r>
  </si>
  <si>
    <t>2.4.</t>
  </si>
  <si>
    <t>Затраты, связанные с перебазировкой строительных организаций                    0,197 % от итога СМР по главам 1-8 в базовом уровне цен</t>
  </si>
  <si>
    <t>ИТОГО по главам 1 и 9:</t>
  </si>
  <si>
    <t>Кроме того НДС 20%:</t>
  </si>
  <si>
    <t>ИТОГО стоимость по Договору с НДС</t>
  </si>
  <si>
    <t>Итого текущая стоимость работ по Договору с учетом договорного коэффициента и предельных лимитов компенсации Генподрядчиком прочих затрат Субподрядчика</t>
  </si>
  <si>
    <t>Всего стоимость по Договору с учетом договорного коэффициента и предельных лимитов компенсации Генподрядчиком прочих затрат Субподрядчика</t>
  </si>
  <si>
    <t>Договорной коэффициент, учитывающий снижение стоимости Работ, выполняемых Субподрядчиком, определенный по результату торгов:</t>
  </si>
  <si>
    <t xml:space="preserve">Предельные лимиты компенсаций Генподрядчиком прочих затрат Субподрядчика: </t>
  </si>
  <si>
    <t>6.1.</t>
  </si>
  <si>
    <t>Средства на перевозку работников строительно-монтажных организаций автомобильным транспортом</t>
  </si>
  <si>
    <t>6.2.</t>
  </si>
  <si>
    <t xml:space="preserve">Затраты, связанные с командированием рабочих </t>
  </si>
  <si>
    <t>6.3.</t>
  </si>
  <si>
    <t>Затраты, связанные с перебазировкой  рабочих</t>
  </si>
  <si>
    <t>Итого  стоимость работ по Договору с учетом договорного коэффициента и предельных лимитов компенсации Генподрядчиком прочих затрат Субподрядчика в базисном уровне цен</t>
  </si>
  <si>
    <t>От Подрядчика:</t>
  </si>
  <si>
    <t>От Субподрядчика:</t>
  </si>
  <si>
    <t>М.п.</t>
  </si>
  <si>
    <t>Директор по управлению стоимостью</t>
  </si>
  <si>
    <t>российских атомных проектов</t>
  </si>
  <si>
    <t>Н.М. Ковальчук</t>
  </si>
  <si>
    <t xml:space="preserve"> Курская АЭС-2. Энергоблоки №1. Здание компрессорной (00UTF). Разделы АЗ, ВК, ОВ, ПТ, Т, ТИ, ВК</t>
  </si>
  <si>
    <t xml:space="preserve"> в текущем уровне</t>
  </si>
  <si>
    <t>К дог</t>
  </si>
  <si>
    <t xml:space="preserve">по договору в текущем уровне </t>
  </si>
  <si>
    <r>
      <t xml:space="preserve">Стоимость строительно-монтажных работ по главам 1-8 ССР, 
</t>
    </r>
    <r>
      <rPr>
        <sz val="10"/>
        <rFont val="Arial"/>
        <family val="2"/>
        <charset val="204"/>
      </rPr>
      <t>в том числе:</t>
    </r>
  </si>
  <si>
    <t xml:space="preserve">Блок 1. Глава № 3 </t>
  </si>
  <si>
    <t>ОСР №03-38</t>
  </si>
  <si>
    <t>ЛСР 03-38-1ВК</t>
  </si>
  <si>
    <t>Система водоснабжения</t>
  </si>
  <si>
    <t>ЛСР 03-38-1ВК ип</t>
  </si>
  <si>
    <t>Система водоснабжения.  Объемы работ, исключаемые в свзяи с изменениями проектных решений</t>
  </si>
  <si>
    <t xml:space="preserve">ЛСР 03-38-1ВК вп </t>
  </si>
  <si>
    <t>Система водоснабжения. Объемы работ, включаемые в свзяи с изменениями проектных решений</t>
  </si>
  <si>
    <t>ЛСР 03-38-2ВК</t>
  </si>
  <si>
    <t>Система водоотведения</t>
  </si>
  <si>
    <t>ЛСР 03-38-1ОВ вп</t>
  </si>
  <si>
    <t>Отопление, вентиляция и кондиционирование воздуха, тепловые сети</t>
  </si>
  <si>
    <t>ЛСР 03-38-1ПТ</t>
  </si>
  <si>
    <t>Обеспечение пожарной безопасности. Автоматическое пожаротушение</t>
  </si>
  <si>
    <t>ЛСР 03-38-1Т вп</t>
  </si>
  <si>
    <t>Тепломеханические решения Объемы работ, включаемые при корректировке проекта в связи с изменением проектных решений</t>
  </si>
  <si>
    <t>ЛСР 03-38-2т</t>
  </si>
  <si>
    <t>Организация и механизация ремонтных работ</t>
  </si>
  <si>
    <t>ЛСР 03-38-1аз</t>
  </si>
  <si>
    <t>Антикоррозийная защита трубопроводов</t>
  </si>
  <si>
    <t>ЛСР 03-38-1ти</t>
  </si>
  <si>
    <t>Тепловая изоляция трубопроводов и вентиляционных систем</t>
  </si>
  <si>
    <r>
      <t xml:space="preserve">Прочие работы и затраты, 
</t>
    </r>
    <r>
      <rPr>
        <sz val="10"/>
        <rFont val="Arial"/>
        <family val="2"/>
        <charset val="204"/>
      </rPr>
      <t>в том числе:</t>
    </r>
  </si>
  <si>
    <t>Дополнительные затраты при производстве работ в зимнее время - 4 % от суммы СМР по главам 1-8 (в базовом и текущем уровне)</t>
  </si>
  <si>
    <t xml:space="preserve">Средства на перевозку работников строительно-монтажных организаций автомобильным транспортом 2,028% от итога СМР по главам 1-8  в базовом уровне цен </t>
  </si>
  <si>
    <r>
      <t>Затраты, связанные с командированием рабочих 4,387% от итога СМР по главам 1-8 в базовом уровне цен</t>
    </r>
    <r>
      <rPr>
        <sz val="10"/>
        <color indexed="10"/>
        <rFont val="Arial"/>
        <family val="2"/>
        <charset val="204"/>
      </rPr>
      <t xml:space="preserve"> </t>
    </r>
  </si>
  <si>
    <t>2.4.*</t>
  </si>
  <si>
    <t>Затраты, связанные с перебазировкой строительно-монтажной организации 0,197 % от итога СМР по главам 1-8 в базовом уровне цен</t>
  </si>
  <si>
    <t xml:space="preserve">Итого текущая стоимость работ по Договору с учетом договорного коэффициента </t>
  </si>
  <si>
    <t>Всего стоимость по Договору с учетом договорного коэффициента</t>
  </si>
  <si>
    <t xml:space="preserve"> "Курская АЭС-2. Энергоблок № 1 и 2. Кабельные каналы и тоннели. Здание резервного пункта управления блоком (10UCB, 20UCB). Пожаротушение."</t>
  </si>
  <si>
    <t>Блок 1, 2. Глава № 2, 3</t>
  </si>
  <si>
    <t>ОСР 02-25.1</t>
  </si>
  <si>
    <t>ЛСР 02-25.1-1-1ПТ</t>
  </si>
  <si>
    <t>Приобретение и монтаж системы автоматического пожаротушения</t>
  </si>
  <si>
    <t>ЛСР 02-25.1-1ПТ ип</t>
  </si>
  <si>
    <t>Cистемы автоматического пожаротушения</t>
  </si>
  <si>
    <t>ЛСР 02-25.1-1ПТ вп</t>
  </si>
  <si>
    <t>ЛСР 02-25.1-2ПТ вп</t>
  </si>
  <si>
    <t>Cистемы автоматического пожаротушения. (на добавляемые объемы)</t>
  </si>
  <si>
    <t>ЛСР 02-25.1-2ПТ ип</t>
  </si>
  <si>
    <t>Cистемы автоматического пожаротушения. (на исключаемые объемы)</t>
  </si>
  <si>
    <t xml:space="preserve">ЛСР 02-25.1-2-1ПТ </t>
  </si>
  <si>
    <t xml:space="preserve">Cистемы автоматического пожаротушения. </t>
  </si>
  <si>
    <t>ЛСР 02-25.1-10-1ПТ вп</t>
  </si>
  <si>
    <t>Приобретение и монтаж оборудования и трубопроводов АУП канала 13UPZ. Объемы работ, включаемые в связи с изменениями проектных решений</t>
  </si>
  <si>
    <t>ЛСР 02-25.1-10-1ПТ ип</t>
  </si>
  <si>
    <t>Приобретение и монтаж оборудования и трубопроводов АУП канала 13UPZ. Объемы работ, исключаемые в связи с изменениями проектных решений</t>
  </si>
  <si>
    <t xml:space="preserve">ЛСР 02-25.1-10-1ПТ </t>
  </si>
  <si>
    <t xml:space="preserve">Приобретение и монтаж оборудования и трубопроводов АУП канала 13UPZ. </t>
  </si>
  <si>
    <t>ЛСР 02-25.1-10-2ПТ вп</t>
  </si>
  <si>
    <t>Приобретение и монтаж оборудования и трубопроводов АУП канала 14UPZ. Объемы работ, включаемые в связи с изменениями проектных решений</t>
  </si>
  <si>
    <t>ЛСР 02-25.1-10-2ПТ ип</t>
  </si>
  <si>
    <t>Приобретение и монтаж оборудования и трубопроводов АУП канала 14UPZ. Объемы работ, исключаемые в связи с изменениями проектных решений</t>
  </si>
  <si>
    <t xml:space="preserve">ЛСР 02-25.1-10-2ПТ </t>
  </si>
  <si>
    <t xml:space="preserve">Приобретение и монтаж оборудования и трубопроводов АУП канала 14UPZ. </t>
  </si>
  <si>
    <t xml:space="preserve">ЛСР  02-25.1-10-3ПТ </t>
  </si>
  <si>
    <t>ЛСР 02-25.1-01ПТ после ГГЭ</t>
  </si>
  <si>
    <t>Система автоматических установок водяного пожаротушения для помещений и оборудования систем нормальной эксплуатации SGC</t>
  </si>
  <si>
    <t>ОСР 02-25.2</t>
  </si>
  <si>
    <t xml:space="preserve">ЛСР 02-25.2-1-1ПТ </t>
  </si>
  <si>
    <t>Cистемы автоматического пожаротушения. Кабельный тоннель системы нормальной эксплуатации (21-28 UBZ)</t>
  </si>
  <si>
    <t>ЛСР 02-25.2-1ПТ ип</t>
  </si>
  <si>
    <t>Cистемы автоматического пожаротушения (на исключаемые  объемы). Кабельный тоннель системы нормальной эксплуатации (21-28 UBZ).</t>
  </si>
  <si>
    <t>ЛСР 02-25.2-1ПТ вп</t>
  </si>
  <si>
    <t>Cистемы автоматического пожаротушения  (на добавляемые объемы). Кабельный тоннель системы нормальной эксплуатации (21-28 UBZ).</t>
  </si>
  <si>
    <t>ЛСР 02-25.2-2ПТ вп</t>
  </si>
  <si>
    <t>Cистемы автоматического пожаротушения (на добавляемые объемы). Кабельный тоннель системы нормальной эксплуатации (21-22 UPZ).</t>
  </si>
  <si>
    <t>ЛСР 02-25.2-2ПТ ип</t>
  </si>
  <si>
    <t>Cистемы автоматического пожаротушения (на исключаемые объемы). Кабельный тоннель системы нормальной эксплуатации (21-22 UPZ).</t>
  </si>
  <si>
    <t xml:space="preserve">ЛСР 02-25.2-2-1ПТ </t>
  </si>
  <si>
    <t>Cистемы автоматического пожаротушения. Кабельный тоннель системы нормальной эксплуатации (21-22 UPZ).</t>
  </si>
  <si>
    <t>ЛСР 02-25.2-10-1ПТ вп</t>
  </si>
  <si>
    <t>Приобретение и монтаж оборудования и трубопроводов АУП канала 23UPZ. Объемы работ, включаемые в связи с изменениями проектных решений. Кабельные каналы и тоннели системы нормальной эксплуатации (21-24USZ, 21-28 UBZ, 25-28 URZ, 21-24 UPZ). Блок 2.</t>
  </si>
  <si>
    <t>ЛСР 02-25.2-10-1ПТ ип</t>
  </si>
  <si>
    <t>Приобретение и монтаж оборудования и трубопроводов АУП канала 23UPZ. Объемы работ, исключаемые в связи с изменениями проектных решений. Кабельные каналы и тоннели системы нормальной эксплуатации (21-24USZ, 21-28 UBZ, 25-28 URZ, 21-24 UPZ). Блок 2.</t>
  </si>
  <si>
    <t xml:space="preserve">ЛСР 02-25.2-10-1ПТ </t>
  </si>
  <si>
    <t>Приобретение и монтаж оборудования и трубопроводов АУП канала 23UPZ. Кабельные каналы и тоннели системы нормальной эксплуатации (21-24USZ, 21-28 UBZ, 25-28 URZ, 21-25 UPZ). Блок 2.</t>
  </si>
  <si>
    <t>ЛСР 02-25.2-10-2ПТ вп</t>
  </si>
  <si>
    <t>Приобретение и монтаж оборудования и трубопроводов АУП канала 24UPZ. Объемы работ, включаемые в связи с изменениями проектных решений</t>
  </si>
  <si>
    <t>ЛСР 02-25.2-10-2ПТ ип</t>
  </si>
  <si>
    <t>Приобретение и монтаж оборудования и трубопроводов АУП канала 24UPZ. Объемы работ, исключаемые в связи с изменениями проектных решений</t>
  </si>
  <si>
    <t xml:space="preserve">ЛСР 02-25.2-10-2ПТ </t>
  </si>
  <si>
    <t xml:space="preserve">Приобретение и монтаж оборудования и трубопроводов АУП канала 24UPZ. </t>
  </si>
  <si>
    <t>ЛСР 02-25.2-10-3ПТ</t>
  </si>
  <si>
    <t>ОСР 02-31.1</t>
  </si>
  <si>
    <t xml:space="preserve">ЛСР 02-31.1-1ПТ вп  </t>
  </si>
  <si>
    <t>Cистемы автоматического пожаротушения (на добавляемые объемы). Кабельный тоннель системы безопасности. (11-12 UKZ)</t>
  </si>
  <si>
    <t>ЛСР 02-31.1-1ПТ ип</t>
  </si>
  <si>
    <t>Cистемы автоматического пожаротушения (на исключаемые  объемы). Кабельный тоннель системы безопасности. (11-12 UKZ)</t>
  </si>
  <si>
    <t xml:space="preserve">ЛСР 02-31.1-1ПТ </t>
  </si>
  <si>
    <t>Cистемы автоматического пожаротушения. Кабельный тоннель системы безопасности. (11-12 UKZ)</t>
  </si>
  <si>
    <t>ОСР 02-31.2</t>
  </si>
  <si>
    <t xml:space="preserve">ЛСР 02-31.2-1ПТ вп  </t>
  </si>
  <si>
    <t>Cистемы автоматического пожаротушения   (21-22UKZ) включаемые в связи с изменениями проектных решений</t>
  </si>
  <si>
    <t>ЛСР 02-31.2-1ПТ ип</t>
  </si>
  <si>
    <t>Cистемы автоматического пожаротушения   (21-22UKZ ) исключаемые в связи с изменениями проектных решений</t>
  </si>
  <si>
    <t xml:space="preserve">ЛСР 02-31.2-1ПТ </t>
  </si>
  <si>
    <t>Cистемы автоматического пожаротушения   (21-22UKZ )</t>
  </si>
  <si>
    <t>ОСР 02-42.1</t>
  </si>
  <si>
    <t>ЛСР 02-42.1-1-1ПТ вп</t>
  </si>
  <si>
    <t>Приобретение и монтаж оборудования и трубопроводов АУП. Объемы работ, включаемые в связи с изменениями проектных решений</t>
  </si>
  <si>
    <t xml:space="preserve">ЛСР 02-42.1-1-1ПТ ип </t>
  </si>
  <si>
    <t>Приобретение и монтаж оборудования и трубопроводов АУП. Объемы работ, исключаемые в связи с изменениями проектных решений</t>
  </si>
  <si>
    <t xml:space="preserve">ЛСР 02-42.1-1-1ПТ </t>
  </si>
  <si>
    <t xml:space="preserve">Приобретение и монтаж оборудования и трубопроводов АУП. </t>
  </si>
  <si>
    <t>ЛСР 02-42.1-2-1ПТ вп</t>
  </si>
  <si>
    <t>ЛСР 02-42.1-2-1ПТ ип</t>
  </si>
  <si>
    <t xml:space="preserve">ЛСР 02-42.1-2-1ПТ </t>
  </si>
  <si>
    <t>Приобретение и монтаж оборудования и трубопроводов АУП. Объемы работ.</t>
  </si>
  <si>
    <t>ОСР 02-42.2</t>
  </si>
  <si>
    <t>ЛСР 02-42.2-1-1ПТ вп</t>
  </si>
  <si>
    <t xml:space="preserve">ЛСР 02-42.2-1-1ПТ ип </t>
  </si>
  <si>
    <t xml:space="preserve">ЛСР 02-42.2-1-1ПТ </t>
  </si>
  <si>
    <t>Приобретение и монтаж оборудования и трубопроводов АУП. Объемы работ</t>
  </si>
  <si>
    <t>ЛСР 02-42.2-2-1ПТ вп</t>
  </si>
  <si>
    <t>ЛСР 02-42.2-2-1ПТ ип</t>
  </si>
  <si>
    <t xml:space="preserve">ЛСР 02-42.2-2-1ПТ </t>
  </si>
  <si>
    <t>ОСР 03-02.1</t>
  </si>
  <si>
    <t>ЛСР 03-02.1-1ПТ вп</t>
  </si>
  <si>
    <t>Системы автоматического пожаротушения (добавляемые объемы). Защищенный пункт управления (10UCB)</t>
  </si>
  <si>
    <t>ЛСР 03-02.1-1ПТ ип</t>
  </si>
  <si>
    <t>Системы автоматического пожаротушения (исключаемыеобъемы). Защищенный пункт управления (10UCB)</t>
  </si>
  <si>
    <t xml:space="preserve">ЛСР 03-02.1-1ПТ </t>
  </si>
  <si>
    <t>Системы автоматического пожаротушения. Защищенный пункт управления (10UCB)</t>
  </si>
  <si>
    <t>ОСР 03-02.2</t>
  </si>
  <si>
    <t>03-02.2-1ПТ вп</t>
  </si>
  <si>
    <t>Системы автоматического пожаротушения (добавляемые объемы). Защищенный пункт управления (20UCB)</t>
  </si>
  <si>
    <t>03-02.2-1ПТ ип</t>
  </si>
  <si>
    <t>Системы автоматического пожаротушения (исключаемые  объемы). Защищенный пункт управления (20UCB)</t>
  </si>
  <si>
    <t>03-02.2-1ПТ</t>
  </si>
  <si>
    <r>
      <t xml:space="preserve">Средства на перевозку работников строительно-монтажных организаций автомобильным транспортом  </t>
    </r>
    <r>
      <rPr>
        <u/>
        <sz val="9"/>
        <rFont val="Arial"/>
        <family val="2"/>
        <charset val="204"/>
      </rPr>
      <t xml:space="preserve">1,977 </t>
    </r>
    <r>
      <rPr>
        <sz val="9"/>
        <rFont val="Arial"/>
        <family val="2"/>
        <charset val="204"/>
      </rPr>
      <t>% от итога СМР по главам 1-8  в базовом уровне цен</t>
    </r>
  </si>
  <si>
    <t>2.5.</t>
  </si>
  <si>
    <r>
      <t xml:space="preserve">Затраты, связанные с командированием рабочих  </t>
    </r>
    <r>
      <rPr>
        <u/>
        <sz val="9"/>
        <rFont val="Arial"/>
        <family val="2"/>
        <charset val="204"/>
      </rPr>
      <t>4,277 %</t>
    </r>
    <r>
      <rPr>
        <sz val="9"/>
        <rFont val="Arial"/>
        <family val="2"/>
        <charset val="204"/>
      </rPr>
      <t xml:space="preserve"> от итога СМР по главам 1-8 в базовом уровне цен</t>
    </r>
  </si>
  <si>
    <t>2.6.</t>
  </si>
  <si>
    <t>2.7.</t>
  </si>
  <si>
    <t>Затраты, связанные с перебазировкой строительных организаций                    0,153 % от итога СМР по главам 1-8 в базовом уровне цен</t>
  </si>
  <si>
    <t>6.4.</t>
  </si>
  <si>
    <t>6.5.</t>
  </si>
  <si>
    <t>Курская АЭС-2. Энергоблоки №1и2. Азотно - кислородная станция (00USF)</t>
  </si>
  <si>
    <t xml:space="preserve">Блок 1, 2. Глава № 3 </t>
  </si>
  <si>
    <t>ОСР №03-31</t>
  </si>
  <si>
    <t xml:space="preserve"> ЛСР №  03-31-1С</t>
  </si>
  <si>
    <t xml:space="preserve"> ЛСР № 03-31-1ВК</t>
  </si>
  <si>
    <t xml:space="preserve"> ЛСР № 03-31-2ВК</t>
  </si>
  <si>
    <t xml:space="preserve"> ЛСР № 03-31-1ОВ</t>
  </si>
  <si>
    <t xml:space="preserve"> ЛСР № 03-31-1Т</t>
  </si>
  <si>
    <t>Тепломеханические решения</t>
  </si>
  <si>
    <t xml:space="preserve"> ЛСР № 03-31-2Т</t>
  </si>
  <si>
    <t>Организаци я имеханизация ремонтных работ</t>
  </si>
  <si>
    <t xml:space="preserve"> ЛСР № 03-31-1АЗ</t>
  </si>
  <si>
    <t>Антикоррозийна защита трубопроводов</t>
  </si>
  <si>
    <t xml:space="preserve"> ЛСР № 03-31-1ТИ</t>
  </si>
  <si>
    <t>Теплоизоляция трубопроводов  и вентиляционных систем.</t>
  </si>
  <si>
    <t xml:space="preserve">Средства на перевозку работников строительно-монтажных организаций автомобильным транспортом 1,493 % от итога СМР по главам 1-8  в базовом уровне цен </t>
  </si>
  <si>
    <r>
      <t>Затраты, связанные с командированием рабочих 3,4 % от итога СМР по главам 1-8 в базовом уровне цен</t>
    </r>
    <r>
      <rPr>
        <sz val="10"/>
        <color indexed="10"/>
        <rFont val="Arial"/>
        <family val="2"/>
        <charset val="204"/>
      </rPr>
      <t xml:space="preserve"> </t>
    </r>
  </si>
  <si>
    <t>Затраты, связанные с перебазировкой строительно-монтажной организации 0,248 % от итога СМР по главам 1-8 в базовом уровне цен</t>
  </si>
  <si>
    <t>Курская АЭС-2. Энергоблоки №1 и №2. Теплораспределительный пункт (00UNA). Бак для слива загрязненной сетевой воды (00UNJ). Строительная часть, технологическая часть,  сети ОВ и ВК.</t>
  </si>
  <si>
    <t>Блок 1, 2. Глава № 3</t>
  </si>
  <si>
    <t>ОСР 03-27</t>
  </si>
  <si>
    <t>03-27-2С</t>
  </si>
  <si>
    <t>ОСР 03-48</t>
  </si>
  <si>
    <t>03-48-1ВК</t>
  </si>
  <si>
    <t>Внутренние сети водоснабжения</t>
  </si>
  <si>
    <t>03-48-1ВК ип</t>
  </si>
  <si>
    <t>03-48-1ВК вп</t>
  </si>
  <si>
    <t>03-48-1ОВ</t>
  </si>
  <si>
    <t>Оборудование и арматура системы теплоснабжения, отопления, вентиляции. Теплораспределительный пункт</t>
  </si>
  <si>
    <t>03-48-1Т</t>
  </si>
  <si>
    <t>Оборудование. Теплораспределительный пункт</t>
  </si>
  <si>
    <t>03-48-1Т ип</t>
  </si>
  <si>
    <t>03-48-1Т вп</t>
  </si>
  <si>
    <t>03-48-2ВК</t>
  </si>
  <si>
    <t>Внутренние сети водоотведения</t>
  </si>
  <si>
    <t>03-48-2ВК ип</t>
  </si>
  <si>
    <t>03-48-2ВК вп</t>
  </si>
  <si>
    <t>03-48-2ов</t>
  </si>
  <si>
    <t>материалы системы теплоснабжения, отопления, вентиляции. Теплораспределительный пункт</t>
  </si>
  <si>
    <t>03-48-2С</t>
  </si>
  <si>
    <t>03-48-2С ип</t>
  </si>
  <si>
    <t>03-48-2С вп</t>
  </si>
  <si>
    <t>03-48-2Т</t>
  </si>
  <si>
    <t>Арматура, Теплораспределительный пункт</t>
  </si>
  <si>
    <t>03-48-2Т ип</t>
  </si>
  <si>
    <t>03-48-2Т вп</t>
  </si>
  <si>
    <t>03-48-3С</t>
  </si>
  <si>
    <t>Архитектурно - строительные работы</t>
  </si>
  <si>
    <t>03-48-3С ип</t>
  </si>
  <si>
    <t>03-48-3С вп</t>
  </si>
  <si>
    <t>03-48-3Т</t>
  </si>
  <si>
    <t>Трубопроводы и материалы. Теплораспределительный пункт</t>
  </si>
  <si>
    <t>03-48-3Т ип</t>
  </si>
  <si>
    <t>03-48-3Т вп</t>
  </si>
  <si>
    <t>03-48-4т</t>
  </si>
  <si>
    <t>Механизация ремонтных работ</t>
  </si>
  <si>
    <t>03-48-4т ип</t>
  </si>
  <si>
    <t>03-48-4т вп</t>
  </si>
  <si>
    <t>в текущем уровне с учетом Кдог =0,99995*0,93</t>
  </si>
  <si>
    <t>Приложение № 5/1</t>
  </si>
  <si>
    <t>Приложение № 5/3</t>
  </si>
  <si>
    <t>Приложение № 5/4</t>
  </si>
  <si>
    <t>Приложение № 5/6</t>
  </si>
  <si>
    <t xml:space="preserve">РАСЧЕТ ЦЕНЫ  ДОГОВОРА </t>
  </si>
  <si>
    <t>руб</t>
  </si>
  <si>
    <t xml:space="preserve">№ Лота </t>
  </si>
  <si>
    <t>Наименование</t>
  </si>
  <si>
    <t>база</t>
  </si>
  <si>
    <t>без НДС</t>
  </si>
  <si>
    <t>с НДС</t>
  </si>
  <si>
    <t>Размер коэффициента</t>
  </si>
  <si>
    <t>ИТОГО:</t>
  </si>
  <si>
    <t>ПОДРЯДЧИК:</t>
  </si>
  <si>
    <t>СУБПОДРЯДЧИК:</t>
  </si>
  <si>
    <t xml:space="preserve">Директор по российским атомным проектам 
АО «КОНЦЕРН ТИТАН-2» 
</t>
  </si>
  <si>
    <t>АО "КОНЦЕРН ТИТАН-2"</t>
  </si>
  <si>
    <t>__________________________  В.И. Минаев</t>
  </si>
  <si>
    <t>“_____”__________2021г.</t>
  </si>
  <si>
    <t xml:space="preserve">Генеральный директор </t>
  </si>
  <si>
    <t>ООО «ИНТЭНС ИНЖИНИРИНГ»</t>
  </si>
  <si>
    <t>______________________ Романовский А.М.</t>
  </si>
  <si>
    <t>к договору № 40/40516-Д-ИИ от 01 сентября 2021г.</t>
  </si>
  <si>
    <t>Приложение № 5/2</t>
  </si>
  <si>
    <t xml:space="preserve">Директор по российским атомным проектам </t>
  </si>
  <si>
    <t>__________________________  Мустафин Р.Р.</t>
  </si>
  <si>
    <t>в редакции дополнительного соглашения № _____________</t>
  </si>
  <si>
    <t>№ приложения</t>
  </si>
  <si>
    <t>5.1.</t>
  </si>
  <si>
    <t>5.2.</t>
  </si>
  <si>
    <t>5.3.</t>
  </si>
  <si>
    <t>к договору №40/26077-Д/ДП-21-196 от 16.11.2021 г.</t>
  </si>
  <si>
    <t xml:space="preserve"> Курская АЭС-2. «Курская АЭС-2. Энергоблок №1. Здание турбины (10UМA), антикороззийная защита.</t>
  </si>
  <si>
    <t>ОСР 02-04.1</t>
  </si>
  <si>
    <t>Затраты, связанные с командированием рабочих  3,4 % от итога СМР по главам 1-8 в базовом уровне цен</t>
  </si>
  <si>
    <t>Затраты, связанные с перебазировкой строительных организаций       0,248 % от итога СМР по главам 1-8 в базовом уровне цен</t>
  </si>
  <si>
    <r>
      <t xml:space="preserve">Средства на перевозку работников строительно-монтажных организаций автомобильным транспортом  </t>
    </r>
    <r>
      <rPr>
        <u/>
        <sz val="9"/>
        <rFont val="Arial"/>
        <family val="2"/>
        <charset val="204"/>
      </rPr>
      <t xml:space="preserve"> 1,493  % </t>
    </r>
    <r>
      <rPr>
        <sz val="9"/>
        <rFont val="Arial"/>
        <family val="2"/>
        <charset val="204"/>
      </rPr>
      <t>от итога СМР по главам 1-8  в базовом уровне цен</t>
    </r>
  </si>
  <si>
    <t xml:space="preserve"> Курская АЭС-2. «Курская АЭС-2. Энергоблок №1
Здание турбины (10UМA), Здание теплофикационной установки (10UMH), Здание блочной обессоливающей установки (10UMX). 
АКЗ и ОГЗ</t>
  </si>
  <si>
    <t xml:space="preserve"> Курская АЭС-2. «Курская АЭС-2. Энергоблок №2
Здание турбины (20UМA), Здание блочной обессоливающей установки (20UMX) 
АКЗ и ОГЗ</t>
  </si>
  <si>
    <t>в том числе допонительно поручаемые объемы работ</t>
  </si>
  <si>
    <t>Договор</t>
  </si>
  <si>
    <t>ДС № 1</t>
  </si>
  <si>
    <t>СМР</t>
  </si>
  <si>
    <t>Прочие</t>
  </si>
  <si>
    <t>Всего</t>
  </si>
  <si>
    <t>ГУ Эн Эс Си=4,5%</t>
  </si>
  <si>
    <t>Итого на руки ЭнЭсСи</t>
  </si>
  <si>
    <t>ТКП ЭнЭсСи</t>
  </si>
  <si>
    <t xml:space="preserve">Всего стоимость по Договору с учетом договорного коэффициента и предельных лимитов компенсации Генподрядчиком прочих затрат Субподрядчика </t>
  </si>
  <si>
    <t>*</t>
  </si>
  <si>
    <t>Приложение № 5.1.</t>
  </si>
  <si>
    <t>Глава № 3</t>
  </si>
  <si>
    <t>к договору № _______________________________________</t>
  </si>
  <si>
    <t>Инженерно-бытовой корпус (00USV). Каркас.</t>
  </si>
  <si>
    <t>Инженерно-бытовой корпус (00USV). Перекрытия на отм. 0,000; +4,200.</t>
  </si>
  <si>
    <t>Инженерно-бытовой корпус (00USV). Наружные стены.</t>
  </si>
  <si>
    <t>Инженерно-бытовой корпус (00USV). Лестничные клетки.</t>
  </si>
  <si>
    <t>Инженерно-бытовой корпус (00USV). Шахты лифтов.</t>
  </si>
  <si>
    <t>Инженерно-бытовой корпус (00USV). Внутренние стены на отметках -4,000; 0,000; +4,200.</t>
  </si>
  <si>
    <t>Инженерно-бытовой корпус (00USV). Архитектурные решения.</t>
  </si>
  <si>
    <t>03-46-0005С</t>
  </si>
  <si>
    <t>03-46-0006С</t>
  </si>
  <si>
    <t>03-46-0008С</t>
  </si>
  <si>
    <t>03-46-0009С</t>
  </si>
  <si>
    <t>03-46-0011С</t>
  </si>
  <si>
    <t>03-46-0002С</t>
  </si>
  <si>
    <t>03-46-0010C</t>
  </si>
  <si>
    <t>3 973 085,00</t>
  </si>
  <si>
    <t>посреднему</t>
  </si>
  <si>
    <t>ОСР 03-46</t>
  </si>
  <si>
    <t>ед.изм.</t>
  </si>
  <si>
    <t>кол-во</t>
  </si>
  <si>
    <t>м3</t>
  </si>
  <si>
    <t>Устройство наружных монолитных стен на отм. - 4,100</t>
  </si>
  <si>
    <t>Устройство наружных кирпичных стен</t>
  </si>
  <si>
    <t>Устройство
антикоррозионная защита металлических поверхностей</t>
  </si>
  <si>
    <t>Устройство железобетонного каркаса (колонны Км1 и Км2, диафрагмы жёсткости Дж1...Дж8) на отм. -4,100; - 0,100;+4Д00</t>
  </si>
  <si>
    <t>Устройство шахты лифтов (ЛШм1,ППм1, ЛШм2) на отм. -4,100; -0,100; +4,100</t>
  </si>
  <si>
    <t>Лестничные клетки (Л1, Л2, ЛЗ, Л4)на отм. -4,100; -0,100; +4,100</t>
  </si>
  <si>
    <t>Перекрытие на отметке 0,000; +4,200</t>
  </si>
  <si>
    <t xml:space="preserve"> Курская АЭС-2. «Курская АЭС-2. Инженерно-бытовой корпус (00USV)</t>
  </si>
  <si>
    <t>к договору №/_______________________   от ___________ 202____г.</t>
  </si>
  <si>
    <t xml:space="preserve">Глава № 3. </t>
  </si>
  <si>
    <t>03-43-0004С-И1</t>
  </si>
  <si>
    <t>Устройство цокольных стен (00UYC)</t>
  </si>
  <si>
    <t>03-43-0005C И1</t>
  </si>
  <si>
    <t>Устройство каркаса подземной части на отметке 0,000 (00UYC)</t>
  </si>
  <si>
    <t>03-43-0006С</t>
  </si>
  <si>
    <t>Каркас  (00UYC)</t>
  </si>
  <si>
    <r>
      <t>Средства на перевозку работников строительно-монтажных организаций автомобильным транспортом 0</t>
    </r>
    <r>
      <rPr>
        <u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% от итога СМР по главам 1-8  в базовом уровне цен</t>
    </r>
  </si>
  <si>
    <r>
      <t xml:space="preserve">Затраты, связанные с командированием рабочих 4,387 </t>
    </r>
    <r>
      <rPr>
        <u/>
        <sz val="9"/>
        <rFont val="Arial"/>
        <family val="2"/>
        <charset val="204"/>
      </rPr>
      <t>%</t>
    </r>
    <r>
      <rPr>
        <sz val="9"/>
        <rFont val="Arial"/>
        <family val="2"/>
        <charset val="204"/>
      </rPr>
      <t xml:space="preserve"> от итога СМР по главам 1-8 в базовом уровне цен</t>
    </r>
  </si>
  <si>
    <t>Затраты, связанные с перебазировкой строительных организаций                    0,197  % от итога СМР по главам 1-8 в базовом уровне цен</t>
  </si>
  <si>
    <t xml:space="preserve">в редакции дополнительного соглашения № </t>
  </si>
  <si>
    <t>Директор филиала "Собственное управление строительством"</t>
  </si>
  <si>
    <t>__________________________ Волгин Д.Ю.</t>
  </si>
  <si>
    <t>Курская АЭС-2. «Курская АЭС-2. Инженерно-бытовой корпус (00USV)</t>
  </si>
  <si>
    <t>"Курская АЭС-2. Энергоблоки №1 и 2. Административный корпус (00UYC)"
 комплекс строительно - монтажных работ по устройству цокольных стен, устройству каркаса подземной части до отм. 0.000, устройству каркаса".
Лот 406.</t>
  </si>
  <si>
    <t>"Курская АЭС-2. Энергоблоки №1 и 2. Административный корпус (00UYC)"
 комплекс строительно - монтажных работ по устройству цокольных стен, устройству каркаса подземной части до отм. 0.000, устройству каркаса".</t>
  </si>
  <si>
    <t>к договору №007/17201/ДП-22-21 от 04.03.2022г</t>
  </si>
  <si>
    <t>Генеральный директор</t>
  </si>
  <si>
    <t>ООО ГЛАВСТРОЙМОНТАЖ</t>
  </si>
  <si>
    <t>______________________   С.В. Еремичев</t>
  </si>
  <si>
    <t>“_____”__________2022г.</t>
  </si>
  <si>
    <t>ДС-проект</t>
  </si>
  <si>
    <t>Затраты, связанные с командированием рабочих 4,387 % от итога СМР по главам 1-8 в базовом уровне цен</t>
  </si>
  <si>
    <t>Кдог АСЭ=</t>
  </si>
  <si>
    <t>игнорируем</t>
  </si>
  <si>
    <t>подгон, минус какието 800 рублей от Королева???</t>
  </si>
  <si>
    <t>К с АСЭ</t>
  </si>
  <si>
    <t>выполнения комплекса строительно-монтажных работ  по:</t>
  </si>
  <si>
    <t>ГУ=4%</t>
  </si>
  <si>
    <t>ОСР 03-49.1</t>
  </si>
  <si>
    <t>03-49.1-0702ВК-1ВК</t>
  </si>
  <si>
    <t>03-49.1-0702ВК-2ВК</t>
  </si>
  <si>
    <t>03-49.1-0001ВК</t>
  </si>
  <si>
    <t>03-49.1-0002ВК</t>
  </si>
  <si>
    <t>03-49.1-0701ВК-1ВК</t>
  </si>
  <si>
    <t>03-49.1-0701ВК-2ВК</t>
  </si>
  <si>
    <t>Устройство внутренних сетей водопровода и канализации (01UXC, 02UXC, 04UXC, 01UYE,)</t>
  </si>
  <si>
    <t>Внутренние сети водопровода и канализации. Здание центра службы безопасности. (01UXC)</t>
  </si>
  <si>
    <t>Внутренние сети водопровода и канализации. Гараж службы безопасности. (02UXC)</t>
  </si>
  <si>
    <t>Внутренние сети водопровода и канализации. Здание центра службы безопасности.  (01UXC)</t>
  </si>
  <si>
    <t>Внутренние сети водопровода и канализации. Центральный КПП (01UYE).</t>
  </si>
  <si>
    <t>Внутренние сети водопровода и канализации.  Центральный КПП (01UYE).</t>
  </si>
  <si>
    <t>Внутренние сети водопровода и канализации. Гараж войсковой охраны. (04UXC)</t>
  </si>
  <si>
    <t>Договорной коэффициент, учитывающий снижение стоимости Работ, выполняемых Субподрядчиком, определенный по результату торгов: (0,86989=0,99987*0,87)</t>
  </si>
  <si>
    <t>Затраты, связанные с командированием рабочих  (согласно расчету сметного лимита затрат по командированию на основании сметных трудозатрат основных рабочих и механизаторов)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</si>
</sst>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-;\-* #,##0.00_-;_-* &quot;-&quot;??_-;_-@_-"/>
    <numFmt numFmtId="165" formatCode="0.00000"/>
    <numFmt numFmtId="166" formatCode="0.000%"/>
    <numFmt numFmtId="167" formatCode="0.0000000000000000000000"/>
    <numFmt numFmtId="168" formatCode="0.000"/>
    <numFmt numFmtId="169" formatCode="#,##0.000"/>
    <numFmt numFmtId="170" formatCode="#,##0.00000"/>
    <numFmt numFmtId="171" formatCode="#,##0.00\ &quot;₽&quot;"/>
    <numFmt numFmtId="172" formatCode="_(* #,##0.00_);_(* \(#,##0.00\);_(* &quot;-&quot;??_);_(@_)"/>
    <numFmt numFmtId="173" formatCode="0.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trike/>
      <sz val="10"/>
      <name val="Arial"/>
      <family val="2"/>
      <charset val="204"/>
    </font>
    <font>
      <i/>
      <sz val="12"/>
      <name val="Arial"/>
      <family val="2"/>
      <charset val="204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172" fontId="37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</cellStyleXfs>
  <cellXfs count="764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3" fontId="12" fillId="0" borderId="22" xfId="0" applyNumberFormat="1" applyFont="1" applyFill="1" applyBorder="1" applyAlignment="1">
      <alignment horizontal="center" vertical="center"/>
    </xf>
    <xf numFmtId="4" fontId="12" fillId="0" borderId="22" xfId="0" applyNumberFormat="1" applyFont="1" applyFill="1" applyBorder="1" applyAlignment="1">
      <alignment horizontal="center" vertical="center"/>
    </xf>
    <xf numFmtId="4" fontId="12" fillId="2" borderId="22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3" fontId="12" fillId="2" borderId="22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4" fontId="9" fillId="2" borderId="22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/>
    </xf>
    <xf numFmtId="4" fontId="9" fillId="2" borderId="22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3" fontId="9" fillId="2" borderId="22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3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9" fillId="0" borderId="28" xfId="0" applyFont="1" applyFill="1" applyBorder="1" applyAlignment="1">
      <alignment vertical="center" wrapText="1"/>
    </xf>
    <xf numFmtId="4" fontId="9" fillId="0" borderId="26" xfId="0" applyNumberFormat="1" applyFont="1" applyFill="1" applyBorder="1" applyAlignment="1">
      <alignment horizontal="center" vertical="center"/>
    </xf>
    <xf numFmtId="4" fontId="9" fillId="2" borderId="26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166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 wrapText="1"/>
    </xf>
    <xf numFmtId="3" fontId="12" fillId="2" borderId="32" xfId="0" applyNumberFormat="1" applyFont="1" applyFill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 vertical="center"/>
    </xf>
    <xf numFmtId="4" fontId="12" fillId="2" borderId="33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9" fillId="0" borderId="28" xfId="0" applyFont="1" applyBorder="1" applyAlignment="1">
      <alignment vertical="center" wrapText="1"/>
    </xf>
    <xf numFmtId="4" fontId="9" fillId="2" borderId="26" xfId="0" applyNumberFormat="1" applyFont="1" applyFill="1" applyBorder="1" applyAlignment="1">
      <alignment vertical="center"/>
    </xf>
    <xf numFmtId="4" fontId="12" fillId="0" borderId="26" xfId="0" applyNumberFormat="1" applyFont="1" applyBorder="1" applyAlignment="1">
      <alignment horizontal="center" vertical="center"/>
    </xf>
    <xf numFmtId="4" fontId="12" fillId="2" borderId="35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vertical="center" wrapText="1"/>
    </xf>
    <xf numFmtId="4" fontId="9" fillId="2" borderId="38" xfId="0" applyNumberFormat="1" applyFont="1" applyFill="1" applyBorder="1" applyAlignment="1">
      <alignment vertical="center"/>
    </xf>
    <xf numFmtId="4" fontId="12" fillId="0" borderId="38" xfId="0" applyNumberFormat="1" applyFont="1" applyBorder="1" applyAlignment="1">
      <alignment horizontal="center" vertical="center"/>
    </xf>
    <xf numFmtId="4" fontId="12" fillId="2" borderId="39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4" fontId="9" fillId="2" borderId="41" xfId="0" applyNumberFormat="1" applyFont="1" applyFill="1" applyBorder="1" applyAlignment="1">
      <alignment vertical="center"/>
    </xf>
    <xf numFmtId="4" fontId="12" fillId="0" borderId="41" xfId="0" applyNumberFormat="1" applyFont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vertical="center"/>
    </xf>
    <xf numFmtId="4" fontId="12" fillId="0" borderId="29" xfId="0" applyNumberFormat="1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2" fillId="0" borderId="8" xfId="0" applyFont="1" applyBorder="1" applyAlignment="1">
      <alignment vertical="center" wrapText="1"/>
    </xf>
    <xf numFmtId="4" fontId="12" fillId="0" borderId="11" xfId="0" applyNumberFormat="1" applyFont="1" applyBorder="1" applyAlignment="1">
      <alignment horizontal="center" vertical="center"/>
    </xf>
    <xf numFmtId="167" fontId="10" fillId="0" borderId="0" xfId="0" applyNumberFormat="1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4" fontId="17" fillId="2" borderId="4" xfId="0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2" fontId="17" fillId="0" borderId="6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vertical="center"/>
    </xf>
    <xf numFmtId="3" fontId="9" fillId="2" borderId="26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3" fontId="9" fillId="0" borderId="9" xfId="0" applyNumberFormat="1" applyFont="1" applyBorder="1" applyAlignment="1">
      <alignment horizontal="center" vertical="center"/>
    </xf>
    <xf numFmtId="3" fontId="9" fillId="0" borderId="45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3" fontId="18" fillId="2" borderId="14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168" fontId="18" fillId="0" borderId="16" xfId="0" applyNumberFormat="1" applyFont="1" applyFill="1" applyBorder="1" applyAlignment="1">
      <alignment vertical="center"/>
    </xf>
    <xf numFmtId="168" fontId="17" fillId="0" borderId="0" xfId="0" applyNumberFormat="1" applyFont="1" applyFill="1" applyBorder="1" applyAlignment="1">
      <alignment vertical="center"/>
    </xf>
    <xf numFmtId="0" fontId="3" fillId="0" borderId="0" xfId="0" applyFont="1" applyAlignment="1"/>
    <xf numFmtId="0" fontId="6" fillId="0" borderId="0" xfId="0" applyFont="1"/>
    <xf numFmtId="0" fontId="9" fillId="0" borderId="0" xfId="0" applyFont="1" applyAlignment="1">
      <alignment vertical="center" wrapText="1"/>
    </xf>
    <xf numFmtId="0" fontId="0" fillId="2" borderId="0" xfId="0" applyFill="1" applyAlignment="1">
      <alignment vertical="center"/>
    </xf>
    <xf numFmtId="4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3" fontId="11" fillId="0" borderId="5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3" fontId="10" fillId="0" borderId="22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0" fontId="21" fillId="2" borderId="23" xfId="0" applyFont="1" applyFill="1" applyBorder="1" applyAlignment="1">
      <alignment horizontal="left" vertical="top" wrapText="1"/>
    </xf>
    <xf numFmtId="0" fontId="21" fillId="2" borderId="24" xfId="0" applyFont="1" applyFill="1" applyBorder="1" applyAlignment="1">
      <alignment vertical="center" wrapText="1"/>
    </xf>
    <xf numFmtId="4" fontId="10" fillId="0" borderId="25" xfId="0" applyNumberFormat="1" applyFont="1" applyBorder="1" applyAlignment="1">
      <alignment horizontal="center" vertical="center"/>
    </xf>
    <xf numFmtId="4" fontId="9" fillId="2" borderId="39" xfId="0" applyNumberFormat="1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left" vertical="top" wrapText="1"/>
    </xf>
    <xf numFmtId="3" fontId="10" fillId="0" borderId="38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4" xfId="0" applyNumberFormat="1" applyFont="1" applyBorder="1" applyAlignment="1">
      <alignment horizontal="center" vertical="center"/>
    </xf>
    <xf numFmtId="0" fontId="10" fillId="0" borderId="28" xfId="0" applyFont="1" applyFill="1" applyBorder="1" applyAlignment="1">
      <alignment vertical="center" wrapText="1"/>
    </xf>
    <xf numFmtId="3" fontId="10" fillId="0" borderId="26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4" fillId="0" borderId="48" xfId="0" applyFont="1" applyFill="1" applyBorder="1" applyAlignment="1">
      <alignment vertical="center" wrapText="1"/>
    </xf>
    <xf numFmtId="3" fontId="24" fillId="0" borderId="49" xfId="0" applyNumberFormat="1" applyFont="1" applyBorder="1" applyAlignment="1">
      <alignment horizontal="center" vertical="center"/>
    </xf>
    <xf numFmtId="4" fontId="9" fillId="2" borderId="50" xfId="0" applyNumberFormat="1" applyFont="1" applyFill="1" applyBorder="1" applyAlignment="1">
      <alignment horizontal="center" vertical="center" wrapText="1"/>
    </xf>
    <xf numFmtId="169" fontId="10" fillId="2" borderId="5" xfId="0" applyNumberFormat="1" applyFont="1" applyFill="1" applyBorder="1" applyAlignment="1">
      <alignment horizontal="right"/>
    </xf>
    <xf numFmtId="4" fontId="11" fillId="0" borderId="6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 wrapText="1"/>
    </xf>
    <xf numFmtId="4" fontId="10" fillId="0" borderId="26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horizontal="center" vertical="center"/>
    </xf>
    <xf numFmtId="169" fontId="10" fillId="2" borderId="29" xfId="0" applyNumberFormat="1" applyFont="1" applyFill="1" applyBorder="1" applyAlignment="1">
      <alignment horizontal="right"/>
    </xf>
    <xf numFmtId="4" fontId="10" fillId="0" borderId="35" xfId="0" applyNumberFormat="1" applyFont="1" applyBorder="1" applyAlignment="1">
      <alignment vertical="center"/>
    </xf>
    <xf numFmtId="0" fontId="12" fillId="0" borderId="51" xfId="0" applyFont="1" applyBorder="1" applyAlignment="1">
      <alignment vertical="center" wrapText="1"/>
    </xf>
    <xf numFmtId="4" fontId="11" fillId="0" borderId="49" xfId="0" applyNumberFormat="1" applyFont="1" applyBorder="1" applyAlignment="1">
      <alignment vertical="center"/>
    </xf>
    <xf numFmtId="3" fontId="11" fillId="0" borderId="49" xfId="0" applyNumberFormat="1" applyFont="1" applyBorder="1" applyAlignment="1">
      <alignment horizontal="center" vertical="center"/>
    </xf>
    <xf numFmtId="169" fontId="10" fillId="2" borderId="45" xfId="0" applyNumberFormat="1" applyFont="1" applyFill="1" applyBorder="1" applyAlignment="1">
      <alignment horizontal="right"/>
    </xf>
    <xf numFmtId="4" fontId="11" fillId="0" borderId="52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4" fontId="26" fillId="0" borderId="4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11" fillId="0" borderId="35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4" fontId="10" fillId="0" borderId="9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vertical="center" wrapText="1"/>
    </xf>
    <xf numFmtId="4" fontId="16" fillId="0" borderId="38" xfId="0" applyNumberFormat="1" applyFont="1" applyBorder="1" applyAlignment="1">
      <alignment vertical="center"/>
    </xf>
    <xf numFmtId="0" fontId="16" fillId="0" borderId="53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2" fillId="0" borderId="17" xfId="0" applyFont="1" applyFill="1" applyBorder="1" applyAlignment="1">
      <alignment vertical="center" wrapText="1"/>
    </xf>
    <xf numFmtId="3" fontId="12" fillId="2" borderId="18" xfId="0" applyNumberFormat="1" applyFont="1" applyFill="1" applyBorder="1" applyAlignment="1">
      <alignment horizontal="center" vertical="center"/>
    </xf>
    <xf numFmtId="0" fontId="11" fillId="0" borderId="55" xfId="0" applyFont="1" applyBorder="1" applyAlignment="1">
      <alignment horizontal="left" vertical="center"/>
    </xf>
    <xf numFmtId="0" fontId="12" fillId="0" borderId="20" xfId="0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horizontal="center" vertical="center"/>
    </xf>
    <xf numFmtId="0" fontId="10" fillId="0" borderId="55" xfId="0" applyFont="1" applyBorder="1" applyAlignment="1">
      <alignment horizontal="left" vertical="center"/>
    </xf>
    <xf numFmtId="0" fontId="9" fillId="0" borderId="20" xfId="0" applyFont="1" applyBorder="1" applyAlignment="1">
      <alignment vertical="center" wrapText="1"/>
    </xf>
    <xf numFmtId="3" fontId="9" fillId="0" borderId="21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vertical="center" wrapText="1"/>
    </xf>
    <xf numFmtId="3" fontId="12" fillId="2" borderId="21" xfId="0" applyNumberFormat="1" applyFont="1" applyFill="1" applyBorder="1" applyAlignment="1">
      <alignment horizontal="center" vertical="center"/>
    </xf>
    <xf numFmtId="3" fontId="9" fillId="2" borderId="21" xfId="0" applyNumberFormat="1" applyFont="1" applyFill="1" applyBorder="1" applyAlignment="1">
      <alignment horizontal="center" vertical="center" wrapText="1"/>
    </xf>
    <xf numFmtId="3" fontId="29" fillId="2" borderId="56" xfId="0" applyNumberFormat="1" applyFont="1" applyFill="1" applyBorder="1" applyAlignment="1">
      <alignment horizontal="left"/>
    </xf>
    <xf numFmtId="0" fontId="10" fillId="0" borderId="23" xfId="0" applyFont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left"/>
    </xf>
    <xf numFmtId="0" fontId="21" fillId="2" borderId="47" xfId="0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9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56" xfId="0" applyFill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9" fillId="0" borderId="58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4" fontId="9" fillId="0" borderId="41" xfId="0" applyNumberFormat="1" applyFont="1" applyFill="1" applyBorder="1" applyAlignment="1">
      <alignment horizontal="center" vertical="center"/>
    </xf>
    <xf numFmtId="0" fontId="11" fillId="0" borderId="59" xfId="0" applyFont="1" applyBorder="1" applyAlignment="1">
      <alignment horizontal="left" vertical="center"/>
    </xf>
    <xf numFmtId="0" fontId="12" fillId="0" borderId="40" xfId="0" applyFont="1" applyBorder="1" applyAlignment="1">
      <alignment vertical="center" wrapText="1"/>
    </xf>
    <xf numFmtId="3" fontId="12" fillId="2" borderId="6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vertical="center" wrapText="1"/>
    </xf>
    <xf numFmtId="4" fontId="9" fillId="2" borderId="24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2" fillId="0" borderId="44" xfId="0" applyFont="1" applyBorder="1" applyAlignment="1">
      <alignment vertical="center" wrapText="1"/>
    </xf>
    <xf numFmtId="4" fontId="9" fillId="2" borderId="61" xfId="0" applyNumberFormat="1" applyFont="1" applyFill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4" fontId="9" fillId="2" borderId="62" xfId="0" applyNumberFormat="1" applyFont="1" applyFill="1" applyBorder="1" applyAlignment="1">
      <alignment vertical="center"/>
    </xf>
    <xf numFmtId="0" fontId="12" fillId="0" borderId="47" xfId="0" applyFont="1" applyBorder="1" applyAlignment="1">
      <alignment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/>
    </xf>
    <xf numFmtId="0" fontId="17" fillId="0" borderId="63" xfId="0" applyFont="1" applyBorder="1" applyAlignment="1">
      <alignment vertical="center" wrapText="1"/>
    </xf>
    <xf numFmtId="4" fontId="17" fillId="2" borderId="65" xfId="0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20" xfId="0" applyFont="1" applyBorder="1" applyAlignment="1">
      <alignment vertical="center" wrapText="1"/>
    </xf>
    <xf numFmtId="4" fontId="17" fillId="2" borderId="21" xfId="0" applyNumberFormat="1" applyFont="1" applyFill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2" fontId="17" fillId="0" borderId="39" xfId="0" applyNumberFormat="1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3" fontId="9" fillId="2" borderId="24" xfId="0" applyNumberFormat="1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47" xfId="0" applyFont="1" applyFill="1" applyBorder="1" applyAlignment="1">
      <alignment vertical="center" wrapText="1"/>
    </xf>
    <xf numFmtId="3" fontId="9" fillId="2" borderId="62" xfId="0" applyNumberFormat="1" applyFont="1" applyFill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2" fontId="9" fillId="0" borderId="50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vertical="center" wrapText="1"/>
    </xf>
    <xf numFmtId="3" fontId="18" fillId="2" borderId="6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3" fontId="11" fillId="0" borderId="25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55" xfId="0" applyFont="1" applyBorder="1" applyAlignment="1">
      <alignment horizontal="left" vertical="center" wrapText="1"/>
    </xf>
    <xf numFmtId="3" fontId="10" fillId="0" borderId="21" xfId="0" applyNumberFormat="1" applyFont="1" applyBorder="1" applyAlignment="1">
      <alignment horizontal="center" vertical="center"/>
    </xf>
    <xf numFmtId="49" fontId="13" fillId="2" borderId="56" xfId="0" applyNumberFormat="1" applyFont="1" applyFill="1" applyBorder="1" applyAlignment="1">
      <alignment horizontal="left"/>
    </xf>
    <xf numFmtId="0" fontId="14" fillId="0" borderId="23" xfId="0" applyFont="1" applyFill="1" applyBorder="1" applyAlignment="1">
      <alignment horizontal="left" vertical="center"/>
    </xf>
    <xf numFmtId="3" fontId="13" fillId="0" borderId="24" xfId="0" applyNumberFormat="1" applyFont="1" applyFill="1" applyBorder="1" applyAlignment="1">
      <alignment horizontal="center" vertical="center"/>
    </xf>
    <xf numFmtId="0" fontId="29" fillId="2" borderId="56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56" xfId="0" applyFont="1" applyFill="1" applyBorder="1" applyAlignment="1">
      <alignment horizontal="left" vertical="center"/>
    </xf>
    <xf numFmtId="0" fontId="11" fillId="0" borderId="5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0" borderId="23" xfId="0" applyFont="1" applyFill="1" applyBorder="1" applyAlignment="1">
      <alignment vertical="center" wrapText="1"/>
    </xf>
    <xf numFmtId="3" fontId="10" fillId="0" borderId="24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4" fillId="0" borderId="58" xfId="0" applyFont="1" applyFill="1" applyBorder="1" applyAlignment="1">
      <alignment vertical="center" wrapText="1"/>
    </xf>
    <xf numFmtId="3" fontId="11" fillId="0" borderId="18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4" fontId="10" fillId="0" borderId="24" xfId="0" applyNumberFormat="1" applyFont="1" applyBorder="1" applyAlignment="1">
      <alignment vertical="center"/>
    </xf>
    <xf numFmtId="0" fontId="12" fillId="0" borderId="43" xfId="0" applyFont="1" applyBorder="1" applyAlignment="1">
      <alignment vertical="center" wrapText="1"/>
    </xf>
    <xf numFmtId="4" fontId="11" fillId="0" borderId="66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4" fontId="10" fillId="0" borderId="67" xfId="0" applyNumberFormat="1" applyFont="1" applyBorder="1" applyAlignment="1">
      <alignment vertical="center"/>
    </xf>
    <xf numFmtId="0" fontId="16" fillId="0" borderId="56" xfId="0" applyFont="1" applyBorder="1" applyAlignment="1">
      <alignment horizontal="center" vertical="center"/>
    </xf>
    <xf numFmtId="0" fontId="16" fillId="0" borderId="44" xfId="0" applyFont="1" applyBorder="1" applyAlignment="1">
      <alignment vertical="center" wrapText="1"/>
    </xf>
    <xf numFmtId="4" fontId="16" fillId="0" borderId="61" xfId="0" applyNumberFormat="1" applyFont="1" applyBorder="1" applyAlignment="1">
      <alignment vertical="center"/>
    </xf>
    <xf numFmtId="0" fontId="17" fillId="0" borderId="17" xfId="0" applyFont="1" applyBorder="1" applyAlignment="1">
      <alignment vertical="center" wrapText="1"/>
    </xf>
    <xf numFmtId="4" fontId="17" fillId="2" borderId="18" xfId="0" applyNumberFormat="1" applyFont="1" applyFill="1" applyBorder="1" applyAlignment="1">
      <alignment vertical="center"/>
    </xf>
    <xf numFmtId="0" fontId="10" fillId="0" borderId="5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165" fontId="11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164" fontId="0" fillId="0" borderId="0" xfId="1" applyFont="1" applyBorder="1"/>
    <xf numFmtId="0" fontId="0" fillId="0" borderId="69" xfId="0" applyBorder="1" applyAlignment="1">
      <alignment horizontal="center" vertical="center"/>
    </xf>
    <xf numFmtId="0" fontId="11" fillId="0" borderId="70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3" fontId="12" fillId="2" borderId="6" xfId="0" applyNumberFormat="1" applyFont="1" applyFill="1" applyBorder="1" applyAlignment="1">
      <alignment horizontal="center" vertical="center"/>
    </xf>
    <xf numFmtId="3" fontId="12" fillId="2" borderId="39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4" fontId="9" fillId="2" borderId="39" xfId="0" applyNumberFormat="1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center" vertical="center"/>
    </xf>
    <xf numFmtId="4" fontId="9" fillId="2" borderId="35" xfId="0" applyNumberFormat="1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vertical="center" wrapText="1"/>
    </xf>
    <xf numFmtId="0" fontId="12" fillId="0" borderId="71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49" fontId="13" fillId="0" borderId="23" xfId="0" applyNumberFormat="1" applyFont="1" applyFill="1" applyBorder="1" applyAlignment="1">
      <alignment horizontal="left"/>
    </xf>
    <xf numFmtId="0" fontId="14" fillId="0" borderId="28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49" fontId="14" fillId="0" borderId="23" xfId="0" applyNumberFormat="1" applyFont="1" applyFill="1" applyBorder="1" applyAlignment="1">
      <alignment horizontal="left"/>
    </xf>
    <xf numFmtId="170" fontId="9" fillId="2" borderId="22" xfId="0" applyNumberFormat="1" applyFont="1" applyFill="1" applyBorder="1" applyAlignment="1">
      <alignment horizontal="center" vertical="center" wrapText="1"/>
    </xf>
    <xf numFmtId="170" fontId="12" fillId="2" borderId="22" xfId="0" applyNumberFormat="1" applyFont="1" applyFill="1" applyBorder="1" applyAlignment="1">
      <alignment horizontal="center" vertical="center"/>
    </xf>
    <xf numFmtId="170" fontId="12" fillId="0" borderId="22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0" fontId="14" fillId="0" borderId="0" xfId="0" applyFont="1"/>
    <xf numFmtId="17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21" fillId="0" borderId="0" xfId="0" applyFont="1"/>
    <xf numFmtId="171" fontId="14" fillId="0" borderId="26" xfId="0" applyNumberFormat="1" applyFont="1" applyBorder="1" applyAlignment="1">
      <alignment wrapText="1"/>
    </xf>
    <xf numFmtId="0" fontId="10" fillId="0" borderId="26" xfId="0" applyFont="1" applyBorder="1" applyAlignment="1">
      <alignment horizontal="center" vertical="center" wrapText="1"/>
    </xf>
    <xf numFmtId="171" fontId="30" fillId="0" borderId="26" xfId="0" applyNumberFormat="1" applyFont="1" applyBorder="1" applyAlignment="1">
      <alignment wrapText="1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3" fillId="0" borderId="0" xfId="0" applyFont="1"/>
    <xf numFmtId="0" fontId="33" fillId="0" borderId="0" xfId="0" applyFont="1" applyAlignment="1"/>
    <xf numFmtId="0" fontId="32" fillId="0" borderId="0" xfId="0" applyFont="1" applyAlignment="1"/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171" fontId="33" fillId="0" borderId="0" xfId="0" applyNumberFormat="1" applyFont="1" applyAlignment="1">
      <alignment wrapText="1"/>
    </xf>
    <xf numFmtId="0" fontId="32" fillId="0" borderId="0" xfId="0" applyFont="1"/>
    <xf numFmtId="4" fontId="3" fillId="0" borderId="0" xfId="0" applyNumberFormat="1" applyFont="1" applyAlignment="1"/>
    <xf numFmtId="4" fontId="3" fillId="0" borderId="0" xfId="0" applyNumberFormat="1" applyFont="1" applyBorder="1" applyAlignment="1"/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21" fillId="0" borderId="0" xfId="0" applyFont="1" applyAlignment="1"/>
    <xf numFmtId="0" fontId="21" fillId="0" borderId="0" xfId="0" applyFont="1" applyFill="1" applyBorder="1" applyAlignment="1">
      <alignment horizontal="left" vertical="center"/>
    </xf>
    <xf numFmtId="171" fontId="21" fillId="0" borderId="0" xfId="0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1" fontId="14" fillId="0" borderId="26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" fontId="33" fillId="0" borderId="0" xfId="0" applyNumberFormat="1" applyFont="1"/>
    <xf numFmtId="0" fontId="14" fillId="0" borderId="26" xfId="0" applyFont="1" applyBorder="1" applyAlignment="1">
      <alignment wrapText="1"/>
    </xf>
    <xf numFmtId="4" fontId="14" fillId="0" borderId="26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0" fontId="30" fillId="0" borderId="26" xfId="0" applyFont="1" applyBorder="1" applyAlignment="1">
      <alignment wrapText="1"/>
    </xf>
    <xf numFmtId="4" fontId="30" fillId="0" borderId="26" xfId="0" applyNumberFormat="1" applyFont="1" applyBorder="1" applyAlignment="1">
      <alignment wrapText="1"/>
    </xf>
    <xf numFmtId="16" fontId="14" fillId="0" borderId="26" xfId="0" applyNumberFormat="1" applyFont="1" applyBorder="1" applyAlignment="1">
      <alignment wrapText="1"/>
    </xf>
    <xf numFmtId="0" fontId="35" fillId="0" borderId="26" xfId="0" applyFont="1" applyBorder="1" applyAlignment="1">
      <alignment horizontal="center" vertical="center" wrapText="1"/>
    </xf>
    <xf numFmtId="171" fontId="35" fillId="0" borderId="26" xfId="0" applyNumberFormat="1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7" fillId="0" borderId="0" xfId="3" applyFill="1" applyAlignment="1">
      <alignment vertical="center"/>
    </xf>
    <xf numFmtId="0" fontId="2" fillId="0" borderId="0" xfId="3" applyFont="1" applyFill="1" applyAlignment="1">
      <alignment vertical="center" wrapText="1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right" vertical="center"/>
    </xf>
    <xf numFmtId="0" fontId="37" fillId="0" borderId="0" xfId="3" applyAlignment="1">
      <alignment vertical="center"/>
    </xf>
    <xf numFmtId="0" fontId="4" fillId="0" borderId="0" xfId="3" applyFont="1" applyFill="1" applyAlignment="1">
      <alignment horizontal="right" vertical="center"/>
    </xf>
    <xf numFmtId="0" fontId="5" fillId="0" borderId="0" xfId="3" applyFont="1" applyFill="1" applyAlignment="1">
      <alignment horizontal="right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6" fillId="0" borderId="0" xfId="3" applyFont="1" applyAlignment="1">
      <alignment vertical="center"/>
    </xf>
    <xf numFmtId="0" fontId="8" fillId="2" borderId="0" xfId="3" applyNumberFormat="1" applyFont="1" applyFill="1" applyBorder="1" applyAlignment="1">
      <alignment horizontal="center" vertical="center" wrapText="1"/>
    </xf>
    <xf numFmtId="0" fontId="37" fillId="0" borderId="0" xfId="3" applyBorder="1" applyAlignment="1">
      <alignment horizontal="center" vertical="center" wrapText="1"/>
    </xf>
    <xf numFmtId="0" fontId="37" fillId="0" borderId="0" xfId="3" applyAlignment="1">
      <alignment horizontal="center" vertical="center"/>
    </xf>
    <xf numFmtId="0" fontId="37" fillId="2" borderId="9" xfId="3" applyFill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1" fillId="0" borderId="64" xfId="3" applyFont="1" applyBorder="1" applyAlignment="1">
      <alignment horizontal="right" vertical="center" wrapText="1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 wrapText="1"/>
    </xf>
    <xf numFmtId="0" fontId="9" fillId="2" borderId="14" xfId="3" applyFont="1" applyFill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9" fillId="0" borderId="15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/>
    </xf>
    <xf numFmtId="0" fontId="12" fillId="0" borderId="18" xfId="3" applyFont="1" applyFill="1" applyBorder="1" applyAlignment="1">
      <alignment vertical="center" wrapText="1"/>
    </xf>
    <xf numFmtId="4" fontId="12" fillId="2" borderId="4" xfId="3" applyNumberFormat="1" applyFont="1" applyFill="1" applyBorder="1" applyAlignment="1">
      <alignment horizontal="center" vertical="center"/>
    </xf>
    <xf numFmtId="4" fontId="12" fillId="2" borderId="0" xfId="3" applyNumberFormat="1" applyFont="1" applyFill="1" applyBorder="1" applyAlignment="1">
      <alignment horizontal="center" vertical="center"/>
    </xf>
    <xf numFmtId="165" fontId="11" fillId="0" borderId="0" xfId="3" applyNumberFormat="1" applyFont="1" applyAlignment="1">
      <alignment vertical="center"/>
    </xf>
    <xf numFmtId="4" fontId="11" fillId="0" borderId="0" xfId="3" applyNumberFormat="1" applyFont="1" applyBorder="1" applyAlignment="1">
      <alignment vertical="center"/>
    </xf>
    <xf numFmtId="0" fontId="11" fillId="0" borderId="0" xfId="3" applyFont="1" applyAlignment="1">
      <alignment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2" fillId="0" borderId="21" xfId="3" applyFont="1" applyBorder="1" applyAlignment="1">
      <alignment vertical="center" wrapText="1"/>
    </xf>
    <xf numFmtId="3" fontId="12" fillId="0" borderId="22" xfId="3" applyNumberFormat="1" applyFont="1" applyFill="1" applyBorder="1" applyAlignment="1">
      <alignment horizontal="center" vertical="center"/>
    </xf>
    <xf numFmtId="4" fontId="12" fillId="0" borderId="22" xfId="3" applyNumberFormat="1" applyFont="1" applyFill="1" applyBorder="1" applyAlignment="1">
      <alignment horizontal="center" vertical="center"/>
    </xf>
    <xf numFmtId="4" fontId="12" fillId="2" borderId="22" xfId="3" applyNumberFormat="1" applyFont="1" applyFill="1" applyBorder="1" applyAlignment="1">
      <alignment horizontal="center" vertical="center"/>
    </xf>
    <xf numFmtId="2" fontId="11" fillId="0" borderId="0" xfId="3" applyNumberFormat="1" applyFont="1" applyAlignment="1">
      <alignment vertical="center"/>
    </xf>
    <xf numFmtId="1" fontId="11" fillId="0" borderId="0" xfId="3" applyNumberFormat="1" applyFont="1" applyBorder="1" applyAlignment="1">
      <alignment vertical="center"/>
    </xf>
    <xf numFmtId="3" fontId="11" fillId="0" borderId="0" xfId="3" applyNumberFormat="1" applyFont="1" applyBorder="1" applyAlignment="1">
      <alignment vertical="center"/>
    </xf>
    <xf numFmtId="0" fontId="10" fillId="0" borderId="19" xfId="3" applyFont="1" applyBorder="1" applyAlignment="1">
      <alignment horizontal="center" vertical="center"/>
    </xf>
    <xf numFmtId="0" fontId="10" fillId="0" borderId="20" xfId="3" applyFont="1" applyBorder="1" applyAlignment="1">
      <alignment horizontal="center" vertical="center"/>
    </xf>
    <xf numFmtId="0" fontId="9" fillId="0" borderId="21" xfId="3" applyFont="1" applyBorder="1" applyAlignment="1">
      <alignment vertical="center" wrapText="1"/>
    </xf>
    <xf numFmtId="4" fontId="9" fillId="2" borderId="22" xfId="3" applyNumberFormat="1" applyFont="1" applyFill="1" applyBorder="1" applyAlignment="1">
      <alignment horizontal="center" vertical="center" wrapText="1"/>
    </xf>
    <xf numFmtId="4" fontId="9" fillId="0" borderId="22" xfId="3" applyNumberFormat="1" applyFont="1" applyFill="1" applyBorder="1" applyAlignment="1">
      <alignment horizontal="center" vertical="center"/>
    </xf>
    <xf numFmtId="4" fontId="9" fillId="2" borderId="22" xfId="3" applyNumberFormat="1" applyFont="1" applyFill="1" applyBorder="1" applyAlignment="1">
      <alignment horizontal="center" vertical="center"/>
    </xf>
    <xf numFmtId="4" fontId="9" fillId="2" borderId="0" xfId="3" applyNumberFormat="1" applyFont="1" applyFill="1" applyBorder="1" applyAlignment="1">
      <alignment horizontal="center" vertical="center"/>
    </xf>
    <xf numFmtId="0" fontId="10" fillId="0" borderId="19" xfId="3" applyFont="1" applyBorder="1" applyAlignment="1">
      <alignment horizontal="center" vertical="center" wrapText="1"/>
    </xf>
    <xf numFmtId="49" fontId="13" fillId="0" borderId="23" xfId="3" applyNumberFormat="1" applyFont="1" applyFill="1" applyBorder="1" applyAlignment="1">
      <alignment horizontal="left" vertical="center" wrapText="1"/>
    </xf>
    <xf numFmtId="0" fontId="14" fillId="0" borderId="26" xfId="3" applyFont="1" applyFill="1" applyBorder="1" applyAlignment="1">
      <alignment horizontal="left" vertical="center" wrapText="1"/>
    </xf>
    <xf numFmtId="4" fontId="9" fillId="2" borderId="0" xfId="3" applyNumberFormat="1" applyFont="1" applyFill="1" applyBorder="1" applyAlignment="1">
      <alignment horizontal="center" vertical="center" wrapText="1"/>
    </xf>
    <xf numFmtId="2" fontId="11" fillId="0" borderId="0" xfId="3" applyNumberFormat="1" applyFont="1" applyBorder="1" applyAlignment="1">
      <alignment vertical="center" wrapText="1"/>
    </xf>
    <xf numFmtId="1" fontId="11" fillId="0" borderId="0" xfId="3" applyNumberFormat="1" applyFont="1" applyBorder="1" applyAlignment="1">
      <alignment vertical="center" wrapText="1"/>
    </xf>
    <xf numFmtId="3" fontId="11" fillId="0" borderId="0" xfId="3" applyNumberFormat="1" applyFont="1" applyBorder="1" applyAlignment="1">
      <alignment vertical="center" wrapText="1"/>
    </xf>
    <xf numFmtId="0" fontId="11" fillId="0" borderId="0" xfId="3" applyFont="1" applyAlignment="1">
      <alignment vertical="center" wrapText="1"/>
    </xf>
    <xf numFmtId="3" fontId="12" fillId="0" borderId="4" xfId="3" applyNumberFormat="1" applyFont="1" applyFill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37" fillId="0" borderId="27" xfId="3" applyBorder="1" applyAlignment="1">
      <alignment horizontal="center" vertical="center"/>
    </xf>
    <xf numFmtId="0" fontId="37" fillId="0" borderId="23" xfId="3" applyBorder="1" applyAlignment="1">
      <alignment horizontal="center" vertical="center"/>
    </xf>
    <xf numFmtId="0" fontId="9" fillId="0" borderId="24" xfId="3" applyFont="1" applyFill="1" applyBorder="1" applyAlignment="1">
      <alignment vertical="center" wrapText="1"/>
    </xf>
    <xf numFmtId="3" fontId="9" fillId="0" borderId="26" xfId="3" applyNumberFormat="1" applyFont="1" applyFill="1" applyBorder="1" applyAlignment="1">
      <alignment horizontal="center" vertical="center"/>
    </xf>
    <xf numFmtId="0" fontId="37" fillId="0" borderId="0" xfId="3" applyBorder="1" applyAlignment="1">
      <alignment vertical="center"/>
    </xf>
    <xf numFmtId="4" fontId="37" fillId="0" borderId="0" xfId="3" applyNumberFormat="1" applyBorder="1" applyAlignment="1">
      <alignment vertical="center"/>
    </xf>
    <xf numFmtId="2" fontId="37" fillId="0" borderId="0" xfId="3" applyNumberFormat="1" applyBorder="1" applyAlignment="1">
      <alignment vertical="center"/>
    </xf>
    <xf numFmtId="0" fontId="37" fillId="0" borderId="46" xfId="3" applyBorder="1" applyAlignment="1">
      <alignment horizontal="center" vertical="center"/>
    </xf>
    <xf numFmtId="0" fontId="37" fillId="0" borderId="58" xfId="3" applyBorder="1" applyAlignment="1">
      <alignment horizontal="center" vertical="center"/>
    </xf>
    <xf numFmtId="0" fontId="9" fillId="0" borderId="66" xfId="3" applyFont="1" applyFill="1" applyBorder="1" applyAlignment="1">
      <alignment vertical="center" wrapText="1"/>
    </xf>
    <xf numFmtId="3" fontId="9" fillId="0" borderId="49" xfId="3" applyNumberFormat="1" applyFont="1" applyFill="1" applyBorder="1" applyAlignment="1">
      <alignment horizontal="center" vertical="center"/>
    </xf>
    <xf numFmtId="0" fontId="37" fillId="0" borderId="7" xfId="3" applyFill="1" applyBorder="1" applyAlignment="1">
      <alignment horizontal="center" vertical="center"/>
    </xf>
    <xf numFmtId="0" fontId="37" fillId="0" borderId="47" xfId="3" applyFill="1" applyBorder="1" applyAlignment="1">
      <alignment horizontal="center" vertical="center"/>
    </xf>
    <xf numFmtId="0" fontId="9" fillId="0" borderId="67" xfId="3" applyFont="1" applyFill="1" applyBorder="1" applyAlignment="1">
      <alignment vertical="center" wrapText="1"/>
    </xf>
    <xf numFmtId="3" fontId="9" fillId="0" borderId="9" xfId="3" applyNumberFormat="1" applyFont="1" applyFill="1" applyBorder="1" applyAlignment="1">
      <alignment horizontal="center" vertical="center"/>
    </xf>
    <xf numFmtId="4" fontId="9" fillId="0" borderId="0" xfId="3" applyNumberFormat="1" applyFont="1" applyFill="1" applyBorder="1" applyAlignment="1">
      <alignment horizontal="center" vertical="center"/>
    </xf>
    <xf numFmtId="0" fontId="11" fillId="0" borderId="34" xfId="3" applyFont="1" applyBorder="1" applyAlignment="1">
      <alignment horizontal="center" vertical="center"/>
    </xf>
    <xf numFmtId="0" fontId="12" fillId="0" borderId="51" xfId="3" applyFont="1" applyBorder="1" applyAlignment="1">
      <alignment vertical="center" wrapText="1"/>
    </xf>
    <xf numFmtId="3" fontId="12" fillId="2" borderId="41" xfId="3" applyNumberFormat="1" applyFont="1" applyFill="1" applyBorder="1" applyAlignment="1">
      <alignment horizontal="center" vertical="center"/>
    </xf>
    <xf numFmtId="3" fontId="12" fillId="0" borderId="41" xfId="3" applyNumberFormat="1" applyFont="1" applyBorder="1" applyAlignment="1">
      <alignment horizontal="center" vertical="center"/>
    </xf>
    <xf numFmtId="4" fontId="12" fillId="0" borderId="41" xfId="3" applyNumberFormat="1" applyFont="1" applyBorder="1" applyAlignment="1">
      <alignment horizontal="center" vertical="center"/>
    </xf>
    <xf numFmtId="0" fontId="9" fillId="0" borderId="28" xfId="3" applyFont="1" applyBorder="1" applyAlignment="1">
      <alignment vertical="center" wrapText="1"/>
    </xf>
    <xf numFmtId="4" fontId="9" fillId="2" borderId="26" xfId="3" applyNumberFormat="1" applyFont="1" applyFill="1" applyBorder="1" applyAlignment="1">
      <alignment vertical="center"/>
    </xf>
    <xf numFmtId="4" fontId="12" fillId="0" borderId="26" xfId="3" applyNumberFormat="1" applyFont="1" applyBorder="1" applyAlignment="1">
      <alignment horizontal="center" vertical="center"/>
    </xf>
    <xf numFmtId="4" fontId="10" fillId="0" borderId="0" xfId="3" applyNumberFormat="1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1" fillId="0" borderId="36" xfId="3" applyFont="1" applyBorder="1" applyAlignment="1">
      <alignment horizontal="center" vertical="center"/>
    </xf>
    <xf numFmtId="0" fontId="12" fillId="0" borderId="37" xfId="3" applyFont="1" applyBorder="1" applyAlignment="1">
      <alignment vertical="center" wrapText="1"/>
    </xf>
    <xf numFmtId="4" fontId="9" fillId="2" borderId="38" xfId="3" applyNumberFormat="1" applyFont="1" applyFill="1" applyBorder="1" applyAlignment="1">
      <alignment vertical="center"/>
    </xf>
    <xf numFmtId="4" fontId="12" fillId="0" borderId="38" xfId="3" applyNumberFormat="1" applyFont="1" applyBorder="1" applyAlignment="1">
      <alignment horizontal="center" vertical="center"/>
    </xf>
    <xf numFmtId="0" fontId="11" fillId="0" borderId="30" xfId="3" applyFont="1" applyBorder="1" applyAlignment="1">
      <alignment horizontal="center" vertical="center"/>
    </xf>
    <xf numFmtId="0" fontId="12" fillId="0" borderId="3" xfId="3" applyFont="1" applyBorder="1" applyAlignment="1">
      <alignment vertical="center" wrapText="1"/>
    </xf>
    <xf numFmtId="4" fontId="9" fillId="2" borderId="41" xfId="3" applyNumberFormat="1" applyFont="1" applyFill="1" applyBorder="1" applyAlignment="1">
      <alignment vertical="center"/>
    </xf>
    <xf numFmtId="4" fontId="12" fillId="0" borderId="42" xfId="3" applyNumberFormat="1" applyFont="1" applyBorder="1" applyAlignment="1">
      <alignment horizontal="center" vertical="center"/>
    </xf>
    <xf numFmtId="4" fontId="12" fillId="0" borderId="0" xfId="3" applyNumberFormat="1" applyFont="1" applyBorder="1" applyAlignment="1">
      <alignment horizontal="center" vertical="center"/>
    </xf>
    <xf numFmtId="172" fontId="0" fillId="0" borderId="0" xfId="4" applyFont="1"/>
    <xf numFmtId="2" fontId="10" fillId="0" borderId="0" xfId="3" applyNumberFormat="1" applyFont="1" applyBorder="1" applyAlignment="1">
      <alignment vertical="center"/>
    </xf>
    <xf numFmtId="4" fontId="12" fillId="0" borderId="29" xfId="3" applyNumberFormat="1" applyFont="1" applyBorder="1" applyAlignment="1">
      <alignment horizontal="center" vertical="center"/>
    </xf>
    <xf numFmtId="2" fontId="10" fillId="0" borderId="0" xfId="3" applyNumberFormat="1" applyFont="1" applyAlignment="1">
      <alignment vertical="center"/>
    </xf>
    <xf numFmtId="0" fontId="12" fillId="0" borderId="8" xfId="3" applyFont="1" applyBorder="1" applyAlignment="1">
      <alignment vertical="center" wrapText="1"/>
    </xf>
    <xf numFmtId="167" fontId="10" fillId="0" borderId="0" xfId="3" applyNumberFormat="1" applyFont="1" applyBorder="1" applyAlignment="1">
      <alignment vertical="center"/>
    </xf>
    <xf numFmtId="0" fontId="16" fillId="0" borderId="30" xfId="3" applyFont="1" applyBorder="1" applyAlignment="1">
      <alignment horizontal="center" vertical="center"/>
    </xf>
    <xf numFmtId="0" fontId="17" fillId="0" borderId="3" xfId="3" applyFont="1" applyBorder="1" applyAlignment="1">
      <alignment vertical="center" wrapText="1"/>
    </xf>
    <xf numFmtId="4" fontId="17" fillId="2" borderId="4" xfId="3" applyNumberFormat="1" applyFont="1" applyFill="1" applyBorder="1" applyAlignment="1">
      <alignment vertical="center"/>
    </xf>
    <xf numFmtId="0" fontId="12" fillId="0" borderId="4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2" fontId="12" fillId="0" borderId="0" xfId="3" applyNumberFormat="1" applyFont="1" applyFill="1" applyBorder="1" applyAlignment="1">
      <alignment horizontal="center" vertical="center"/>
    </xf>
    <xf numFmtId="0" fontId="16" fillId="0" borderId="0" xfId="3" applyFont="1" applyBorder="1" applyAlignment="1">
      <alignment vertical="center"/>
    </xf>
    <xf numFmtId="0" fontId="16" fillId="0" borderId="0" xfId="3" applyFont="1" applyAlignment="1">
      <alignment vertical="center"/>
    </xf>
    <xf numFmtId="0" fontId="17" fillId="0" borderId="4" xfId="3" applyFont="1" applyBorder="1" applyAlignment="1">
      <alignment vertical="center"/>
    </xf>
    <xf numFmtId="0" fontId="17" fillId="0" borderId="5" xfId="3" applyFont="1" applyBorder="1" applyAlignment="1">
      <alignment vertical="center"/>
    </xf>
    <xf numFmtId="2" fontId="17" fillId="0" borderId="0" xfId="3" applyNumberFormat="1" applyFont="1" applyFill="1" applyBorder="1" applyAlignment="1">
      <alignment vertical="center"/>
    </xf>
    <xf numFmtId="0" fontId="10" fillId="0" borderId="27" xfId="3" applyFont="1" applyBorder="1" applyAlignment="1">
      <alignment horizontal="center" vertical="center"/>
    </xf>
    <xf numFmtId="0" fontId="9" fillId="0" borderId="28" xfId="3" applyFont="1" applyFill="1" applyBorder="1" applyAlignment="1">
      <alignment vertical="center" wrapText="1"/>
    </xf>
    <xf numFmtId="3" fontId="9" fillId="2" borderId="26" xfId="3" applyNumberFormat="1" applyFont="1" applyFill="1" applyBorder="1" applyAlignment="1">
      <alignment horizontal="center" vertical="center"/>
    </xf>
    <xf numFmtId="3" fontId="9" fillId="0" borderId="26" xfId="3" applyNumberFormat="1" applyFont="1" applyBorder="1" applyAlignment="1">
      <alignment horizontal="center" vertical="center"/>
    </xf>
    <xf numFmtId="3" fontId="9" fillId="0" borderId="29" xfId="3" applyNumberFormat="1" applyFont="1" applyBorder="1" applyAlignment="1">
      <alignment horizontal="center" vertical="center"/>
    </xf>
    <xf numFmtId="2" fontId="9" fillId="0" borderId="0" xfId="3" applyNumberFormat="1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9" fillId="0" borderId="8" xfId="3" applyFont="1" applyFill="1" applyBorder="1" applyAlignment="1">
      <alignment vertical="center" wrapText="1"/>
    </xf>
    <xf numFmtId="3" fontId="9" fillId="0" borderId="9" xfId="3" applyNumberFormat="1" applyFont="1" applyBorder="1" applyAlignment="1">
      <alignment horizontal="center" vertical="center"/>
    </xf>
    <xf numFmtId="3" fontId="9" fillId="0" borderId="45" xfId="3" applyNumberFormat="1" applyFont="1" applyBorder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0" fontId="12" fillId="0" borderId="13" xfId="3" applyFont="1" applyBorder="1" applyAlignment="1">
      <alignment vertical="center" wrapText="1"/>
    </xf>
    <xf numFmtId="3" fontId="17" fillId="2" borderId="14" xfId="3" applyNumberFormat="1" applyFont="1" applyFill="1" applyBorder="1" applyAlignment="1">
      <alignment horizontal="center" vertical="center"/>
    </xf>
    <xf numFmtId="0" fontId="18" fillId="0" borderId="14" xfId="3" applyFont="1" applyBorder="1" applyAlignment="1">
      <alignment vertical="center"/>
    </xf>
    <xf numFmtId="0" fontId="18" fillId="0" borderId="15" xfId="3" applyFont="1" applyBorder="1" applyAlignment="1">
      <alignment vertical="center"/>
    </xf>
    <xf numFmtId="168" fontId="17" fillId="0" borderId="0" xfId="3" applyNumberFormat="1" applyFont="1" applyFill="1" applyBorder="1" applyAlignment="1">
      <alignment vertical="center"/>
    </xf>
    <xf numFmtId="0" fontId="3" fillId="0" borderId="0" xfId="3" applyFont="1" applyAlignment="1"/>
    <xf numFmtId="0" fontId="2" fillId="0" borderId="0" xfId="3" applyFont="1"/>
    <xf numFmtId="4" fontId="19" fillId="0" borderId="0" xfId="3" applyNumberFormat="1" applyFont="1" applyAlignment="1"/>
    <xf numFmtId="0" fontId="6" fillId="0" borderId="0" xfId="3" applyFont="1"/>
    <xf numFmtId="0" fontId="9" fillId="0" borderId="0" xfId="3" applyFont="1" applyAlignment="1">
      <alignment vertical="center" wrapText="1"/>
    </xf>
    <xf numFmtId="0" fontId="37" fillId="2" borderId="0" xfId="3" applyFill="1" applyAlignment="1">
      <alignment vertical="center"/>
    </xf>
    <xf numFmtId="0" fontId="20" fillId="0" borderId="0" xfId="3" applyFont="1" applyAlignment="1">
      <alignment vertical="center" wrapText="1"/>
    </xf>
    <xf numFmtId="0" fontId="7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20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36" fillId="0" borderId="26" xfId="0" applyFont="1" applyBorder="1" applyAlignment="1">
      <alignment horizontal="center" vertical="center" wrapText="1"/>
    </xf>
    <xf numFmtId="4" fontId="12" fillId="2" borderId="5" xfId="3" applyNumberFormat="1" applyFont="1" applyFill="1" applyBorder="1" applyAlignment="1">
      <alignment horizontal="center" vertical="center"/>
    </xf>
    <xf numFmtId="4" fontId="12" fillId="2" borderId="25" xfId="3" applyNumberFormat="1" applyFont="1" applyFill="1" applyBorder="1" applyAlignment="1">
      <alignment horizontal="center" vertical="center"/>
    </xf>
    <xf numFmtId="4" fontId="12" fillId="0" borderId="25" xfId="3" applyNumberFormat="1" applyFont="1" applyFill="1" applyBorder="1" applyAlignment="1">
      <alignment horizontal="center" vertical="center"/>
    </xf>
    <xf numFmtId="4" fontId="9" fillId="2" borderId="25" xfId="3" applyNumberFormat="1" applyFont="1" applyFill="1" applyBorder="1" applyAlignment="1">
      <alignment horizontal="center" vertical="center"/>
    </xf>
    <xf numFmtId="4" fontId="9" fillId="2" borderId="25" xfId="3" applyNumberFormat="1" applyFont="1" applyFill="1" applyBorder="1" applyAlignment="1">
      <alignment horizontal="center" vertical="center" wrapText="1"/>
    </xf>
    <xf numFmtId="4" fontId="9" fillId="2" borderId="29" xfId="3" applyNumberFormat="1" applyFont="1" applyFill="1" applyBorder="1" applyAlignment="1">
      <alignment horizontal="center" vertical="center"/>
    </xf>
    <xf numFmtId="4" fontId="9" fillId="2" borderId="45" xfId="3" applyNumberFormat="1" applyFont="1" applyFill="1" applyBorder="1" applyAlignment="1">
      <alignment horizontal="center" vertical="center"/>
    </xf>
    <xf numFmtId="4" fontId="9" fillId="0" borderId="10" xfId="3" applyNumberFormat="1" applyFont="1" applyFill="1" applyBorder="1" applyAlignment="1">
      <alignment horizontal="center" vertical="center"/>
    </xf>
    <xf numFmtId="4" fontId="12" fillId="2" borderId="42" xfId="3" applyNumberFormat="1" applyFont="1" applyFill="1" applyBorder="1" applyAlignment="1">
      <alignment horizontal="center" vertical="center"/>
    </xf>
    <xf numFmtId="4" fontId="12" fillId="2" borderId="29" xfId="3" applyNumberFormat="1" applyFont="1" applyFill="1" applyBorder="1" applyAlignment="1">
      <alignment horizontal="center" vertical="center"/>
    </xf>
    <xf numFmtId="4" fontId="12" fillId="0" borderId="5" xfId="3" applyNumberFormat="1" applyFont="1" applyBorder="1" applyAlignment="1">
      <alignment horizontal="center" vertical="center"/>
    </xf>
    <xf numFmtId="4" fontId="12" fillId="0" borderId="10" xfId="3" applyNumberFormat="1" applyFont="1" applyBorder="1" applyAlignment="1">
      <alignment horizontal="center" vertical="center"/>
    </xf>
    <xf numFmtId="2" fontId="17" fillId="0" borderId="5" xfId="3" applyNumberFormat="1" applyFont="1" applyFill="1" applyBorder="1" applyAlignment="1">
      <alignment vertical="center"/>
    </xf>
    <xf numFmtId="2" fontId="9" fillId="0" borderId="29" xfId="3" applyNumberFormat="1" applyFont="1" applyBorder="1" applyAlignment="1">
      <alignment horizontal="center" vertical="center"/>
    </xf>
    <xf numFmtId="168" fontId="18" fillId="0" borderId="15" xfId="3" applyNumberFormat="1" applyFont="1" applyFill="1" applyBorder="1" applyAlignment="1">
      <alignment vertical="center"/>
    </xf>
    <xf numFmtId="0" fontId="10" fillId="0" borderId="26" xfId="3" applyFont="1" applyBorder="1" applyAlignment="1">
      <alignment horizontal="center" vertical="center" wrapText="1"/>
    </xf>
    <xf numFmtId="0" fontId="9" fillId="0" borderId="26" xfId="3" applyFont="1" applyBorder="1" applyAlignment="1">
      <alignment horizontal="center" vertical="center"/>
    </xf>
    <xf numFmtId="4" fontId="12" fillId="2" borderId="26" xfId="3" applyNumberFormat="1" applyFont="1" applyFill="1" applyBorder="1" applyAlignment="1">
      <alignment horizontal="center" vertical="center"/>
    </xf>
    <xf numFmtId="4" fontId="12" fillId="0" borderId="26" xfId="3" applyNumberFormat="1" applyFont="1" applyFill="1" applyBorder="1" applyAlignment="1">
      <alignment horizontal="center" vertical="center"/>
    </xf>
    <xf numFmtId="4" fontId="9" fillId="2" borderId="26" xfId="3" applyNumberFormat="1" applyFont="1" applyFill="1" applyBorder="1" applyAlignment="1">
      <alignment horizontal="center" vertical="center"/>
    </xf>
    <xf numFmtId="4" fontId="9" fillId="2" borderId="26" xfId="3" applyNumberFormat="1" applyFont="1" applyFill="1" applyBorder="1" applyAlignment="1">
      <alignment horizontal="center" vertical="center" wrapText="1"/>
    </xf>
    <xf numFmtId="4" fontId="9" fillId="0" borderId="26" xfId="3" applyNumberFormat="1" applyFont="1" applyFill="1" applyBorder="1" applyAlignment="1">
      <alignment horizontal="center" vertical="center"/>
    </xf>
    <xf numFmtId="168" fontId="12" fillId="0" borderId="26" xfId="3" applyNumberFormat="1" applyFont="1" applyFill="1" applyBorder="1" applyAlignment="1">
      <alignment horizontal="center" vertical="center"/>
    </xf>
    <xf numFmtId="2" fontId="17" fillId="0" borderId="26" xfId="3" applyNumberFormat="1" applyFont="1" applyFill="1" applyBorder="1" applyAlignment="1">
      <alignment vertical="center"/>
    </xf>
    <xf numFmtId="2" fontId="9" fillId="0" borderId="26" xfId="3" applyNumberFormat="1" applyFont="1" applyBorder="1" applyAlignment="1">
      <alignment horizontal="center" vertical="center"/>
    </xf>
    <xf numFmtId="168" fontId="18" fillId="0" borderId="26" xfId="3" applyNumberFormat="1" applyFont="1" applyFill="1" applyBorder="1" applyAlignment="1">
      <alignment vertical="center"/>
    </xf>
    <xf numFmtId="0" fontId="10" fillId="0" borderId="45" xfId="3" applyFont="1" applyBorder="1" applyAlignment="1">
      <alignment horizontal="center" vertical="center" wrapText="1"/>
    </xf>
    <xf numFmtId="0" fontId="9" fillId="0" borderId="42" xfId="3" applyFont="1" applyBorder="1" applyAlignment="1">
      <alignment horizontal="center" vertical="center"/>
    </xf>
    <xf numFmtId="4" fontId="9" fillId="0" borderId="45" xfId="3" applyNumberFormat="1" applyFont="1" applyFill="1" applyBorder="1" applyAlignment="1">
      <alignment horizontal="center" vertical="center"/>
    </xf>
    <xf numFmtId="4" fontId="12" fillId="0" borderId="25" xfId="3" applyNumberFormat="1" applyFont="1" applyBorder="1" applyAlignment="1">
      <alignment horizontal="center" vertical="center"/>
    </xf>
    <xf numFmtId="4" fontId="12" fillId="0" borderId="45" xfId="3" applyNumberFormat="1" applyFont="1" applyBorder="1" applyAlignment="1">
      <alignment horizontal="center" vertical="center"/>
    </xf>
    <xf numFmtId="168" fontId="12" fillId="0" borderId="25" xfId="3" applyNumberFormat="1" applyFont="1" applyFill="1" applyBorder="1" applyAlignment="1">
      <alignment horizontal="center" vertical="center"/>
    </xf>
    <xf numFmtId="2" fontId="17" fillId="0" borderId="25" xfId="3" applyNumberFormat="1" applyFont="1" applyFill="1" applyBorder="1" applyAlignment="1">
      <alignment vertical="center"/>
    </xf>
    <xf numFmtId="168" fontId="18" fillId="0" borderId="42" xfId="3" applyNumberFormat="1" applyFont="1" applyFill="1" applyBorder="1" applyAlignment="1">
      <alignment vertical="center"/>
    </xf>
    <xf numFmtId="3" fontId="9" fillId="2" borderId="26" xfId="3" applyNumberFormat="1" applyFont="1" applyFill="1" applyBorder="1" applyAlignment="1">
      <alignment horizontal="center" vertical="center" wrapText="1"/>
    </xf>
    <xf numFmtId="3" fontId="12" fillId="2" borderId="26" xfId="3" applyNumberFormat="1" applyFont="1" applyFill="1" applyBorder="1" applyAlignment="1">
      <alignment horizontal="center" vertical="center"/>
    </xf>
    <xf numFmtId="165" fontId="11" fillId="0" borderId="72" xfId="3" applyNumberFormat="1" applyFont="1" applyBorder="1" applyAlignment="1">
      <alignment horizontal="left" vertical="center" wrapText="1"/>
    </xf>
    <xf numFmtId="170" fontId="9" fillId="2" borderId="22" xfId="3" applyNumberFormat="1" applyFont="1" applyFill="1" applyBorder="1" applyAlignment="1">
      <alignment horizontal="center" vertical="center" wrapText="1"/>
    </xf>
    <xf numFmtId="170" fontId="12" fillId="2" borderId="5" xfId="3" applyNumberFormat="1" applyFont="1" applyFill="1" applyBorder="1" applyAlignment="1">
      <alignment horizontal="center" vertical="center"/>
    </xf>
    <xf numFmtId="170" fontId="9" fillId="2" borderId="26" xfId="3" applyNumberFormat="1" applyFont="1" applyFill="1" applyBorder="1" applyAlignment="1">
      <alignment horizontal="center" vertical="center"/>
    </xf>
    <xf numFmtId="170" fontId="9" fillId="2" borderId="49" xfId="3" applyNumberFormat="1" applyFont="1" applyFill="1" applyBorder="1" applyAlignment="1">
      <alignment horizontal="center" vertical="center"/>
    </xf>
    <xf numFmtId="170" fontId="9" fillId="0" borderId="9" xfId="3" applyNumberFormat="1" applyFont="1" applyFill="1" applyBorder="1" applyAlignment="1">
      <alignment horizontal="center" vertical="center"/>
    </xf>
    <xf numFmtId="165" fontId="12" fillId="0" borderId="5" xfId="3" applyNumberFormat="1" applyFont="1" applyFill="1" applyBorder="1" applyAlignment="1">
      <alignment horizontal="center" vertical="center"/>
    </xf>
    <xf numFmtId="0" fontId="11" fillId="0" borderId="34" xfId="3" applyFont="1" applyBorder="1" applyAlignment="1">
      <alignment horizontal="center" vertical="center"/>
    </xf>
    <xf numFmtId="0" fontId="11" fillId="0" borderId="36" xfId="3" applyFont="1" applyBorder="1" applyAlignment="1">
      <alignment horizontal="center" vertical="center"/>
    </xf>
    <xf numFmtId="0" fontId="4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69" fontId="9" fillId="2" borderId="26" xfId="3" applyNumberFormat="1" applyFont="1" applyFill="1" applyBorder="1" applyAlignment="1">
      <alignment horizontal="center" vertical="center" wrapText="1"/>
    </xf>
    <xf numFmtId="0" fontId="9" fillId="0" borderId="65" xfId="3" applyFont="1" applyBorder="1" applyAlignment="1">
      <alignment horizontal="center" vertical="center" wrapText="1"/>
    </xf>
    <xf numFmtId="0" fontId="14" fillId="0" borderId="22" xfId="3" applyFont="1" applyFill="1" applyBorder="1" applyAlignment="1">
      <alignment horizontal="left" vertical="center" wrapText="1"/>
    </xf>
    <xf numFmtId="0" fontId="12" fillId="0" borderId="62" xfId="3" applyFont="1" applyBorder="1" applyAlignment="1">
      <alignment vertical="center" wrapText="1"/>
    </xf>
    <xf numFmtId="0" fontId="9" fillId="0" borderId="24" xfId="3" applyFont="1" applyBorder="1" applyAlignment="1">
      <alignment vertical="center" wrapText="1"/>
    </xf>
    <xf numFmtId="0" fontId="12" fillId="0" borderId="61" xfId="3" applyFont="1" applyBorder="1" applyAlignment="1">
      <alignment vertical="center" wrapText="1"/>
    </xf>
    <xf numFmtId="0" fontId="17" fillId="0" borderId="18" xfId="3" applyFont="1" applyBorder="1" applyAlignment="1">
      <alignment vertical="center" wrapText="1"/>
    </xf>
    <xf numFmtId="0" fontId="12" fillId="0" borderId="65" xfId="3" applyFont="1" applyBorder="1" applyAlignment="1">
      <alignment vertical="center" wrapText="1"/>
    </xf>
    <xf numFmtId="0" fontId="17" fillId="0" borderId="13" xfId="3" applyFont="1" applyBorder="1" applyAlignment="1">
      <alignment vertical="center" wrapText="1"/>
    </xf>
    <xf numFmtId="0" fontId="17" fillId="0" borderId="65" xfId="3" applyFont="1" applyBorder="1" applyAlignment="1">
      <alignment vertical="center" wrapText="1"/>
    </xf>
    <xf numFmtId="4" fontId="17" fillId="2" borderId="14" xfId="3" applyNumberFormat="1" applyFont="1" applyFill="1" applyBorder="1" applyAlignment="1">
      <alignment vertical="center"/>
    </xf>
    <xf numFmtId="0" fontId="12" fillId="0" borderId="14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165" fontId="12" fillId="0" borderId="15" xfId="3" applyNumberFormat="1" applyFont="1" applyFill="1" applyBorder="1" applyAlignment="1">
      <alignment horizontal="center" vertical="center"/>
    </xf>
    <xf numFmtId="165" fontId="12" fillId="0" borderId="26" xfId="3" applyNumberFormat="1" applyFont="1" applyFill="1" applyBorder="1" applyAlignment="1">
      <alignment horizontal="center" vertical="center"/>
    </xf>
    <xf numFmtId="0" fontId="11" fillId="0" borderId="34" xfId="3" applyFont="1" applyBorder="1" applyAlignment="1">
      <alignment horizontal="center" vertical="center"/>
    </xf>
    <xf numFmtId="0" fontId="11" fillId="0" borderId="36" xfId="3" applyFont="1" applyBorder="1" applyAlignment="1">
      <alignment horizontal="center" vertical="center"/>
    </xf>
    <xf numFmtId="0" fontId="4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11" fillId="0" borderId="64" xfId="0" applyFont="1" applyBorder="1" applyAlignment="1">
      <alignment horizontal="right" vertical="center" wrapText="1"/>
    </xf>
    <xf numFmtId="0" fontId="11" fillId="0" borderId="72" xfId="0" applyFont="1" applyBorder="1" applyAlignment="1">
      <alignment horizontal="left" vertical="center" wrapText="1"/>
    </xf>
    <xf numFmtId="165" fontId="11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3" fontId="9" fillId="0" borderId="22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169" fontId="9" fillId="2" borderId="22" xfId="0" applyNumberFormat="1" applyFont="1" applyFill="1" applyBorder="1" applyAlignment="1">
      <alignment horizontal="center" vertical="center" wrapText="1"/>
    </xf>
    <xf numFmtId="4" fontId="9" fillId="2" borderId="24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vertical="center" wrapText="1"/>
    </xf>
    <xf numFmtId="169" fontId="12" fillId="2" borderId="5" xfId="0" applyNumberFormat="1" applyFont="1" applyFill="1" applyBorder="1" applyAlignment="1">
      <alignment horizontal="center" vertical="center"/>
    </xf>
    <xf numFmtId="4" fontId="12" fillId="2" borderId="24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3" fontId="9" fillId="0" borderId="26" xfId="0" applyNumberFormat="1" applyFont="1" applyFill="1" applyBorder="1" applyAlignment="1">
      <alignment horizontal="center" vertical="center"/>
    </xf>
    <xf numFmtId="4" fontId="9" fillId="2" borderId="2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9" fontId="9" fillId="0" borderId="26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right" vertical="center"/>
    </xf>
    <xf numFmtId="169" fontId="9" fillId="2" borderId="26" xfId="0" applyNumberFormat="1" applyFont="1" applyFill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164" fontId="0" fillId="0" borderId="0" xfId="1" applyFont="1"/>
    <xf numFmtId="173" fontId="12" fillId="0" borderId="6" xfId="0" applyNumberFormat="1" applyFont="1" applyFill="1" applyBorder="1" applyAlignment="1">
      <alignment horizontal="center" vertical="center"/>
    </xf>
    <xf numFmtId="3" fontId="17" fillId="2" borderId="14" xfId="0" applyNumberFormat="1" applyFont="1" applyFill="1" applyBorder="1" applyAlignment="1">
      <alignment horizontal="center" vertical="center"/>
    </xf>
    <xf numFmtId="0" fontId="2" fillId="0" borderId="0" xfId="0" applyFont="1"/>
    <xf numFmtId="4" fontId="19" fillId="0" borderId="0" xfId="0" applyNumberFormat="1" applyFont="1" applyAlignment="1"/>
    <xf numFmtId="0" fontId="33" fillId="0" borderId="0" xfId="0" applyFont="1" applyBorder="1"/>
    <xf numFmtId="0" fontId="14" fillId="0" borderId="26" xfId="0" applyFont="1" applyBorder="1" applyAlignment="1">
      <alignment horizontal="center" vertical="center" wrapText="1"/>
    </xf>
    <xf numFmtId="16" fontId="14" fillId="0" borderId="26" xfId="0" applyNumberFormat="1" applyFont="1" applyBorder="1" applyAlignment="1">
      <alignment horizontal="center" wrapText="1"/>
    </xf>
    <xf numFmtId="4" fontId="14" fillId="0" borderId="26" xfId="0" applyNumberFormat="1" applyFont="1" applyBorder="1" applyAlignment="1">
      <alignment horizontal="center" vertical="center" wrapText="1"/>
    </xf>
    <xf numFmtId="16" fontId="14" fillId="0" borderId="26" xfId="0" applyNumberFormat="1" applyFont="1" applyBorder="1" applyAlignment="1">
      <alignment horizontal="center" vertical="center" wrapText="1"/>
    </xf>
    <xf numFmtId="0" fontId="10" fillId="0" borderId="46" xfId="3" applyFont="1" applyBorder="1" applyAlignment="1">
      <alignment horizontal="center" vertical="center"/>
    </xf>
    <xf numFmtId="4" fontId="12" fillId="2" borderId="55" xfId="3" applyNumberFormat="1" applyFont="1" applyFill="1" applyBorder="1" applyAlignment="1">
      <alignment horizontal="center" vertical="center"/>
    </xf>
    <xf numFmtId="4" fontId="9" fillId="2" borderId="56" xfId="3" applyNumberFormat="1" applyFont="1" applyFill="1" applyBorder="1" applyAlignment="1">
      <alignment horizontal="center" vertical="center"/>
    </xf>
    <xf numFmtId="4" fontId="9" fillId="2" borderId="57" xfId="3" applyNumberFormat="1" applyFont="1" applyFill="1" applyBorder="1" applyAlignment="1">
      <alignment horizontal="center" vertical="center"/>
    </xf>
    <xf numFmtId="0" fontId="37" fillId="0" borderId="36" xfId="3" applyFill="1" applyBorder="1" applyAlignment="1">
      <alignment horizontal="center" vertical="center"/>
    </xf>
    <xf numFmtId="0" fontId="37" fillId="0" borderId="44" xfId="3" applyFill="1" applyBorder="1" applyAlignment="1">
      <alignment horizontal="center" vertical="center"/>
    </xf>
    <xf numFmtId="0" fontId="9" fillId="0" borderId="61" xfId="3" applyFont="1" applyFill="1" applyBorder="1" applyAlignment="1">
      <alignment vertical="center" wrapText="1"/>
    </xf>
    <xf numFmtId="3" fontId="9" fillId="0" borderId="38" xfId="3" applyNumberFormat="1" applyFont="1" applyFill="1" applyBorder="1" applyAlignment="1">
      <alignment horizontal="center" vertical="center"/>
    </xf>
    <xf numFmtId="170" fontId="9" fillId="0" borderId="38" xfId="3" applyNumberFormat="1" applyFont="1" applyFill="1" applyBorder="1" applyAlignment="1">
      <alignment horizontal="center" vertical="center"/>
    </xf>
    <xf numFmtId="4" fontId="9" fillId="0" borderId="73" xfId="3" applyNumberFormat="1" applyFont="1" applyFill="1" applyBorder="1" applyAlignment="1">
      <alignment horizontal="center" vertical="center"/>
    </xf>
    <xf numFmtId="4" fontId="12" fillId="2" borderId="6" xfId="3" applyNumberFormat="1" applyFont="1" applyFill="1" applyBorder="1" applyAlignment="1">
      <alignment horizontal="center" vertical="center"/>
    </xf>
    <xf numFmtId="4" fontId="9" fillId="2" borderId="35" xfId="3" applyNumberFormat="1" applyFont="1" applyFill="1" applyBorder="1" applyAlignment="1">
      <alignment horizontal="center" vertical="center"/>
    </xf>
    <xf numFmtId="4" fontId="9" fillId="2" borderId="52" xfId="3" applyNumberFormat="1" applyFont="1" applyFill="1" applyBorder="1" applyAlignment="1">
      <alignment horizontal="center" vertical="center"/>
    </xf>
    <xf numFmtId="0" fontId="37" fillId="0" borderId="47" xfId="3" applyBorder="1" applyAlignment="1">
      <alignment horizontal="center" vertical="center"/>
    </xf>
    <xf numFmtId="170" fontId="9" fillId="2" borderId="9" xfId="3" applyNumberFormat="1" applyFont="1" applyFill="1" applyBorder="1" applyAlignment="1">
      <alignment horizontal="center" vertical="center"/>
    </xf>
    <xf numFmtId="4" fontId="9" fillId="2" borderId="11" xfId="3" applyNumberFormat="1" applyFont="1" applyFill="1" applyBorder="1" applyAlignment="1">
      <alignment horizontal="center" vertical="center"/>
    </xf>
    <xf numFmtId="0" fontId="10" fillId="0" borderId="19" xfId="3" applyNumberFormat="1" applyFont="1" applyBorder="1" applyAlignment="1">
      <alignment horizontal="center" vertical="center" wrapText="1"/>
    </xf>
    <xf numFmtId="0" fontId="13" fillId="0" borderId="23" xfId="3" applyNumberFormat="1" applyFont="1" applyFill="1" applyBorder="1" applyAlignment="1">
      <alignment horizontal="left" vertical="center" wrapText="1"/>
    </xf>
    <xf numFmtId="0" fontId="14" fillId="0" borderId="26" xfId="3" applyNumberFormat="1" applyFont="1" applyFill="1" applyBorder="1" applyAlignment="1">
      <alignment horizontal="left" vertical="center" wrapText="1"/>
    </xf>
    <xf numFmtId="0" fontId="9" fillId="2" borderId="22" xfId="3" applyNumberFormat="1" applyFont="1" applyFill="1" applyBorder="1" applyAlignment="1">
      <alignment horizontal="center" vertical="center" wrapText="1"/>
    </xf>
    <xf numFmtId="0" fontId="9" fillId="2" borderId="26" xfId="3" applyNumberFormat="1" applyFont="1" applyFill="1" applyBorder="1" applyAlignment="1">
      <alignment horizontal="center" vertical="center" wrapText="1"/>
    </xf>
    <xf numFmtId="0" fontId="9" fillId="2" borderId="0" xfId="3" applyNumberFormat="1" applyFont="1" applyFill="1" applyBorder="1" applyAlignment="1">
      <alignment horizontal="center" vertical="center" wrapText="1"/>
    </xf>
    <xf numFmtId="0" fontId="11" fillId="0" borderId="0" xfId="3" applyNumberFormat="1" applyFont="1" applyBorder="1" applyAlignment="1">
      <alignment vertical="center" wrapText="1"/>
    </xf>
    <xf numFmtId="0" fontId="11" fillId="0" borderId="0" xfId="3" applyNumberFormat="1" applyFont="1" applyAlignment="1">
      <alignment vertical="center" wrapText="1"/>
    </xf>
    <xf numFmtId="0" fontId="37" fillId="0" borderId="0" xfId="3" applyNumberFormat="1" applyAlignment="1">
      <alignment vertical="center"/>
    </xf>
    <xf numFmtId="3" fontId="9" fillId="2" borderId="22" xfId="3" applyNumberFormat="1" applyFont="1" applyFill="1" applyBorder="1" applyAlignment="1">
      <alignment horizontal="center" vertical="center" wrapText="1"/>
    </xf>
    <xf numFmtId="4" fontId="9" fillId="0" borderId="29" xfId="3" applyNumberFormat="1" applyFont="1" applyBorder="1" applyAlignment="1">
      <alignment horizontal="center" vertical="center"/>
    </xf>
    <xf numFmtId="4" fontId="12" fillId="0" borderId="55" xfId="3" applyNumberFormat="1" applyFont="1" applyFill="1" applyBorder="1" applyAlignment="1">
      <alignment horizontal="center" vertical="center"/>
    </xf>
    <xf numFmtId="4" fontId="9" fillId="2" borderId="55" xfId="3" applyNumberFormat="1" applyFont="1" applyFill="1" applyBorder="1" applyAlignment="1">
      <alignment horizontal="center" vertical="center"/>
    </xf>
    <xf numFmtId="0" fontId="9" fillId="2" borderId="55" xfId="3" applyNumberFormat="1" applyFont="1" applyFill="1" applyBorder="1" applyAlignment="1">
      <alignment horizontal="center" vertical="center" wrapText="1"/>
    </xf>
    <xf numFmtId="4" fontId="12" fillId="2" borderId="39" xfId="3" applyNumberFormat="1" applyFont="1" applyFill="1" applyBorder="1" applyAlignment="1">
      <alignment horizontal="center" vertical="center"/>
    </xf>
    <xf numFmtId="4" fontId="12" fillId="0" borderId="39" xfId="3" applyNumberFormat="1" applyFont="1" applyFill="1" applyBorder="1" applyAlignment="1">
      <alignment horizontal="center" vertical="center"/>
    </xf>
    <xf numFmtId="4" fontId="9" fillId="2" borderId="39" xfId="3" applyNumberFormat="1" applyFont="1" applyFill="1" applyBorder="1" applyAlignment="1">
      <alignment horizontal="center" vertical="center"/>
    </xf>
    <xf numFmtId="4" fontId="9" fillId="2" borderId="39" xfId="3" applyNumberFormat="1" applyFont="1" applyFill="1" applyBorder="1" applyAlignment="1">
      <alignment horizontal="center" vertical="center" wrapText="1"/>
    </xf>
    <xf numFmtId="0" fontId="10" fillId="0" borderId="36" xfId="3" applyNumberFormat="1" applyFont="1" applyBorder="1" applyAlignment="1">
      <alignment horizontal="center" vertical="center" wrapText="1"/>
    </xf>
    <xf numFmtId="0" fontId="13" fillId="0" borderId="47" xfId="3" applyNumberFormat="1" applyFont="1" applyFill="1" applyBorder="1" applyAlignment="1">
      <alignment horizontal="left" vertical="center" wrapText="1"/>
    </xf>
    <xf numFmtId="0" fontId="14" fillId="0" borderId="9" xfId="3" applyNumberFormat="1" applyFont="1" applyFill="1" applyBorder="1" applyAlignment="1">
      <alignment horizontal="left" vertical="center" wrapText="1"/>
    </xf>
    <xf numFmtId="3" fontId="9" fillId="2" borderId="38" xfId="3" applyNumberFormat="1" applyFont="1" applyFill="1" applyBorder="1" applyAlignment="1">
      <alignment horizontal="center" vertical="center" wrapText="1"/>
    </xf>
    <xf numFmtId="0" fontId="9" fillId="2" borderId="38" xfId="3" applyNumberFormat="1" applyFont="1" applyFill="1" applyBorder="1" applyAlignment="1">
      <alignment horizontal="center" vertical="center" wrapText="1"/>
    </xf>
    <xf numFmtId="4" fontId="9" fillId="2" borderId="53" xfId="3" applyNumberFormat="1" applyFont="1" applyFill="1" applyBorder="1" applyAlignment="1">
      <alignment horizontal="center" vertical="center" wrapText="1"/>
    </xf>
    <xf numFmtId="4" fontId="9" fillId="0" borderId="9" xfId="3" applyNumberFormat="1" applyFont="1" applyFill="1" applyBorder="1" applyAlignment="1">
      <alignment horizontal="center" vertical="center"/>
    </xf>
    <xf numFmtId="0" fontId="11" fillId="0" borderId="34" xfId="3" applyFont="1" applyBorder="1" applyAlignment="1">
      <alignment horizontal="center" vertical="center"/>
    </xf>
    <xf numFmtId="0" fontId="11" fillId="0" borderId="36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 wrapText="1"/>
    </xf>
    <xf numFmtId="4" fontId="12" fillId="2" borderId="56" xfId="3" applyNumberFormat="1" applyFont="1" applyFill="1" applyBorder="1" applyAlignment="1">
      <alignment horizontal="center" vertical="center"/>
    </xf>
    <xf numFmtId="0" fontId="12" fillId="0" borderId="31" xfId="3" applyFont="1" applyBorder="1" applyAlignment="1">
      <alignment vertical="center" wrapText="1"/>
    </xf>
    <xf numFmtId="3" fontId="12" fillId="2" borderId="32" xfId="3" applyNumberFormat="1" applyFont="1" applyFill="1" applyBorder="1" applyAlignment="1">
      <alignment horizontal="center" vertical="center"/>
    </xf>
    <xf numFmtId="4" fontId="12" fillId="0" borderId="32" xfId="3" applyNumberFormat="1" applyFont="1" applyBorder="1" applyAlignment="1">
      <alignment horizontal="center" vertical="center"/>
    </xf>
    <xf numFmtId="4" fontId="12" fillId="2" borderId="33" xfId="3" applyNumberFormat="1" applyFont="1" applyFill="1" applyBorder="1" applyAlignment="1">
      <alignment horizontal="center" vertical="center"/>
    </xf>
    <xf numFmtId="4" fontId="12" fillId="2" borderId="35" xfId="3" applyNumberFormat="1" applyFont="1" applyFill="1" applyBorder="1" applyAlignment="1">
      <alignment horizontal="center" vertical="center"/>
    </xf>
    <xf numFmtId="4" fontId="12" fillId="2" borderId="53" xfId="3" applyNumberFormat="1" applyFont="1" applyFill="1" applyBorder="1" applyAlignment="1">
      <alignment horizontal="center" vertical="center"/>
    </xf>
    <xf numFmtId="164" fontId="9" fillId="0" borderId="29" xfId="1" applyFont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3" fontId="29" fillId="0" borderId="29" xfId="0" applyNumberFormat="1" applyFont="1" applyFill="1" applyBorder="1" applyAlignment="1">
      <alignment horizontal="left" wrapText="1"/>
    </xf>
    <xf numFmtId="4" fontId="9" fillId="2" borderId="9" xfId="3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11" fillId="0" borderId="34" xfId="3" applyFont="1" applyBorder="1" applyAlignment="1">
      <alignment horizontal="center" vertical="center"/>
    </xf>
    <xf numFmtId="0" fontId="11" fillId="0" borderId="36" xfId="3" applyFont="1" applyBorder="1" applyAlignment="1">
      <alignment horizontal="center" vertical="center"/>
    </xf>
    <xf numFmtId="0" fontId="11" fillId="0" borderId="40" xfId="3" applyFont="1" applyBorder="1" applyAlignment="1">
      <alignment horizontal="center" vertical="center"/>
    </xf>
    <xf numFmtId="0" fontId="11" fillId="0" borderId="43" xfId="3" applyFont="1" applyBorder="1" applyAlignment="1">
      <alignment horizontal="center" vertical="center"/>
    </xf>
    <xf numFmtId="0" fontId="11" fillId="0" borderId="44" xfId="3" applyFont="1" applyBorder="1" applyAlignment="1">
      <alignment horizontal="center" vertical="center"/>
    </xf>
    <xf numFmtId="0" fontId="4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7" fillId="2" borderId="1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37" fillId="0" borderId="2" xfId="3" applyBorder="1" applyAlignment="1">
      <alignment horizontal="center" vertical="center"/>
    </xf>
    <xf numFmtId="0" fontId="37" fillId="0" borderId="7" xfId="3" applyBorder="1" applyAlignment="1">
      <alignment horizontal="center" vertical="center"/>
    </xf>
    <xf numFmtId="0" fontId="9" fillId="0" borderId="3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37" fillId="0" borderId="4" xfId="3" applyBorder="1" applyAlignment="1">
      <alignment horizontal="center" vertical="center" wrapText="1"/>
    </xf>
    <xf numFmtId="0" fontId="37" fillId="0" borderId="5" xfId="3" applyBorder="1" applyAlignment="1">
      <alignment horizontal="center" vertical="center" wrapText="1"/>
    </xf>
    <xf numFmtId="0" fontId="37" fillId="0" borderId="6" xfId="3" applyBorder="1" applyAlignment="1">
      <alignment horizontal="center" vertical="center" wrapText="1"/>
    </xf>
    <xf numFmtId="0" fontId="9" fillId="0" borderId="32" xfId="3" applyFont="1" applyBorder="1" applyAlignment="1">
      <alignment horizontal="center" vertical="center" wrapText="1"/>
    </xf>
    <xf numFmtId="0" fontId="9" fillId="0" borderId="38" xfId="3" applyFont="1" applyBorder="1" applyAlignment="1">
      <alignment horizontal="center" vertical="center" wrapText="1"/>
    </xf>
    <xf numFmtId="0" fontId="11" fillId="0" borderId="30" xfId="3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3" xfId="5"/>
    <cellStyle name="Процентный" xfId="2" builtinId="5"/>
    <cellStyle name="Финансовый" xfId="1" builtinId="3"/>
    <cellStyle name="Финансовый 2" xfId="4"/>
    <cellStyle name="Финансовый 3" xfId="6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2.ru\Pub\&#1050;&#1058;-2\&#1054;&#1062;&#1053;&#1055;\11.%20&#1050;&#1091;&#1088;&#1089;&#1082;&#1072;&#1103;%20&#1040;&#1069;&#1057;-2\&#1054;&#1073;&#1097;&#1080;&#1081;%20&#1088;&#1077;&#1077;&#1089;&#1090;&#1088;%20&#1087;&#1086;%20&#1050;&#1091;&#1040;&#1069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2.ru\Pub\&#1050;&#1058;-2\&#1054;&#1052;&#1080;&#1058;\2_&#1047;&#1040;&#1050;&#1059;&#1055;&#1050;&#1048;%202021\&#1056;&#1086;&#1075;&#1072;&#1085;&#1086;&#1074;&#1072;%20&#1054;.&#1042;\1277%20&#1050;&#1058;%20&#1042;&#1086;&#1076;&#1086;&#1087;&#1088;&#1086;&#1074;&#1086;&#1076;%20&#1080;%20&#1082;&#1072;&#1085;&#1072;&#1083;&#1080;&#1079;&#1072;&#1094;&#1080;&#1103;%20(UXC)%20&#1050;&#1091;&#1040;&#1069;&#1057;-2\&#1053;&#1072;%20&#1088;&#1072;&#1079;&#1084;&#1077;&#1097;&#1077;&#1085;&#1080;&#1077;\&#1056;&#1072;&#1089;&#1095;&#1077;&#1090;%20_&#1051;&#1086;&#1090;%20409_00USV_&#1043;&#1083;&#1072;&#1074;&#1052;&#1086;&#1085;&#1090;&#1072;&#1078;&#1057;&#1090;&#1088;&#1086;&#1081;_&#1076;&#1086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ые"/>
      <sheetName val="Проверка на 25.02.2022 "/>
      <sheetName val="сметы на НЗП без регистрац"/>
    </sheetNames>
    <sheetDataSet>
      <sheetData sheetId="0">
        <row r="687">
          <cell r="M687">
            <v>1858706</v>
          </cell>
        </row>
        <row r="688">
          <cell r="M688">
            <v>1452124</v>
          </cell>
        </row>
        <row r="689">
          <cell r="M689">
            <v>1026285</v>
          </cell>
        </row>
        <row r="690">
          <cell r="M690">
            <v>173680</v>
          </cell>
        </row>
        <row r="691">
          <cell r="M691">
            <v>504980</v>
          </cell>
        </row>
        <row r="692">
          <cell r="M692">
            <v>1034175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1"/>
      <sheetName val="лимит сметный на ком"/>
    </sheetNames>
    <sheetDataSet>
      <sheetData sheetId="0">
        <row r="9">
          <cell r="D9" t="str">
            <v>03-46-0007С</v>
          </cell>
          <cell r="E9" t="str">
            <v>Перекрытия и покрытие выше отметки +4,200</v>
          </cell>
          <cell r="M9">
            <v>5358792</v>
          </cell>
          <cell r="V9">
            <v>65321826.779999994</v>
          </cell>
        </row>
        <row r="10">
          <cell r="D10" t="str">
            <v>03-46-0011С-И1</v>
          </cell>
          <cell r="E10" t="str">
            <v>Внутренние стены на отметках -4,000; 0,000; +4,200</v>
          </cell>
          <cell r="M10">
            <v>1595993</v>
          </cell>
          <cell r="V10">
            <v>23569002.170000002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85" zoomScaleNormal="85" zoomScaleSheetLayoutView="85" workbookViewId="0">
      <selection activeCell="B10" sqref="B10"/>
    </sheetView>
  </sheetViews>
  <sheetFormatPr defaultRowHeight="15" x14ac:dyDescent="0.25"/>
  <cols>
    <col min="1" max="1" width="15.28515625" style="358" customWidth="1"/>
    <col min="2" max="2" width="46.42578125" style="359" customWidth="1"/>
    <col min="3" max="3" width="16.42578125" style="358" customWidth="1"/>
    <col min="4" max="4" width="21" style="358" customWidth="1"/>
    <col min="5" max="5" width="20.140625" style="358" customWidth="1"/>
    <col min="6" max="6" width="23.42578125" style="358" customWidth="1"/>
    <col min="7" max="7" width="15.28515625" style="358" customWidth="1"/>
    <col min="8" max="8" width="31.28515625" style="358" customWidth="1"/>
    <col min="9" max="13" width="16.5703125" style="358" customWidth="1"/>
    <col min="14" max="16384" width="9.140625" style="358"/>
  </cols>
  <sheetData>
    <row r="1" spans="1:13" ht="15.75" x14ac:dyDescent="0.25">
      <c r="C1" s="2"/>
      <c r="D1" s="3"/>
      <c r="E1" s="3"/>
      <c r="F1" s="389" t="s">
        <v>0</v>
      </c>
    </row>
    <row r="2" spans="1:13" ht="15.75" x14ac:dyDescent="0.25">
      <c r="D2" s="389"/>
      <c r="E2" s="389"/>
      <c r="F2" s="389" t="s">
        <v>322</v>
      </c>
      <c r="G2" s="389"/>
    </row>
    <row r="3" spans="1:13" ht="15.75" x14ac:dyDescent="0.25">
      <c r="D3" s="390"/>
      <c r="E3" s="390"/>
      <c r="F3" s="390" t="s">
        <v>317</v>
      </c>
      <c r="G3" s="390"/>
    </row>
    <row r="5" spans="1:13" ht="18.75" x14ac:dyDescent="0.25">
      <c r="A5" s="700" t="s">
        <v>295</v>
      </c>
      <c r="B5" s="700"/>
      <c r="C5" s="700"/>
      <c r="D5" s="700"/>
      <c r="E5" s="700"/>
      <c r="F5" s="700"/>
      <c r="G5" s="700"/>
    </row>
    <row r="6" spans="1:13" x14ac:dyDescent="0.25">
      <c r="E6" s="360" t="s">
        <v>296</v>
      </c>
    </row>
    <row r="7" spans="1:13" s="402" customFormat="1" ht="31.5" x14ac:dyDescent="0.25">
      <c r="A7" s="398" t="s">
        <v>297</v>
      </c>
      <c r="B7" s="399" t="s">
        <v>298</v>
      </c>
      <c r="C7" s="398" t="s">
        <v>299</v>
      </c>
      <c r="D7" s="398" t="s">
        <v>300</v>
      </c>
      <c r="E7" s="400" t="s">
        <v>301</v>
      </c>
      <c r="F7" s="399" t="s">
        <v>302</v>
      </c>
      <c r="G7" s="401" t="s">
        <v>318</v>
      </c>
      <c r="H7" s="541"/>
      <c r="I7" s="541" t="s">
        <v>333</v>
      </c>
      <c r="J7" s="541" t="s">
        <v>334</v>
      </c>
      <c r="K7" s="541" t="s">
        <v>335</v>
      </c>
      <c r="L7" s="541"/>
      <c r="M7" s="541"/>
    </row>
    <row r="8" spans="1:13" s="394" customFormat="1" ht="67.5" customHeight="1" x14ac:dyDescent="0.25">
      <c r="A8" s="392">
        <v>202</v>
      </c>
      <c r="B8" s="388" t="s">
        <v>323</v>
      </c>
      <c r="C8" s="393" t="e">
        <f>#REF!</f>
        <v>#REF!</v>
      </c>
      <c r="D8" s="393" t="e">
        <f>#REF!</f>
        <v>#REF!</v>
      </c>
      <c r="E8" s="393" t="e">
        <f>#REF!</f>
        <v>#REF!</v>
      </c>
      <c r="F8" s="363" t="e">
        <f>#REF!</f>
        <v>#REF!</v>
      </c>
      <c r="G8" s="397" t="s">
        <v>319</v>
      </c>
      <c r="H8" s="397" t="s">
        <v>331</v>
      </c>
      <c r="I8" s="393" t="e">
        <f>#REF!+#REF!</f>
        <v>#REF!</v>
      </c>
      <c r="J8" s="393" t="e">
        <f>#REF!+#REF!+#REF!</f>
        <v>#REF!</v>
      </c>
      <c r="K8" s="393" t="e">
        <f>I8+J8</f>
        <v>#REF!</v>
      </c>
      <c r="L8" s="393" t="e">
        <f>K8-D8</f>
        <v>#REF!</v>
      </c>
      <c r="M8" s="393"/>
    </row>
    <row r="9" spans="1:13" s="394" customFormat="1" ht="81" customHeight="1" x14ac:dyDescent="0.25">
      <c r="A9" s="392">
        <v>202</v>
      </c>
      <c r="B9" s="388" t="s">
        <v>328</v>
      </c>
      <c r="C9" s="393">
        <f>'по сметам по ТЗ'!D26</f>
        <v>6602976.176</v>
      </c>
      <c r="D9" s="393">
        <f>'по сметам по ТЗ'!G29</f>
        <v>107842150.79000001</v>
      </c>
      <c r="E9" s="393">
        <f>'по сметам по ТЗ'!G31</f>
        <v>129410580.94800001</v>
      </c>
      <c r="F9" s="363">
        <f>'по сметам по ТЗ'!K8</f>
        <v>0.94499999999999995</v>
      </c>
      <c r="G9" s="392" t="s">
        <v>320</v>
      </c>
      <c r="H9" s="392" t="s">
        <v>332</v>
      </c>
      <c r="I9" s="393">
        <f>'по сметам по ТЗ'!G10+'по сметам по ТЗ'!G22</f>
        <v>104606073.88</v>
      </c>
      <c r="J9" s="393">
        <f>'по сметам по ТЗ'!G23+'по сметам по ТЗ'!G24+'по сметам по ТЗ'!G25</f>
        <v>3236076.91</v>
      </c>
      <c r="K9" s="393">
        <f t="shared" ref="K9:K10" si="0">I9+J9</f>
        <v>107842150.78999999</v>
      </c>
      <c r="L9" s="393">
        <f t="shared" ref="L9:L10" si="1">K9-D9</f>
        <v>0</v>
      </c>
      <c r="M9" s="393"/>
    </row>
    <row r="10" spans="1:13" s="394" customFormat="1" ht="75" x14ac:dyDescent="0.25">
      <c r="A10" s="392">
        <v>728</v>
      </c>
      <c r="B10" s="362" t="s">
        <v>329</v>
      </c>
      <c r="C10" s="393" t="e">
        <f>#REF!</f>
        <v>#REF!</v>
      </c>
      <c r="D10" s="393" t="e">
        <f>#REF!</f>
        <v>#REF!</v>
      </c>
      <c r="E10" s="393" t="e">
        <f>#REF!</f>
        <v>#REF!</v>
      </c>
      <c r="F10" s="363" t="e">
        <f>#REF!</f>
        <v>#REF!</v>
      </c>
      <c r="G10" s="392" t="s">
        <v>321</v>
      </c>
      <c r="H10" s="392" t="s">
        <v>332</v>
      </c>
      <c r="I10" s="393" t="e">
        <f>#REF!+#REF!</f>
        <v>#REF!</v>
      </c>
      <c r="J10" s="393" t="e">
        <f>#REF!+#REF!+#REF!</f>
        <v>#REF!</v>
      </c>
      <c r="K10" s="393" t="e">
        <f t="shared" si="0"/>
        <v>#REF!</v>
      </c>
      <c r="L10" s="393" t="e">
        <f t="shared" si="1"/>
        <v>#REF!</v>
      </c>
      <c r="M10" s="393"/>
    </row>
    <row r="11" spans="1:13" s="394" customFormat="1" x14ac:dyDescent="0.25">
      <c r="A11" s="395"/>
      <c r="B11" s="364" t="s">
        <v>303</v>
      </c>
      <c r="C11" s="396" t="e">
        <f>SUM(C8:C10)</f>
        <v>#REF!</v>
      </c>
      <c r="D11" s="396" t="e">
        <f t="shared" ref="D11:E11" si="2">SUM(D8:D10)</f>
        <v>#REF!</v>
      </c>
      <c r="E11" s="396" t="e">
        <f t="shared" si="2"/>
        <v>#REF!</v>
      </c>
      <c r="F11" s="393"/>
      <c r="G11" s="397"/>
      <c r="H11" s="397"/>
      <c r="I11" s="396" t="e">
        <f t="shared" ref="I11" si="3">SUM(I8:I10)</f>
        <v>#REF!</v>
      </c>
      <c r="J11" s="396" t="e">
        <f t="shared" ref="J11" si="4">SUM(J8:J10)</f>
        <v>#REF!</v>
      </c>
      <c r="K11" s="396" t="e">
        <f t="shared" ref="K11" si="5">SUM(K8:K10)</f>
        <v>#REF!</v>
      </c>
      <c r="L11" s="393"/>
      <c r="M11" s="393"/>
    </row>
    <row r="12" spans="1:13" s="394" customFormat="1" x14ac:dyDescent="0.25">
      <c r="A12" s="395"/>
      <c r="B12" s="364"/>
      <c r="C12" s="396"/>
      <c r="D12" s="396"/>
      <c r="E12" s="396"/>
      <c r="F12" s="393"/>
      <c r="G12" s="397"/>
      <c r="H12" s="397"/>
      <c r="I12" s="393"/>
      <c r="J12" s="393"/>
      <c r="K12" s="393"/>
      <c r="L12" s="393"/>
      <c r="M12" s="393"/>
    </row>
    <row r="13" spans="1:13" s="394" customFormat="1" ht="29.25" x14ac:dyDescent="0.25">
      <c r="A13" s="395"/>
      <c r="B13" s="364" t="s">
        <v>330</v>
      </c>
      <c r="C13" s="396" t="e">
        <f>C9+C10</f>
        <v>#REF!</v>
      </c>
      <c r="D13" s="396" t="e">
        <f t="shared" ref="D13:E13" si="6">D9+D10</f>
        <v>#REF!</v>
      </c>
      <c r="E13" s="396" t="e">
        <f t="shared" si="6"/>
        <v>#REF!</v>
      </c>
      <c r="F13" s="393"/>
      <c r="G13" s="397"/>
      <c r="H13" s="397"/>
      <c r="I13" s="396" t="e">
        <f>I9+I10</f>
        <v>#REF!</v>
      </c>
      <c r="J13" s="396" t="e">
        <f t="shared" ref="J13:K13" si="7">J9+J10</f>
        <v>#REF!</v>
      </c>
      <c r="K13" s="396" t="e">
        <f t="shared" si="7"/>
        <v>#REF!</v>
      </c>
      <c r="L13" s="393"/>
      <c r="M13" s="393"/>
    </row>
    <row r="15" spans="1:13" s="369" customFormat="1" ht="18.75" x14ac:dyDescent="0.3">
      <c r="A15" s="365" t="s">
        <v>304</v>
      </c>
      <c r="B15" s="366"/>
      <c r="C15" s="366"/>
      <c r="D15" s="367" t="s">
        <v>305</v>
      </c>
      <c r="E15" s="368"/>
      <c r="H15" s="369" t="s">
        <v>336</v>
      </c>
      <c r="I15" s="396" t="e">
        <f>I13*0.045</f>
        <v>#REF!</v>
      </c>
    </row>
    <row r="16" spans="1:13" s="369" customFormat="1" ht="18.75" x14ac:dyDescent="0.3">
      <c r="A16" s="370"/>
      <c r="D16" s="371"/>
      <c r="E16" s="371"/>
      <c r="H16" s="369" t="s">
        <v>337</v>
      </c>
      <c r="I16" s="396" t="e">
        <f>I13-I15</f>
        <v>#REF!</v>
      </c>
    </row>
    <row r="17" spans="1:9" s="369" customFormat="1" ht="18.75" x14ac:dyDescent="0.3">
      <c r="A17" s="701" t="s">
        <v>315</v>
      </c>
      <c r="B17" s="701"/>
      <c r="C17" s="372"/>
      <c r="D17" s="371" t="s">
        <v>310</v>
      </c>
      <c r="E17" s="371"/>
      <c r="H17" s="369" t="s">
        <v>338</v>
      </c>
      <c r="I17" s="396" t="e">
        <f>#REF!</f>
        <v>#REF!</v>
      </c>
    </row>
    <row r="18" spans="1:9" s="369" customFormat="1" ht="18.75" x14ac:dyDescent="0.3">
      <c r="A18" s="370" t="s">
        <v>307</v>
      </c>
      <c r="D18" s="371" t="s">
        <v>311</v>
      </c>
      <c r="E18" s="371"/>
    </row>
    <row r="19" spans="1:9" s="369" customFormat="1" ht="18.75" x14ac:dyDescent="0.3">
      <c r="A19" s="373" t="s">
        <v>316</v>
      </c>
      <c r="D19" s="371"/>
      <c r="E19" s="371"/>
    </row>
    <row r="20" spans="1:9" s="369" customFormat="1" ht="18.75" x14ac:dyDescent="0.3">
      <c r="B20" s="374"/>
      <c r="D20" s="375" t="s">
        <v>312</v>
      </c>
      <c r="E20" s="368"/>
    </row>
    <row r="21" spans="1:9" s="369" customFormat="1" ht="18.75" x14ac:dyDescent="0.3">
      <c r="A21" s="702" t="s">
        <v>309</v>
      </c>
      <c r="B21" s="703"/>
      <c r="D21" s="702" t="s">
        <v>309</v>
      </c>
      <c r="E21" s="703"/>
    </row>
    <row r="22" spans="1:9" s="369" customFormat="1" ht="18.75" x14ac:dyDescent="0.3">
      <c r="B22" s="374"/>
      <c r="D22" s="368"/>
      <c r="E22" s="368"/>
    </row>
    <row r="23" spans="1:9" s="5" customFormat="1" ht="15.75" hidden="1" x14ac:dyDescent="0.25">
      <c r="A23" s="145" t="s">
        <v>85</v>
      </c>
      <c r="C23" s="139"/>
      <c r="D23" s="140"/>
    </row>
    <row r="24" spans="1:9" s="5" customFormat="1" ht="15.75" hidden="1" x14ac:dyDescent="0.25">
      <c r="A24" s="145" t="s">
        <v>86</v>
      </c>
      <c r="C24" s="139"/>
      <c r="D24" s="140"/>
      <c r="E24" s="145" t="s">
        <v>87</v>
      </c>
    </row>
    <row r="25" spans="1:9" s="369" customFormat="1" ht="18.75" hidden="1" x14ac:dyDescent="0.3">
      <c r="B25" s="374"/>
    </row>
    <row r="26" spans="1:9" s="369" customFormat="1" ht="18.75" hidden="1" x14ac:dyDescent="0.3">
      <c r="B26" s="374"/>
      <c r="C26" s="391" t="e">
        <f>'339'!D46+'381'!D30+'706'!D89+'722'!D28+#REF!+'724 А'!D49+#REF!+#REF!</f>
        <v>#REF!</v>
      </c>
    </row>
    <row r="27" spans="1:9" hidden="1" x14ac:dyDescent="0.25"/>
    <row r="28" spans="1:9" hidden="1" x14ac:dyDescent="0.25"/>
    <row r="29" spans="1:9" hidden="1" x14ac:dyDescent="0.25"/>
    <row r="30" spans="1:9" hidden="1" x14ac:dyDescent="0.25"/>
    <row r="31" spans="1:9" hidden="1" x14ac:dyDescent="0.25"/>
  </sheetData>
  <mergeCells count="4">
    <mergeCell ref="A5:G5"/>
    <mergeCell ref="A17:B17"/>
    <mergeCell ref="A21:B21"/>
    <mergeCell ref="D21:E21"/>
  </mergeCells>
  <pageMargins left="0.7" right="0.7" top="0.75" bottom="0.75" header="0.3" footer="0.3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7"/>
  <sheetViews>
    <sheetView topLeftCell="A82" zoomScaleNormal="100" zoomScaleSheetLayoutView="90" workbookViewId="0">
      <selection activeCell="C52" sqref="C52"/>
    </sheetView>
  </sheetViews>
  <sheetFormatPr defaultRowHeight="15" outlineLevelRow="1" x14ac:dyDescent="0.25"/>
  <cols>
    <col min="1" max="1" width="7.140625" style="5" customWidth="1"/>
    <col min="2" max="2" width="25.42578125" style="279" customWidth="1"/>
    <col min="3" max="3" width="60.28515625" style="139" customWidth="1"/>
    <col min="4" max="4" width="17" style="140" customWidth="1"/>
    <col min="5" max="5" width="19.7109375" style="5" customWidth="1"/>
    <col min="6" max="6" width="10.28515625" style="5" customWidth="1"/>
    <col min="7" max="7" width="22" style="5" customWidth="1"/>
    <col min="8" max="8" width="22" style="76" customWidth="1"/>
    <col min="9" max="9" width="18.42578125" style="76" customWidth="1"/>
    <col min="10" max="10" width="30.85546875" style="5" customWidth="1"/>
    <col min="11" max="11" width="27.140625" style="5" bestFit="1" customWidth="1"/>
    <col min="12" max="259" width="9.140625" style="5"/>
    <col min="260" max="260" width="7.140625" style="5" customWidth="1"/>
    <col min="261" max="261" width="60.28515625" style="5" customWidth="1"/>
    <col min="262" max="262" width="17" style="5" customWidth="1"/>
    <col min="263" max="263" width="19.7109375" style="5" customWidth="1"/>
    <col min="264" max="264" width="22" style="5" customWidth="1"/>
    <col min="265" max="265" width="18.42578125" style="5" customWidth="1"/>
    <col min="266" max="266" width="30.85546875" style="5" customWidth="1"/>
    <col min="267" max="267" width="27.140625" style="5" bestFit="1" customWidth="1"/>
    <col min="268" max="515" width="9.140625" style="5"/>
    <col min="516" max="516" width="7.140625" style="5" customWidth="1"/>
    <col min="517" max="517" width="60.28515625" style="5" customWidth="1"/>
    <col min="518" max="518" width="17" style="5" customWidth="1"/>
    <col min="519" max="519" width="19.7109375" style="5" customWidth="1"/>
    <col min="520" max="520" width="22" style="5" customWidth="1"/>
    <col min="521" max="521" width="18.42578125" style="5" customWidth="1"/>
    <col min="522" max="522" width="30.85546875" style="5" customWidth="1"/>
    <col min="523" max="523" width="27.140625" style="5" bestFit="1" customWidth="1"/>
    <col min="524" max="771" width="9.140625" style="5"/>
    <col min="772" max="772" width="7.140625" style="5" customWidth="1"/>
    <col min="773" max="773" width="60.28515625" style="5" customWidth="1"/>
    <col min="774" max="774" width="17" style="5" customWidth="1"/>
    <col min="775" max="775" width="19.7109375" style="5" customWidth="1"/>
    <col min="776" max="776" width="22" style="5" customWidth="1"/>
    <col min="777" max="777" width="18.42578125" style="5" customWidth="1"/>
    <col min="778" max="778" width="30.85546875" style="5" customWidth="1"/>
    <col min="779" max="779" width="27.140625" style="5" bestFit="1" customWidth="1"/>
    <col min="780" max="1027" width="9.140625" style="5"/>
    <col min="1028" max="1028" width="7.140625" style="5" customWidth="1"/>
    <col min="1029" max="1029" width="60.28515625" style="5" customWidth="1"/>
    <col min="1030" max="1030" width="17" style="5" customWidth="1"/>
    <col min="1031" max="1031" width="19.7109375" style="5" customWidth="1"/>
    <col min="1032" max="1032" width="22" style="5" customWidth="1"/>
    <col min="1033" max="1033" width="18.42578125" style="5" customWidth="1"/>
    <col min="1034" max="1034" width="30.85546875" style="5" customWidth="1"/>
    <col min="1035" max="1035" width="27.140625" style="5" bestFit="1" customWidth="1"/>
    <col min="1036" max="1283" width="9.140625" style="5"/>
    <col min="1284" max="1284" width="7.140625" style="5" customWidth="1"/>
    <col min="1285" max="1285" width="60.28515625" style="5" customWidth="1"/>
    <col min="1286" max="1286" width="17" style="5" customWidth="1"/>
    <col min="1287" max="1287" width="19.7109375" style="5" customWidth="1"/>
    <col min="1288" max="1288" width="22" style="5" customWidth="1"/>
    <col min="1289" max="1289" width="18.42578125" style="5" customWidth="1"/>
    <col min="1290" max="1290" width="30.85546875" style="5" customWidth="1"/>
    <col min="1291" max="1291" width="27.140625" style="5" bestFit="1" customWidth="1"/>
    <col min="1292" max="1539" width="9.140625" style="5"/>
    <col min="1540" max="1540" width="7.140625" style="5" customWidth="1"/>
    <col min="1541" max="1541" width="60.28515625" style="5" customWidth="1"/>
    <col min="1542" max="1542" width="17" style="5" customWidth="1"/>
    <col min="1543" max="1543" width="19.7109375" style="5" customWidth="1"/>
    <col min="1544" max="1544" width="22" style="5" customWidth="1"/>
    <col min="1545" max="1545" width="18.42578125" style="5" customWidth="1"/>
    <col min="1546" max="1546" width="30.85546875" style="5" customWidth="1"/>
    <col min="1547" max="1547" width="27.140625" style="5" bestFit="1" customWidth="1"/>
    <col min="1548" max="1795" width="9.140625" style="5"/>
    <col min="1796" max="1796" width="7.140625" style="5" customWidth="1"/>
    <col min="1797" max="1797" width="60.28515625" style="5" customWidth="1"/>
    <col min="1798" max="1798" width="17" style="5" customWidth="1"/>
    <col min="1799" max="1799" width="19.7109375" style="5" customWidth="1"/>
    <col min="1800" max="1800" width="22" style="5" customWidth="1"/>
    <col min="1801" max="1801" width="18.42578125" style="5" customWidth="1"/>
    <col min="1802" max="1802" width="30.85546875" style="5" customWidth="1"/>
    <col min="1803" max="1803" width="27.140625" style="5" bestFit="1" customWidth="1"/>
    <col min="1804" max="2051" width="9.140625" style="5"/>
    <col min="2052" max="2052" width="7.140625" style="5" customWidth="1"/>
    <col min="2053" max="2053" width="60.28515625" style="5" customWidth="1"/>
    <col min="2054" max="2054" width="17" style="5" customWidth="1"/>
    <col min="2055" max="2055" width="19.7109375" style="5" customWidth="1"/>
    <col min="2056" max="2056" width="22" style="5" customWidth="1"/>
    <col min="2057" max="2057" width="18.42578125" style="5" customWidth="1"/>
    <col min="2058" max="2058" width="30.85546875" style="5" customWidth="1"/>
    <col min="2059" max="2059" width="27.140625" style="5" bestFit="1" customWidth="1"/>
    <col min="2060" max="2307" width="9.140625" style="5"/>
    <col min="2308" max="2308" width="7.140625" style="5" customWidth="1"/>
    <col min="2309" max="2309" width="60.28515625" style="5" customWidth="1"/>
    <col min="2310" max="2310" width="17" style="5" customWidth="1"/>
    <col min="2311" max="2311" width="19.7109375" style="5" customWidth="1"/>
    <col min="2312" max="2312" width="22" style="5" customWidth="1"/>
    <col min="2313" max="2313" width="18.42578125" style="5" customWidth="1"/>
    <col min="2314" max="2314" width="30.85546875" style="5" customWidth="1"/>
    <col min="2315" max="2315" width="27.140625" style="5" bestFit="1" customWidth="1"/>
    <col min="2316" max="2563" width="9.140625" style="5"/>
    <col min="2564" max="2564" width="7.140625" style="5" customWidth="1"/>
    <col min="2565" max="2565" width="60.28515625" style="5" customWidth="1"/>
    <col min="2566" max="2566" width="17" style="5" customWidth="1"/>
    <col min="2567" max="2567" width="19.7109375" style="5" customWidth="1"/>
    <col min="2568" max="2568" width="22" style="5" customWidth="1"/>
    <col min="2569" max="2569" width="18.42578125" style="5" customWidth="1"/>
    <col min="2570" max="2570" width="30.85546875" style="5" customWidth="1"/>
    <col min="2571" max="2571" width="27.140625" style="5" bestFit="1" customWidth="1"/>
    <col min="2572" max="2819" width="9.140625" style="5"/>
    <col min="2820" max="2820" width="7.140625" style="5" customWidth="1"/>
    <col min="2821" max="2821" width="60.28515625" style="5" customWidth="1"/>
    <col min="2822" max="2822" width="17" style="5" customWidth="1"/>
    <col min="2823" max="2823" width="19.7109375" style="5" customWidth="1"/>
    <col min="2824" max="2824" width="22" style="5" customWidth="1"/>
    <col min="2825" max="2825" width="18.42578125" style="5" customWidth="1"/>
    <col min="2826" max="2826" width="30.85546875" style="5" customWidth="1"/>
    <col min="2827" max="2827" width="27.140625" style="5" bestFit="1" customWidth="1"/>
    <col min="2828" max="3075" width="9.140625" style="5"/>
    <col min="3076" max="3076" width="7.140625" style="5" customWidth="1"/>
    <col min="3077" max="3077" width="60.28515625" style="5" customWidth="1"/>
    <col min="3078" max="3078" width="17" style="5" customWidth="1"/>
    <col min="3079" max="3079" width="19.7109375" style="5" customWidth="1"/>
    <col min="3080" max="3080" width="22" style="5" customWidth="1"/>
    <col min="3081" max="3081" width="18.42578125" style="5" customWidth="1"/>
    <col min="3082" max="3082" width="30.85546875" style="5" customWidth="1"/>
    <col min="3083" max="3083" width="27.140625" style="5" bestFit="1" customWidth="1"/>
    <col min="3084" max="3331" width="9.140625" style="5"/>
    <col min="3332" max="3332" width="7.140625" style="5" customWidth="1"/>
    <col min="3333" max="3333" width="60.28515625" style="5" customWidth="1"/>
    <col min="3334" max="3334" width="17" style="5" customWidth="1"/>
    <col min="3335" max="3335" width="19.7109375" style="5" customWidth="1"/>
    <col min="3336" max="3336" width="22" style="5" customWidth="1"/>
    <col min="3337" max="3337" width="18.42578125" style="5" customWidth="1"/>
    <col min="3338" max="3338" width="30.85546875" style="5" customWidth="1"/>
    <col min="3339" max="3339" width="27.140625" style="5" bestFit="1" customWidth="1"/>
    <col min="3340" max="3587" width="9.140625" style="5"/>
    <col min="3588" max="3588" width="7.140625" style="5" customWidth="1"/>
    <col min="3589" max="3589" width="60.28515625" style="5" customWidth="1"/>
    <col min="3590" max="3590" width="17" style="5" customWidth="1"/>
    <col min="3591" max="3591" width="19.7109375" style="5" customWidth="1"/>
    <col min="3592" max="3592" width="22" style="5" customWidth="1"/>
    <col min="3593" max="3593" width="18.42578125" style="5" customWidth="1"/>
    <col min="3594" max="3594" width="30.85546875" style="5" customWidth="1"/>
    <col min="3595" max="3595" width="27.140625" style="5" bestFit="1" customWidth="1"/>
    <col min="3596" max="3843" width="9.140625" style="5"/>
    <col min="3844" max="3844" width="7.140625" style="5" customWidth="1"/>
    <col min="3845" max="3845" width="60.28515625" style="5" customWidth="1"/>
    <col min="3846" max="3846" width="17" style="5" customWidth="1"/>
    <col min="3847" max="3847" width="19.7109375" style="5" customWidth="1"/>
    <col min="3848" max="3848" width="22" style="5" customWidth="1"/>
    <col min="3849" max="3849" width="18.42578125" style="5" customWidth="1"/>
    <col min="3850" max="3850" width="30.85546875" style="5" customWidth="1"/>
    <col min="3851" max="3851" width="27.140625" style="5" bestFit="1" customWidth="1"/>
    <col min="3852" max="4099" width="9.140625" style="5"/>
    <col min="4100" max="4100" width="7.140625" style="5" customWidth="1"/>
    <col min="4101" max="4101" width="60.28515625" style="5" customWidth="1"/>
    <col min="4102" max="4102" width="17" style="5" customWidth="1"/>
    <col min="4103" max="4103" width="19.7109375" style="5" customWidth="1"/>
    <col min="4104" max="4104" width="22" style="5" customWidth="1"/>
    <col min="4105" max="4105" width="18.42578125" style="5" customWidth="1"/>
    <col min="4106" max="4106" width="30.85546875" style="5" customWidth="1"/>
    <col min="4107" max="4107" width="27.140625" style="5" bestFit="1" customWidth="1"/>
    <col min="4108" max="4355" width="9.140625" style="5"/>
    <col min="4356" max="4356" width="7.140625" style="5" customWidth="1"/>
    <col min="4357" max="4357" width="60.28515625" style="5" customWidth="1"/>
    <col min="4358" max="4358" width="17" style="5" customWidth="1"/>
    <col min="4359" max="4359" width="19.7109375" style="5" customWidth="1"/>
    <col min="4360" max="4360" width="22" style="5" customWidth="1"/>
    <col min="4361" max="4361" width="18.42578125" style="5" customWidth="1"/>
    <col min="4362" max="4362" width="30.85546875" style="5" customWidth="1"/>
    <col min="4363" max="4363" width="27.140625" style="5" bestFit="1" customWidth="1"/>
    <col min="4364" max="4611" width="9.140625" style="5"/>
    <col min="4612" max="4612" width="7.140625" style="5" customWidth="1"/>
    <col min="4613" max="4613" width="60.28515625" style="5" customWidth="1"/>
    <col min="4614" max="4614" width="17" style="5" customWidth="1"/>
    <col min="4615" max="4615" width="19.7109375" style="5" customWidth="1"/>
    <col min="4616" max="4616" width="22" style="5" customWidth="1"/>
    <col min="4617" max="4617" width="18.42578125" style="5" customWidth="1"/>
    <col min="4618" max="4618" width="30.85546875" style="5" customWidth="1"/>
    <col min="4619" max="4619" width="27.140625" style="5" bestFit="1" customWidth="1"/>
    <col min="4620" max="4867" width="9.140625" style="5"/>
    <col min="4868" max="4868" width="7.140625" style="5" customWidth="1"/>
    <col min="4869" max="4869" width="60.28515625" style="5" customWidth="1"/>
    <col min="4870" max="4870" width="17" style="5" customWidth="1"/>
    <col min="4871" max="4871" width="19.7109375" style="5" customWidth="1"/>
    <col min="4872" max="4872" width="22" style="5" customWidth="1"/>
    <col min="4873" max="4873" width="18.42578125" style="5" customWidth="1"/>
    <col min="4874" max="4874" width="30.85546875" style="5" customWidth="1"/>
    <col min="4875" max="4875" width="27.140625" style="5" bestFit="1" customWidth="1"/>
    <col min="4876" max="5123" width="9.140625" style="5"/>
    <col min="5124" max="5124" width="7.140625" style="5" customWidth="1"/>
    <col min="5125" max="5125" width="60.28515625" style="5" customWidth="1"/>
    <col min="5126" max="5126" width="17" style="5" customWidth="1"/>
    <col min="5127" max="5127" width="19.7109375" style="5" customWidth="1"/>
    <col min="5128" max="5128" width="22" style="5" customWidth="1"/>
    <col min="5129" max="5129" width="18.42578125" style="5" customWidth="1"/>
    <col min="5130" max="5130" width="30.85546875" style="5" customWidth="1"/>
    <col min="5131" max="5131" width="27.140625" style="5" bestFit="1" customWidth="1"/>
    <col min="5132" max="5379" width="9.140625" style="5"/>
    <col min="5380" max="5380" width="7.140625" style="5" customWidth="1"/>
    <col min="5381" max="5381" width="60.28515625" style="5" customWidth="1"/>
    <col min="5382" max="5382" width="17" style="5" customWidth="1"/>
    <col min="5383" max="5383" width="19.7109375" style="5" customWidth="1"/>
    <col min="5384" max="5384" width="22" style="5" customWidth="1"/>
    <col min="5385" max="5385" width="18.42578125" style="5" customWidth="1"/>
    <col min="5386" max="5386" width="30.85546875" style="5" customWidth="1"/>
    <col min="5387" max="5387" width="27.140625" style="5" bestFit="1" customWidth="1"/>
    <col min="5388" max="5635" width="9.140625" style="5"/>
    <col min="5636" max="5636" width="7.140625" style="5" customWidth="1"/>
    <col min="5637" max="5637" width="60.28515625" style="5" customWidth="1"/>
    <col min="5638" max="5638" width="17" style="5" customWidth="1"/>
    <col min="5639" max="5639" width="19.7109375" style="5" customWidth="1"/>
    <col min="5640" max="5640" width="22" style="5" customWidth="1"/>
    <col min="5641" max="5641" width="18.42578125" style="5" customWidth="1"/>
    <col min="5642" max="5642" width="30.85546875" style="5" customWidth="1"/>
    <col min="5643" max="5643" width="27.140625" style="5" bestFit="1" customWidth="1"/>
    <col min="5644" max="5891" width="9.140625" style="5"/>
    <col min="5892" max="5892" width="7.140625" style="5" customWidth="1"/>
    <col min="5893" max="5893" width="60.28515625" style="5" customWidth="1"/>
    <col min="5894" max="5894" width="17" style="5" customWidth="1"/>
    <col min="5895" max="5895" width="19.7109375" style="5" customWidth="1"/>
    <col min="5896" max="5896" width="22" style="5" customWidth="1"/>
    <col min="5897" max="5897" width="18.42578125" style="5" customWidth="1"/>
    <col min="5898" max="5898" width="30.85546875" style="5" customWidth="1"/>
    <col min="5899" max="5899" width="27.140625" style="5" bestFit="1" customWidth="1"/>
    <col min="5900" max="6147" width="9.140625" style="5"/>
    <col min="6148" max="6148" width="7.140625" style="5" customWidth="1"/>
    <col min="6149" max="6149" width="60.28515625" style="5" customWidth="1"/>
    <col min="6150" max="6150" width="17" style="5" customWidth="1"/>
    <col min="6151" max="6151" width="19.7109375" style="5" customWidth="1"/>
    <col min="6152" max="6152" width="22" style="5" customWidth="1"/>
    <col min="6153" max="6153" width="18.42578125" style="5" customWidth="1"/>
    <col min="6154" max="6154" width="30.85546875" style="5" customWidth="1"/>
    <col min="6155" max="6155" width="27.140625" style="5" bestFit="1" customWidth="1"/>
    <col min="6156" max="6403" width="9.140625" style="5"/>
    <col min="6404" max="6404" width="7.140625" style="5" customWidth="1"/>
    <col min="6405" max="6405" width="60.28515625" style="5" customWidth="1"/>
    <col min="6406" max="6406" width="17" style="5" customWidth="1"/>
    <col min="6407" max="6407" width="19.7109375" style="5" customWidth="1"/>
    <col min="6408" max="6408" width="22" style="5" customWidth="1"/>
    <col min="6409" max="6409" width="18.42578125" style="5" customWidth="1"/>
    <col min="6410" max="6410" width="30.85546875" style="5" customWidth="1"/>
    <col min="6411" max="6411" width="27.140625" style="5" bestFit="1" customWidth="1"/>
    <col min="6412" max="6659" width="9.140625" style="5"/>
    <col min="6660" max="6660" width="7.140625" style="5" customWidth="1"/>
    <col min="6661" max="6661" width="60.28515625" style="5" customWidth="1"/>
    <col min="6662" max="6662" width="17" style="5" customWidth="1"/>
    <col min="6663" max="6663" width="19.7109375" style="5" customWidth="1"/>
    <col min="6664" max="6664" width="22" style="5" customWidth="1"/>
    <col min="6665" max="6665" width="18.42578125" style="5" customWidth="1"/>
    <col min="6666" max="6666" width="30.85546875" style="5" customWidth="1"/>
    <col min="6667" max="6667" width="27.140625" style="5" bestFit="1" customWidth="1"/>
    <col min="6668" max="6915" width="9.140625" style="5"/>
    <col min="6916" max="6916" width="7.140625" style="5" customWidth="1"/>
    <col min="6917" max="6917" width="60.28515625" style="5" customWidth="1"/>
    <col min="6918" max="6918" width="17" style="5" customWidth="1"/>
    <col min="6919" max="6919" width="19.7109375" style="5" customWidth="1"/>
    <col min="6920" max="6920" width="22" style="5" customWidth="1"/>
    <col min="6921" max="6921" width="18.42578125" style="5" customWidth="1"/>
    <col min="6922" max="6922" width="30.85546875" style="5" customWidth="1"/>
    <col min="6923" max="6923" width="27.140625" style="5" bestFit="1" customWidth="1"/>
    <col min="6924" max="7171" width="9.140625" style="5"/>
    <col min="7172" max="7172" width="7.140625" style="5" customWidth="1"/>
    <col min="7173" max="7173" width="60.28515625" style="5" customWidth="1"/>
    <col min="7174" max="7174" width="17" style="5" customWidth="1"/>
    <col min="7175" max="7175" width="19.7109375" style="5" customWidth="1"/>
    <col min="7176" max="7176" width="22" style="5" customWidth="1"/>
    <col min="7177" max="7177" width="18.42578125" style="5" customWidth="1"/>
    <col min="7178" max="7178" width="30.85546875" style="5" customWidth="1"/>
    <col min="7179" max="7179" width="27.140625" style="5" bestFit="1" customWidth="1"/>
    <col min="7180" max="7427" width="9.140625" style="5"/>
    <col min="7428" max="7428" width="7.140625" style="5" customWidth="1"/>
    <col min="7429" max="7429" width="60.28515625" style="5" customWidth="1"/>
    <col min="7430" max="7430" width="17" style="5" customWidth="1"/>
    <col min="7431" max="7431" width="19.7109375" style="5" customWidth="1"/>
    <col min="7432" max="7432" width="22" style="5" customWidth="1"/>
    <col min="7433" max="7433" width="18.42578125" style="5" customWidth="1"/>
    <col min="7434" max="7434" width="30.85546875" style="5" customWidth="1"/>
    <col min="7435" max="7435" width="27.140625" style="5" bestFit="1" customWidth="1"/>
    <col min="7436" max="7683" width="9.140625" style="5"/>
    <col min="7684" max="7684" width="7.140625" style="5" customWidth="1"/>
    <col min="7685" max="7685" width="60.28515625" style="5" customWidth="1"/>
    <col min="7686" max="7686" width="17" style="5" customWidth="1"/>
    <col min="7687" max="7687" width="19.7109375" style="5" customWidth="1"/>
    <col min="7688" max="7688" width="22" style="5" customWidth="1"/>
    <col min="7689" max="7689" width="18.42578125" style="5" customWidth="1"/>
    <col min="7690" max="7690" width="30.85546875" style="5" customWidth="1"/>
    <col min="7691" max="7691" width="27.140625" style="5" bestFit="1" customWidth="1"/>
    <col min="7692" max="7939" width="9.140625" style="5"/>
    <col min="7940" max="7940" width="7.140625" style="5" customWidth="1"/>
    <col min="7941" max="7941" width="60.28515625" style="5" customWidth="1"/>
    <col min="7942" max="7942" width="17" style="5" customWidth="1"/>
    <col min="7943" max="7943" width="19.7109375" style="5" customWidth="1"/>
    <col min="7944" max="7944" width="22" style="5" customWidth="1"/>
    <col min="7945" max="7945" width="18.42578125" style="5" customWidth="1"/>
    <col min="7946" max="7946" width="30.85546875" style="5" customWidth="1"/>
    <col min="7947" max="7947" width="27.140625" style="5" bestFit="1" customWidth="1"/>
    <col min="7948" max="8195" width="9.140625" style="5"/>
    <col min="8196" max="8196" width="7.140625" style="5" customWidth="1"/>
    <col min="8197" max="8197" width="60.28515625" style="5" customWidth="1"/>
    <col min="8198" max="8198" width="17" style="5" customWidth="1"/>
    <col min="8199" max="8199" width="19.7109375" style="5" customWidth="1"/>
    <col min="8200" max="8200" width="22" style="5" customWidth="1"/>
    <col min="8201" max="8201" width="18.42578125" style="5" customWidth="1"/>
    <col min="8202" max="8202" width="30.85546875" style="5" customWidth="1"/>
    <col min="8203" max="8203" width="27.140625" style="5" bestFit="1" customWidth="1"/>
    <col min="8204" max="8451" width="9.140625" style="5"/>
    <col min="8452" max="8452" width="7.140625" style="5" customWidth="1"/>
    <col min="8453" max="8453" width="60.28515625" style="5" customWidth="1"/>
    <col min="8454" max="8454" width="17" style="5" customWidth="1"/>
    <col min="8455" max="8455" width="19.7109375" style="5" customWidth="1"/>
    <col min="8456" max="8456" width="22" style="5" customWidth="1"/>
    <col min="8457" max="8457" width="18.42578125" style="5" customWidth="1"/>
    <col min="8458" max="8458" width="30.85546875" style="5" customWidth="1"/>
    <col min="8459" max="8459" width="27.140625" style="5" bestFit="1" customWidth="1"/>
    <col min="8460" max="8707" width="9.140625" style="5"/>
    <col min="8708" max="8708" width="7.140625" style="5" customWidth="1"/>
    <col min="8709" max="8709" width="60.28515625" style="5" customWidth="1"/>
    <col min="8710" max="8710" width="17" style="5" customWidth="1"/>
    <col min="8711" max="8711" width="19.7109375" style="5" customWidth="1"/>
    <col min="8712" max="8712" width="22" style="5" customWidth="1"/>
    <col min="8713" max="8713" width="18.42578125" style="5" customWidth="1"/>
    <col min="8714" max="8714" width="30.85546875" style="5" customWidth="1"/>
    <col min="8715" max="8715" width="27.140625" style="5" bestFit="1" customWidth="1"/>
    <col min="8716" max="8963" width="9.140625" style="5"/>
    <col min="8964" max="8964" width="7.140625" style="5" customWidth="1"/>
    <col min="8965" max="8965" width="60.28515625" style="5" customWidth="1"/>
    <col min="8966" max="8966" width="17" style="5" customWidth="1"/>
    <col min="8967" max="8967" width="19.7109375" style="5" customWidth="1"/>
    <col min="8968" max="8968" width="22" style="5" customWidth="1"/>
    <col min="8969" max="8969" width="18.42578125" style="5" customWidth="1"/>
    <col min="8970" max="8970" width="30.85546875" style="5" customWidth="1"/>
    <col min="8971" max="8971" width="27.140625" style="5" bestFit="1" customWidth="1"/>
    <col min="8972" max="9219" width="9.140625" style="5"/>
    <col min="9220" max="9220" width="7.140625" style="5" customWidth="1"/>
    <col min="9221" max="9221" width="60.28515625" style="5" customWidth="1"/>
    <col min="9222" max="9222" width="17" style="5" customWidth="1"/>
    <col min="9223" max="9223" width="19.7109375" style="5" customWidth="1"/>
    <col min="9224" max="9224" width="22" style="5" customWidth="1"/>
    <col min="9225" max="9225" width="18.42578125" style="5" customWidth="1"/>
    <col min="9226" max="9226" width="30.85546875" style="5" customWidth="1"/>
    <col min="9227" max="9227" width="27.140625" style="5" bestFit="1" customWidth="1"/>
    <col min="9228" max="9475" width="9.140625" style="5"/>
    <col min="9476" max="9476" width="7.140625" style="5" customWidth="1"/>
    <col min="9477" max="9477" width="60.28515625" style="5" customWidth="1"/>
    <col min="9478" max="9478" width="17" style="5" customWidth="1"/>
    <col min="9479" max="9479" width="19.7109375" style="5" customWidth="1"/>
    <col min="9480" max="9480" width="22" style="5" customWidth="1"/>
    <col min="9481" max="9481" width="18.42578125" style="5" customWidth="1"/>
    <col min="9482" max="9482" width="30.85546875" style="5" customWidth="1"/>
    <col min="9483" max="9483" width="27.140625" style="5" bestFit="1" customWidth="1"/>
    <col min="9484" max="9731" width="9.140625" style="5"/>
    <col min="9732" max="9732" width="7.140625" style="5" customWidth="1"/>
    <col min="9733" max="9733" width="60.28515625" style="5" customWidth="1"/>
    <col min="9734" max="9734" width="17" style="5" customWidth="1"/>
    <col min="9735" max="9735" width="19.7109375" style="5" customWidth="1"/>
    <col min="9736" max="9736" width="22" style="5" customWidth="1"/>
    <col min="9737" max="9737" width="18.42578125" style="5" customWidth="1"/>
    <col min="9738" max="9738" width="30.85546875" style="5" customWidth="1"/>
    <col min="9739" max="9739" width="27.140625" style="5" bestFit="1" customWidth="1"/>
    <col min="9740" max="9987" width="9.140625" style="5"/>
    <col min="9988" max="9988" width="7.140625" style="5" customWidth="1"/>
    <col min="9989" max="9989" width="60.28515625" style="5" customWidth="1"/>
    <col min="9990" max="9990" width="17" style="5" customWidth="1"/>
    <col min="9991" max="9991" width="19.7109375" style="5" customWidth="1"/>
    <col min="9992" max="9992" width="22" style="5" customWidth="1"/>
    <col min="9993" max="9993" width="18.42578125" style="5" customWidth="1"/>
    <col min="9994" max="9994" width="30.85546875" style="5" customWidth="1"/>
    <col min="9995" max="9995" width="27.140625" style="5" bestFit="1" customWidth="1"/>
    <col min="9996" max="10243" width="9.140625" style="5"/>
    <col min="10244" max="10244" width="7.140625" style="5" customWidth="1"/>
    <col min="10245" max="10245" width="60.28515625" style="5" customWidth="1"/>
    <col min="10246" max="10246" width="17" style="5" customWidth="1"/>
    <col min="10247" max="10247" width="19.7109375" style="5" customWidth="1"/>
    <col min="10248" max="10248" width="22" style="5" customWidth="1"/>
    <col min="10249" max="10249" width="18.42578125" style="5" customWidth="1"/>
    <col min="10250" max="10250" width="30.85546875" style="5" customWidth="1"/>
    <col min="10251" max="10251" width="27.140625" style="5" bestFit="1" customWidth="1"/>
    <col min="10252" max="10499" width="9.140625" style="5"/>
    <col min="10500" max="10500" width="7.140625" style="5" customWidth="1"/>
    <col min="10501" max="10501" width="60.28515625" style="5" customWidth="1"/>
    <col min="10502" max="10502" width="17" style="5" customWidth="1"/>
    <col min="10503" max="10503" width="19.7109375" style="5" customWidth="1"/>
    <col min="10504" max="10504" width="22" style="5" customWidth="1"/>
    <col min="10505" max="10505" width="18.42578125" style="5" customWidth="1"/>
    <col min="10506" max="10506" width="30.85546875" style="5" customWidth="1"/>
    <col min="10507" max="10507" width="27.140625" style="5" bestFit="1" customWidth="1"/>
    <col min="10508" max="10755" width="9.140625" style="5"/>
    <col min="10756" max="10756" width="7.140625" style="5" customWidth="1"/>
    <col min="10757" max="10757" width="60.28515625" style="5" customWidth="1"/>
    <col min="10758" max="10758" width="17" style="5" customWidth="1"/>
    <col min="10759" max="10759" width="19.7109375" style="5" customWidth="1"/>
    <col min="10760" max="10760" width="22" style="5" customWidth="1"/>
    <col min="10761" max="10761" width="18.42578125" style="5" customWidth="1"/>
    <col min="10762" max="10762" width="30.85546875" style="5" customWidth="1"/>
    <col min="10763" max="10763" width="27.140625" style="5" bestFit="1" customWidth="1"/>
    <col min="10764" max="11011" width="9.140625" style="5"/>
    <col min="11012" max="11012" width="7.140625" style="5" customWidth="1"/>
    <col min="11013" max="11013" width="60.28515625" style="5" customWidth="1"/>
    <col min="11014" max="11014" width="17" style="5" customWidth="1"/>
    <col min="11015" max="11015" width="19.7109375" style="5" customWidth="1"/>
    <col min="11016" max="11016" width="22" style="5" customWidth="1"/>
    <col min="11017" max="11017" width="18.42578125" style="5" customWidth="1"/>
    <col min="11018" max="11018" width="30.85546875" style="5" customWidth="1"/>
    <col min="11019" max="11019" width="27.140625" style="5" bestFit="1" customWidth="1"/>
    <col min="11020" max="11267" width="9.140625" style="5"/>
    <col min="11268" max="11268" width="7.140625" style="5" customWidth="1"/>
    <col min="11269" max="11269" width="60.28515625" style="5" customWidth="1"/>
    <col min="11270" max="11270" width="17" style="5" customWidth="1"/>
    <col min="11271" max="11271" width="19.7109375" style="5" customWidth="1"/>
    <col min="11272" max="11272" width="22" style="5" customWidth="1"/>
    <col min="11273" max="11273" width="18.42578125" style="5" customWidth="1"/>
    <col min="11274" max="11274" width="30.85546875" style="5" customWidth="1"/>
    <col min="11275" max="11275" width="27.140625" style="5" bestFit="1" customWidth="1"/>
    <col min="11276" max="11523" width="9.140625" style="5"/>
    <col min="11524" max="11524" width="7.140625" style="5" customWidth="1"/>
    <col min="11525" max="11525" width="60.28515625" style="5" customWidth="1"/>
    <col min="11526" max="11526" width="17" style="5" customWidth="1"/>
    <col min="11527" max="11527" width="19.7109375" style="5" customWidth="1"/>
    <col min="11528" max="11528" width="22" style="5" customWidth="1"/>
    <col min="11529" max="11529" width="18.42578125" style="5" customWidth="1"/>
    <col min="11530" max="11530" width="30.85546875" style="5" customWidth="1"/>
    <col min="11531" max="11531" width="27.140625" style="5" bestFit="1" customWidth="1"/>
    <col min="11532" max="11779" width="9.140625" style="5"/>
    <col min="11780" max="11780" width="7.140625" style="5" customWidth="1"/>
    <col min="11781" max="11781" width="60.28515625" style="5" customWidth="1"/>
    <col min="11782" max="11782" width="17" style="5" customWidth="1"/>
    <col min="11783" max="11783" width="19.7109375" style="5" customWidth="1"/>
    <col min="11784" max="11784" width="22" style="5" customWidth="1"/>
    <col min="11785" max="11785" width="18.42578125" style="5" customWidth="1"/>
    <col min="11786" max="11786" width="30.85546875" style="5" customWidth="1"/>
    <col min="11787" max="11787" width="27.140625" style="5" bestFit="1" customWidth="1"/>
    <col min="11788" max="12035" width="9.140625" style="5"/>
    <col min="12036" max="12036" width="7.140625" style="5" customWidth="1"/>
    <col min="12037" max="12037" width="60.28515625" style="5" customWidth="1"/>
    <col min="12038" max="12038" width="17" style="5" customWidth="1"/>
    <col min="12039" max="12039" width="19.7109375" style="5" customWidth="1"/>
    <col min="12040" max="12040" width="22" style="5" customWidth="1"/>
    <col min="12041" max="12041" width="18.42578125" style="5" customWidth="1"/>
    <col min="12042" max="12042" width="30.85546875" style="5" customWidth="1"/>
    <col min="12043" max="12043" width="27.140625" style="5" bestFit="1" customWidth="1"/>
    <col min="12044" max="12291" width="9.140625" style="5"/>
    <col min="12292" max="12292" width="7.140625" style="5" customWidth="1"/>
    <col min="12293" max="12293" width="60.28515625" style="5" customWidth="1"/>
    <col min="12294" max="12294" width="17" style="5" customWidth="1"/>
    <col min="12295" max="12295" width="19.7109375" style="5" customWidth="1"/>
    <col min="12296" max="12296" width="22" style="5" customWidth="1"/>
    <col min="12297" max="12297" width="18.42578125" style="5" customWidth="1"/>
    <col min="12298" max="12298" width="30.85546875" style="5" customWidth="1"/>
    <col min="12299" max="12299" width="27.140625" style="5" bestFit="1" customWidth="1"/>
    <col min="12300" max="12547" width="9.140625" style="5"/>
    <col min="12548" max="12548" width="7.140625" style="5" customWidth="1"/>
    <col min="12549" max="12549" width="60.28515625" style="5" customWidth="1"/>
    <col min="12550" max="12550" width="17" style="5" customWidth="1"/>
    <col min="12551" max="12551" width="19.7109375" style="5" customWidth="1"/>
    <col min="12552" max="12552" width="22" style="5" customWidth="1"/>
    <col min="12553" max="12553" width="18.42578125" style="5" customWidth="1"/>
    <col min="12554" max="12554" width="30.85546875" style="5" customWidth="1"/>
    <col min="12555" max="12555" width="27.140625" style="5" bestFit="1" customWidth="1"/>
    <col min="12556" max="12803" width="9.140625" style="5"/>
    <col min="12804" max="12804" width="7.140625" style="5" customWidth="1"/>
    <col min="12805" max="12805" width="60.28515625" style="5" customWidth="1"/>
    <col min="12806" max="12806" width="17" style="5" customWidth="1"/>
    <col min="12807" max="12807" width="19.7109375" style="5" customWidth="1"/>
    <col min="12808" max="12808" width="22" style="5" customWidth="1"/>
    <col min="12809" max="12809" width="18.42578125" style="5" customWidth="1"/>
    <col min="12810" max="12810" width="30.85546875" style="5" customWidth="1"/>
    <col min="12811" max="12811" width="27.140625" style="5" bestFit="1" customWidth="1"/>
    <col min="12812" max="13059" width="9.140625" style="5"/>
    <col min="13060" max="13060" width="7.140625" style="5" customWidth="1"/>
    <col min="13061" max="13061" width="60.28515625" style="5" customWidth="1"/>
    <col min="13062" max="13062" width="17" style="5" customWidth="1"/>
    <col min="13063" max="13063" width="19.7109375" style="5" customWidth="1"/>
    <col min="13064" max="13064" width="22" style="5" customWidth="1"/>
    <col min="13065" max="13065" width="18.42578125" style="5" customWidth="1"/>
    <col min="13066" max="13066" width="30.85546875" style="5" customWidth="1"/>
    <col min="13067" max="13067" width="27.140625" style="5" bestFit="1" customWidth="1"/>
    <col min="13068" max="13315" width="9.140625" style="5"/>
    <col min="13316" max="13316" width="7.140625" style="5" customWidth="1"/>
    <col min="13317" max="13317" width="60.28515625" style="5" customWidth="1"/>
    <col min="13318" max="13318" width="17" style="5" customWidth="1"/>
    <col min="13319" max="13319" width="19.7109375" style="5" customWidth="1"/>
    <col min="13320" max="13320" width="22" style="5" customWidth="1"/>
    <col min="13321" max="13321" width="18.42578125" style="5" customWidth="1"/>
    <col min="13322" max="13322" width="30.85546875" style="5" customWidth="1"/>
    <col min="13323" max="13323" width="27.140625" style="5" bestFit="1" customWidth="1"/>
    <col min="13324" max="13571" width="9.140625" style="5"/>
    <col min="13572" max="13572" width="7.140625" style="5" customWidth="1"/>
    <col min="13573" max="13573" width="60.28515625" style="5" customWidth="1"/>
    <col min="13574" max="13574" width="17" style="5" customWidth="1"/>
    <col min="13575" max="13575" width="19.7109375" style="5" customWidth="1"/>
    <col min="13576" max="13576" width="22" style="5" customWidth="1"/>
    <col min="13577" max="13577" width="18.42578125" style="5" customWidth="1"/>
    <col min="13578" max="13578" width="30.85546875" style="5" customWidth="1"/>
    <col min="13579" max="13579" width="27.140625" style="5" bestFit="1" customWidth="1"/>
    <col min="13580" max="13827" width="9.140625" style="5"/>
    <col min="13828" max="13828" width="7.140625" style="5" customWidth="1"/>
    <col min="13829" max="13829" width="60.28515625" style="5" customWidth="1"/>
    <col min="13830" max="13830" width="17" style="5" customWidth="1"/>
    <col min="13831" max="13831" width="19.7109375" style="5" customWidth="1"/>
    <col min="13832" max="13832" width="22" style="5" customWidth="1"/>
    <col min="13833" max="13833" width="18.42578125" style="5" customWidth="1"/>
    <col min="13834" max="13834" width="30.85546875" style="5" customWidth="1"/>
    <col min="13835" max="13835" width="27.140625" style="5" bestFit="1" customWidth="1"/>
    <col min="13836" max="14083" width="9.140625" style="5"/>
    <col min="14084" max="14084" width="7.140625" style="5" customWidth="1"/>
    <col min="14085" max="14085" width="60.28515625" style="5" customWidth="1"/>
    <col min="14086" max="14086" width="17" style="5" customWidth="1"/>
    <col min="14087" max="14087" width="19.7109375" style="5" customWidth="1"/>
    <col min="14088" max="14088" width="22" style="5" customWidth="1"/>
    <col min="14089" max="14089" width="18.42578125" style="5" customWidth="1"/>
    <col min="14090" max="14090" width="30.85546875" style="5" customWidth="1"/>
    <col min="14091" max="14091" width="27.140625" style="5" bestFit="1" customWidth="1"/>
    <col min="14092" max="14339" width="9.140625" style="5"/>
    <col min="14340" max="14340" width="7.140625" style="5" customWidth="1"/>
    <col min="14341" max="14341" width="60.28515625" style="5" customWidth="1"/>
    <col min="14342" max="14342" width="17" style="5" customWidth="1"/>
    <col min="14343" max="14343" width="19.7109375" style="5" customWidth="1"/>
    <col min="14344" max="14344" width="22" style="5" customWidth="1"/>
    <col min="14345" max="14345" width="18.42578125" style="5" customWidth="1"/>
    <col min="14346" max="14346" width="30.85546875" style="5" customWidth="1"/>
    <col min="14347" max="14347" width="27.140625" style="5" bestFit="1" customWidth="1"/>
    <col min="14348" max="14595" width="9.140625" style="5"/>
    <col min="14596" max="14596" width="7.140625" style="5" customWidth="1"/>
    <col min="14597" max="14597" width="60.28515625" style="5" customWidth="1"/>
    <col min="14598" max="14598" width="17" style="5" customWidth="1"/>
    <col min="14599" max="14599" width="19.7109375" style="5" customWidth="1"/>
    <col min="14600" max="14600" width="22" style="5" customWidth="1"/>
    <col min="14601" max="14601" width="18.42578125" style="5" customWidth="1"/>
    <col min="14602" max="14602" width="30.85546875" style="5" customWidth="1"/>
    <col min="14603" max="14603" width="27.140625" style="5" bestFit="1" customWidth="1"/>
    <col min="14604" max="14851" width="9.140625" style="5"/>
    <col min="14852" max="14852" width="7.140625" style="5" customWidth="1"/>
    <col min="14853" max="14853" width="60.28515625" style="5" customWidth="1"/>
    <col min="14854" max="14854" width="17" style="5" customWidth="1"/>
    <col min="14855" max="14855" width="19.7109375" style="5" customWidth="1"/>
    <col min="14856" max="14856" width="22" style="5" customWidth="1"/>
    <col min="14857" max="14857" width="18.42578125" style="5" customWidth="1"/>
    <col min="14858" max="14858" width="30.85546875" style="5" customWidth="1"/>
    <col min="14859" max="14859" width="27.140625" style="5" bestFit="1" customWidth="1"/>
    <col min="14860" max="15107" width="9.140625" style="5"/>
    <col min="15108" max="15108" width="7.140625" style="5" customWidth="1"/>
    <col min="15109" max="15109" width="60.28515625" style="5" customWidth="1"/>
    <col min="15110" max="15110" width="17" style="5" customWidth="1"/>
    <col min="15111" max="15111" width="19.7109375" style="5" customWidth="1"/>
    <col min="15112" max="15112" width="22" style="5" customWidth="1"/>
    <col min="15113" max="15113" width="18.42578125" style="5" customWidth="1"/>
    <col min="15114" max="15114" width="30.85546875" style="5" customWidth="1"/>
    <col min="15115" max="15115" width="27.140625" style="5" bestFit="1" customWidth="1"/>
    <col min="15116" max="15363" width="9.140625" style="5"/>
    <col min="15364" max="15364" width="7.140625" style="5" customWidth="1"/>
    <col min="15365" max="15365" width="60.28515625" style="5" customWidth="1"/>
    <col min="15366" max="15366" width="17" style="5" customWidth="1"/>
    <col min="15367" max="15367" width="19.7109375" style="5" customWidth="1"/>
    <col min="15368" max="15368" width="22" style="5" customWidth="1"/>
    <col min="15369" max="15369" width="18.42578125" style="5" customWidth="1"/>
    <col min="15370" max="15370" width="30.85546875" style="5" customWidth="1"/>
    <col min="15371" max="15371" width="27.140625" style="5" bestFit="1" customWidth="1"/>
    <col min="15372" max="15619" width="9.140625" style="5"/>
    <col min="15620" max="15620" width="7.140625" style="5" customWidth="1"/>
    <col min="15621" max="15621" width="60.28515625" style="5" customWidth="1"/>
    <col min="15622" max="15622" width="17" style="5" customWidth="1"/>
    <col min="15623" max="15623" width="19.7109375" style="5" customWidth="1"/>
    <col min="15624" max="15624" width="22" style="5" customWidth="1"/>
    <col min="15625" max="15625" width="18.42578125" style="5" customWidth="1"/>
    <col min="15626" max="15626" width="30.85546875" style="5" customWidth="1"/>
    <col min="15627" max="15627" width="27.140625" style="5" bestFit="1" customWidth="1"/>
    <col min="15628" max="15875" width="9.140625" style="5"/>
    <col min="15876" max="15876" width="7.140625" style="5" customWidth="1"/>
    <col min="15877" max="15877" width="60.28515625" style="5" customWidth="1"/>
    <col min="15878" max="15878" width="17" style="5" customWidth="1"/>
    <col min="15879" max="15879" width="19.7109375" style="5" customWidth="1"/>
    <col min="15880" max="15880" width="22" style="5" customWidth="1"/>
    <col min="15881" max="15881" width="18.42578125" style="5" customWidth="1"/>
    <col min="15882" max="15882" width="30.85546875" style="5" customWidth="1"/>
    <col min="15883" max="15883" width="27.140625" style="5" bestFit="1" customWidth="1"/>
    <col min="15884" max="16131" width="9.140625" style="5"/>
    <col min="16132" max="16132" width="7.140625" style="5" customWidth="1"/>
    <col min="16133" max="16133" width="60.28515625" style="5" customWidth="1"/>
    <col min="16134" max="16134" width="17" style="5" customWidth="1"/>
    <col min="16135" max="16135" width="19.7109375" style="5" customWidth="1"/>
    <col min="16136" max="16136" width="22" style="5" customWidth="1"/>
    <col min="16137" max="16137" width="18.42578125" style="5" customWidth="1"/>
    <col min="16138" max="16138" width="30.85546875" style="5" customWidth="1"/>
    <col min="16139" max="16139" width="27.140625" style="5" bestFit="1" customWidth="1"/>
    <col min="16140" max="16384" width="9.140625" style="5"/>
  </cols>
  <sheetData>
    <row r="1" spans="1:11" ht="15.75" x14ac:dyDescent="0.25">
      <c r="A1" s="1"/>
      <c r="B1" s="210"/>
      <c r="C1" s="2"/>
      <c r="D1" s="3"/>
      <c r="E1" s="3"/>
      <c r="F1" s="3"/>
      <c r="G1" s="4" t="s">
        <v>292</v>
      </c>
      <c r="H1" s="320"/>
    </row>
    <row r="2" spans="1:11" ht="15.75" x14ac:dyDescent="0.25">
      <c r="A2" s="1"/>
      <c r="B2" s="210"/>
      <c r="C2" s="729" t="s">
        <v>313</v>
      </c>
      <c r="D2" s="729"/>
      <c r="E2" s="729"/>
      <c r="F2" s="729"/>
      <c r="G2" s="729"/>
      <c r="H2" s="321"/>
    </row>
    <row r="3" spans="1:11" x14ac:dyDescent="0.25">
      <c r="A3" s="1"/>
      <c r="B3" s="210"/>
      <c r="C3" s="6"/>
      <c r="D3" s="7"/>
      <c r="E3" s="7"/>
      <c r="F3" s="7"/>
      <c r="G3" s="7"/>
      <c r="H3" s="322"/>
    </row>
    <row r="4" spans="1:11" x14ac:dyDescent="0.25">
      <c r="A4" s="730" t="s">
        <v>1</v>
      </c>
      <c r="B4" s="730"/>
      <c r="C4" s="730"/>
      <c r="D4" s="730"/>
      <c r="E4" s="730"/>
      <c r="F4" s="730"/>
      <c r="G4" s="730"/>
      <c r="H4" s="323"/>
    </row>
    <row r="5" spans="1:11" s="8" customFormat="1" ht="12.75" x14ac:dyDescent="0.25">
      <c r="A5" s="730" t="s">
        <v>2</v>
      </c>
      <c r="B5" s="730"/>
      <c r="C5" s="730"/>
      <c r="D5" s="730"/>
      <c r="E5" s="730"/>
      <c r="F5" s="730"/>
      <c r="G5" s="730"/>
      <c r="H5" s="323"/>
      <c r="I5" s="325"/>
    </row>
    <row r="6" spans="1:11" s="8" customFormat="1" ht="36" customHeight="1" thickBot="1" x14ac:dyDescent="0.3">
      <c r="A6" s="731" t="s">
        <v>123</v>
      </c>
      <c r="B6" s="731"/>
      <c r="C6" s="732"/>
      <c r="D6" s="732"/>
      <c r="E6" s="732"/>
      <c r="F6" s="732"/>
      <c r="G6" s="732"/>
      <c r="H6" s="9"/>
      <c r="I6" s="325"/>
    </row>
    <row r="7" spans="1:11" s="11" customFormat="1" x14ac:dyDescent="0.25">
      <c r="A7" s="733" t="s">
        <v>4</v>
      </c>
      <c r="B7" s="758" t="s">
        <v>5</v>
      </c>
      <c r="C7" s="735" t="s">
        <v>6</v>
      </c>
      <c r="D7" s="737" t="s">
        <v>7</v>
      </c>
      <c r="E7" s="737"/>
      <c r="F7" s="738"/>
      <c r="G7" s="739"/>
      <c r="H7" s="337"/>
      <c r="I7" s="335"/>
    </row>
    <row r="8" spans="1:11" ht="39" thickBot="1" x14ac:dyDescent="0.3">
      <c r="A8" s="734"/>
      <c r="B8" s="759"/>
      <c r="C8" s="736"/>
      <c r="D8" s="12" t="s">
        <v>8</v>
      </c>
      <c r="E8" s="13" t="s">
        <v>9</v>
      </c>
      <c r="F8" s="14" t="s">
        <v>10</v>
      </c>
      <c r="G8" s="15" t="s">
        <v>290</v>
      </c>
      <c r="H8" s="338" t="s">
        <v>12</v>
      </c>
      <c r="I8" s="336">
        <f>ROUND(0.93*0.99995,5)</f>
        <v>0.92995000000000005</v>
      </c>
    </row>
    <row r="9" spans="1:11" s="23" customFormat="1" ht="12.75" thickBot="1" x14ac:dyDescent="0.3">
      <c r="A9" s="16">
        <v>1</v>
      </c>
      <c r="B9" s="211"/>
      <c r="C9" s="17">
        <v>2</v>
      </c>
      <c r="D9" s="18">
        <v>3</v>
      </c>
      <c r="E9" s="19">
        <v>4</v>
      </c>
      <c r="F9" s="20"/>
      <c r="G9" s="21">
        <v>5</v>
      </c>
      <c r="H9" s="22"/>
      <c r="I9" s="22"/>
      <c r="J9" s="22"/>
      <c r="K9" s="22"/>
    </row>
    <row r="10" spans="1:11" s="31" customFormat="1" ht="24" x14ac:dyDescent="0.25">
      <c r="A10" s="25">
        <v>1</v>
      </c>
      <c r="B10" s="212"/>
      <c r="C10" s="213" t="s">
        <v>13</v>
      </c>
      <c r="D10" s="214">
        <f>SUBTOTAL(9,D12:D80)</f>
        <v>2327640</v>
      </c>
      <c r="E10" s="28">
        <f>SUBTOTAL(9,E12:E80)</f>
        <v>40397880.529999994</v>
      </c>
      <c r="F10" s="28"/>
      <c r="G10" s="339">
        <f>SUBTOTAL(9,G12:G80)</f>
        <v>37568009.019999996</v>
      </c>
      <c r="H10" s="29"/>
      <c r="I10" s="329"/>
      <c r="J10" s="30"/>
      <c r="K10" s="30"/>
    </row>
    <row r="11" spans="1:11" s="31" customFormat="1" ht="12.75" x14ac:dyDescent="0.25">
      <c r="A11" s="33"/>
      <c r="B11" s="215"/>
      <c r="C11" s="216"/>
      <c r="D11" s="217"/>
      <c r="E11" s="36"/>
      <c r="F11" s="37"/>
      <c r="G11" s="94"/>
      <c r="H11" s="29"/>
      <c r="I11" s="329"/>
      <c r="J11" s="30"/>
      <c r="K11" s="30"/>
    </row>
    <row r="12" spans="1:11" s="31" customFormat="1" ht="12.75" x14ac:dyDescent="0.25">
      <c r="A12" s="33" t="s">
        <v>14</v>
      </c>
      <c r="B12" s="215"/>
      <c r="C12" s="160" t="s">
        <v>124</v>
      </c>
      <c r="D12" s="217">
        <f>SUBTOTAL(9,D13:D80)</f>
        <v>2327640</v>
      </c>
      <c r="E12" s="36">
        <f>SUBTOTAL(9,E13:E80)</f>
        <v>40397880.529999994</v>
      </c>
      <c r="F12" s="37"/>
      <c r="G12" s="340">
        <f>SUBTOTAL(9,G13:G80)</f>
        <v>37568009.019999996</v>
      </c>
      <c r="H12" s="29"/>
      <c r="I12" s="330"/>
      <c r="J12" s="40"/>
      <c r="K12" s="41"/>
    </row>
    <row r="13" spans="1:11" s="31" customFormat="1" ht="12.75" x14ac:dyDescent="0.25">
      <c r="A13" s="33"/>
      <c r="B13" s="215"/>
      <c r="C13" s="160" t="s">
        <v>125</v>
      </c>
      <c r="D13" s="217">
        <f>SUBTOTAL(9,D15:D28)</f>
        <v>464320</v>
      </c>
      <c r="E13" s="35">
        <f>SUBTOTAL(9,E15:E28)</f>
        <v>9363735.2700000014</v>
      </c>
      <c r="F13" s="37"/>
      <c r="G13" s="341">
        <f>SUBTOTAL(9,G15:G28)</f>
        <v>8707805.6300000008</v>
      </c>
      <c r="H13" s="29"/>
      <c r="I13" s="330"/>
      <c r="J13" s="40"/>
      <c r="K13" s="41"/>
    </row>
    <row r="14" spans="1:11" s="31" customFormat="1" ht="12.75" x14ac:dyDescent="0.25">
      <c r="A14" s="43"/>
      <c r="B14" s="218"/>
      <c r="C14" s="219" t="s">
        <v>17</v>
      </c>
      <c r="D14" s="220"/>
      <c r="E14" s="46"/>
      <c r="F14" s="47"/>
      <c r="G14" s="342"/>
      <c r="H14" s="48"/>
      <c r="I14" s="330"/>
      <c r="J14" s="40"/>
      <c r="K14" s="41"/>
    </row>
    <row r="15" spans="1:11" s="56" customFormat="1" ht="31.5" x14ac:dyDescent="0.25">
      <c r="A15" s="221"/>
      <c r="B15" s="222" t="s">
        <v>126</v>
      </c>
      <c r="C15" s="223" t="s">
        <v>127</v>
      </c>
      <c r="D15" s="45">
        <v>118180</v>
      </c>
      <c r="E15" s="45">
        <v>2610679.7000000002</v>
      </c>
      <c r="F15" s="354">
        <f>$I$8</f>
        <v>0.92995000000000005</v>
      </c>
      <c r="G15" s="167">
        <f>ROUND(E15*F15,2)</f>
        <v>2427801.59</v>
      </c>
      <c r="H15" s="331"/>
      <c r="I15" s="332"/>
      <c r="J15" s="54"/>
      <c r="K15" s="55"/>
    </row>
    <row r="16" spans="1:11" s="56" customFormat="1" ht="15.75" x14ac:dyDescent="0.25">
      <c r="A16" s="221"/>
      <c r="B16" s="222" t="s">
        <v>128</v>
      </c>
      <c r="C16" s="223" t="s">
        <v>129</v>
      </c>
      <c r="D16" s="52">
        <v>-89640</v>
      </c>
      <c r="E16" s="52">
        <v>-1963837.17</v>
      </c>
      <c r="F16" s="354">
        <f>$I$8</f>
        <v>0.92995000000000005</v>
      </c>
      <c r="G16" s="167">
        <f t="shared" ref="G16:G28" si="0">ROUND(E16*F16,2)</f>
        <v>-1826270.38</v>
      </c>
      <c r="H16" s="331"/>
      <c r="I16" s="332"/>
      <c r="J16" s="54"/>
      <c r="K16" s="55"/>
    </row>
    <row r="17" spans="1:11" s="56" customFormat="1" ht="15.75" x14ac:dyDescent="0.25">
      <c r="A17" s="221"/>
      <c r="B17" s="222" t="s">
        <v>130</v>
      </c>
      <c r="C17" s="223" t="s">
        <v>129</v>
      </c>
      <c r="D17" s="52">
        <v>270400</v>
      </c>
      <c r="E17" s="52">
        <v>6087669.1900000004</v>
      </c>
      <c r="F17" s="354">
        <f t="shared" ref="F17:F20" si="1">$I$8</f>
        <v>0.92995000000000005</v>
      </c>
      <c r="G17" s="167">
        <f t="shared" si="0"/>
        <v>5661227.96</v>
      </c>
      <c r="H17" s="331"/>
      <c r="I17" s="332"/>
      <c r="J17" s="54"/>
      <c r="K17" s="55"/>
    </row>
    <row r="18" spans="1:11" s="56" customFormat="1" ht="31.5" x14ac:dyDescent="0.25">
      <c r="A18" s="221"/>
      <c r="B18" s="222" t="s">
        <v>131</v>
      </c>
      <c r="C18" s="223" t="s">
        <v>132</v>
      </c>
      <c r="D18" s="52">
        <v>34900</v>
      </c>
      <c r="E18" s="52">
        <v>780729.67</v>
      </c>
      <c r="F18" s="354">
        <f t="shared" si="1"/>
        <v>0.92995000000000005</v>
      </c>
      <c r="G18" s="167">
        <f t="shared" si="0"/>
        <v>726039.56</v>
      </c>
      <c r="H18" s="331"/>
      <c r="I18" s="332"/>
      <c r="J18" s="54"/>
      <c r="K18" s="55"/>
    </row>
    <row r="19" spans="1:11" s="56" customFormat="1" ht="31.5" x14ac:dyDescent="0.25">
      <c r="A19" s="221"/>
      <c r="B19" s="222" t="s">
        <v>133</v>
      </c>
      <c r="C19" s="223" t="s">
        <v>134</v>
      </c>
      <c r="D19" s="52">
        <v>-65370</v>
      </c>
      <c r="E19" s="52">
        <v>-1359772.56</v>
      </c>
      <c r="F19" s="354">
        <f t="shared" si="1"/>
        <v>0.92995000000000005</v>
      </c>
      <c r="G19" s="167">
        <f t="shared" si="0"/>
        <v>-1264520.49</v>
      </c>
      <c r="H19" s="331"/>
      <c r="I19" s="332"/>
      <c r="J19" s="54"/>
      <c r="K19" s="55"/>
    </row>
    <row r="20" spans="1:11" s="56" customFormat="1" ht="15.75" x14ac:dyDescent="0.25">
      <c r="A20" s="221"/>
      <c r="B20" s="222" t="s">
        <v>135</v>
      </c>
      <c r="C20" s="223" t="s">
        <v>136</v>
      </c>
      <c r="D20" s="52">
        <v>57970</v>
      </c>
      <c r="E20" s="52">
        <v>1297564.52</v>
      </c>
      <c r="F20" s="354">
        <f t="shared" si="1"/>
        <v>0.92995000000000005</v>
      </c>
      <c r="G20" s="167">
        <f t="shared" si="0"/>
        <v>1206670.1299999999</v>
      </c>
      <c r="H20" s="331"/>
      <c r="I20" s="332"/>
      <c r="J20" s="54"/>
      <c r="K20" s="55"/>
    </row>
    <row r="21" spans="1:11" s="56" customFormat="1" ht="47.25" x14ac:dyDescent="0.25">
      <c r="A21" s="221"/>
      <c r="B21" s="222" t="s">
        <v>137</v>
      </c>
      <c r="C21" s="223" t="s">
        <v>138</v>
      </c>
      <c r="D21" s="45">
        <v>36520</v>
      </c>
      <c r="E21" s="45">
        <v>311297.28000000003</v>
      </c>
      <c r="F21" s="354">
        <f>$I$8</f>
        <v>0.92995000000000005</v>
      </c>
      <c r="G21" s="167">
        <f t="shared" si="0"/>
        <v>289490.90999999997</v>
      </c>
      <c r="H21" s="331"/>
      <c r="I21" s="332"/>
      <c r="J21" s="54"/>
      <c r="K21" s="55"/>
    </row>
    <row r="22" spans="1:11" s="56" customFormat="1" ht="47.25" x14ac:dyDescent="0.25">
      <c r="A22" s="221"/>
      <c r="B22" s="222" t="s">
        <v>139</v>
      </c>
      <c r="C22" s="223" t="s">
        <v>140</v>
      </c>
      <c r="D22" s="52">
        <v>-35150</v>
      </c>
      <c r="E22" s="52">
        <v>-530755.29</v>
      </c>
      <c r="F22" s="354">
        <f>$I$8</f>
        <v>0.92995000000000005</v>
      </c>
      <c r="G22" s="167">
        <f t="shared" si="0"/>
        <v>-493575.88</v>
      </c>
      <c r="H22" s="331"/>
      <c r="I22" s="332"/>
      <c r="J22" s="54"/>
      <c r="K22" s="55"/>
    </row>
    <row r="23" spans="1:11" s="56" customFormat="1" ht="31.5" x14ac:dyDescent="0.25">
      <c r="A23" s="221"/>
      <c r="B23" s="222" t="s">
        <v>141</v>
      </c>
      <c r="C23" s="223" t="s">
        <v>142</v>
      </c>
      <c r="D23" s="52">
        <v>35150</v>
      </c>
      <c r="E23" s="52">
        <v>530755.29</v>
      </c>
      <c r="F23" s="354">
        <f t="shared" ref="F23:F26" si="2">$I$8</f>
        <v>0.92995000000000005</v>
      </c>
      <c r="G23" s="167">
        <f t="shared" si="0"/>
        <v>493575.88</v>
      </c>
      <c r="H23" s="331"/>
      <c r="I23" s="332"/>
      <c r="J23" s="54"/>
      <c r="K23" s="55"/>
    </row>
    <row r="24" spans="1:11" s="56" customFormat="1" ht="47.25" x14ac:dyDescent="0.25">
      <c r="A24" s="221"/>
      <c r="B24" s="222" t="s">
        <v>143</v>
      </c>
      <c r="C24" s="223" t="s">
        <v>144</v>
      </c>
      <c r="D24" s="52">
        <v>36520</v>
      </c>
      <c r="E24" s="52">
        <v>311297.28000000003</v>
      </c>
      <c r="F24" s="354">
        <f t="shared" si="2"/>
        <v>0.92995000000000005</v>
      </c>
      <c r="G24" s="167">
        <f t="shared" si="0"/>
        <v>289490.90999999997</v>
      </c>
      <c r="H24" s="331"/>
      <c r="I24" s="332"/>
      <c r="J24" s="54"/>
      <c r="K24" s="55"/>
    </row>
    <row r="25" spans="1:11" s="56" customFormat="1" ht="47.25" x14ac:dyDescent="0.25">
      <c r="A25" s="221"/>
      <c r="B25" s="222" t="s">
        <v>145</v>
      </c>
      <c r="C25" s="223" t="s">
        <v>146</v>
      </c>
      <c r="D25" s="52">
        <v>-35410</v>
      </c>
      <c r="E25" s="52">
        <v>-536590.75</v>
      </c>
      <c r="F25" s="354">
        <f t="shared" si="2"/>
        <v>0.92995000000000005</v>
      </c>
      <c r="G25" s="167">
        <f t="shared" si="0"/>
        <v>-499002.57</v>
      </c>
      <c r="H25" s="331"/>
      <c r="I25" s="332"/>
      <c r="J25" s="54"/>
      <c r="K25" s="55"/>
    </row>
    <row r="26" spans="1:11" s="56" customFormat="1" ht="31.5" x14ac:dyDescent="0.25">
      <c r="A26" s="221"/>
      <c r="B26" s="222" t="s">
        <v>147</v>
      </c>
      <c r="C26" s="223" t="s">
        <v>148</v>
      </c>
      <c r="D26" s="52">
        <v>35410</v>
      </c>
      <c r="E26" s="52">
        <v>536590.75</v>
      </c>
      <c r="F26" s="354">
        <f t="shared" si="2"/>
        <v>0.92995000000000005</v>
      </c>
      <c r="G26" s="167">
        <f t="shared" si="0"/>
        <v>499002.57</v>
      </c>
      <c r="H26" s="331"/>
      <c r="I26" s="332"/>
      <c r="J26" s="54"/>
      <c r="K26" s="55"/>
    </row>
    <row r="27" spans="1:11" s="56" customFormat="1" ht="31.5" x14ac:dyDescent="0.25">
      <c r="A27" s="221"/>
      <c r="B27" s="222" t="s">
        <v>149</v>
      </c>
      <c r="C27" s="223" t="s">
        <v>127</v>
      </c>
      <c r="D27" s="45">
        <v>56520</v>
      </c>
      <c r="E27" s="45">
        <v>1190854.71</v>
      </c>
      <c r="F27" s="354">
        <f>$I$8</f>
        <v>0.92995000000000005</v>
      </c>
      <c r="G27" s="167">
        <f t="shared" si="0"/>
        <v>1107435.3400000001</v>
      </c>
      <c r="H27" s="331"/>
      <c r="I27" s="332"/>
      <c r="J27" s="54"/>
      <c r="K27" s="55"/>
    </row>
    <row r="28" spans="1:11" s="56" customFormat="1" ht="47.25" x14ac:dyDescent="0.25">
      <c r="A28" s="221"/>
      <c r="B28" s="222" t="s">
        <v>150</v>
      </c>
      <c r="C28" s="223" t="s">
        <v>151</v>
      </c>
      <c r="D28" s="52">
        <v>8320</v>
      </c>
      <c r="E28" s="52">
        <v>97252.65</v>
      </c>
      <c r="F28" s="354">
        <f>$I$8</f>
        <v>0.92995000000000005</v>
      </c>
      <c r="G28" s="167">
        <f t="shared" si="0"/>
        <v>90440.1</v>
      </c>
      <c r="H28" s="331"/>
      <c r="I28" s="332"/>
      <c r="J28" s="54"/>
      <c r="K28" s="55"/>
    </row>
    <row r="29" spans="1:11" s="56" customFormat="1" ht="12.75" x14ac:dyDescent="0.25">
      <c r="A29" s="221"/>
      <c r="B29" s="215"/>
      <c r="C29" s="160" t="s">
        <v>152</v>
      </c>
      <c r="D29" s="224">
        <f>SUBTOTAL(9,D31:D44)</f>
        <v>464320</v>
      </c>
      <c r="E29" s="35">
        <f>SUBTOTAL(9,E31:E44)</f>
        <v>9833023.8300000001</v>
      </c>
      <c r="F29" s="355"/>
      <c r="G29" s="341">
        <f>SUBTOTAL(9,G31:G44)</f>
        <v>9144220.5</v>
      </c>
      <c r="H29" s="331"/>
      <c r="I29" s="332"/>
      <c r="J29" s="54"/>
      <c r="K29" s="55"/>
    </row>
    <row r="30" spans="1:11" s="56" customFormat="1" ht="12.75" x14ac:dyDescent="0.25">
      <c r="A30" s="221"/>
      <c r="B30" s="218"/>
      <c r="C30" s="219" t="s">
        <v>17</v>
      </c>
      <c r="D30" s="225"/>
      <c r="E30" s="52"/>
      <c r="F30" s="354"/>
      <c r="G30" s="167"/>
      <c r="H30" s="331"/>
      <c r="I30" s="332"/>
      <c r="J30" s="54"/>
      <c r="K30" s="55"/>
    </row>
    <row r="31" spans="1:11" s="56" customFormat="1" ht="31.5" x14ac:dyDescent="0.25">
      <c r="A31" s="221"/>
      <c r="B31" s="222" t="s">
        <v>153</v>
      </c>
      <c r="C31" s="223" t="s">
        <v>154</v>
      </c>
      <c r="D31" s="45">
        <v>118180</v>
      </c>
      <c r="E31" s="45">
        <v>2791586.97</v>
      </c>
      <c r="F31" s="354">
        <f t="shared" ref="F31:F82" si="3">$I$8</f>
        <v>0.92995000000000005</v>
      </c>
      <c r="G31" s="167">
        <f>ROUND(E31*F31,2)</f>
        <v>2596036.2999999998</v>
      </c>
      <c r="H31" s="331"/>
      <c r="I31" s="332"/>
      <c r="J31" s="54"/>
      <c r="K31" s="55"/>
    </row>
    <row r="32" spans="1:11" s="56" customFormat="1" ht="47.25" x14ac:dyDescent="0.25">
      <c r="A32" s="221"/>
      <c r="B32" s="222" t="s">
        <v>155</v>
      </c>
      <c r="C32" s="223" t="s">
        <v>156</v>
      </c>
      <c r="D32" s="52">
        <v>-89640</v>
      </c>
      <c r="E32" s="52">
        <v>-2099921.09</v>
      </c>
      <c r="F32" s="354">
        <f t="shared" si="3"/>
        <v>0.92995000000000005</v>
      </c>
      <c r="G32" s="167">
        <f t="shared" ref="G32:G44" si="4">ROUND(E32*F32,2)</f>
        <v>-1952821.62</v>
      </c>
      <c r="H32" s="331"/>
      <c r="I32" s="332"/>
      <c r="J32" s="54"/>
      <c r="K32" s="55"/>
    </row>
    <row r="33" spans="1:11" s="56" customFormat="1" ht="47.25" x14ac:dyDescent="0.25">
      <c r="A33" s="221"/>
      <c r="B33" s="222" t="s">
        <v>157</v>
      </c>
      <c r="C33" s="223" t="s">
        <v>158</v>
      </c>
      <c r="D33" s="52">
        <v>270400</v>
      </c>
      <c r="E33" s="52">
        <v>6509514.4699999997</v>
      </c>
      <c r="F33" s="354">
        <f t="shared" si="3"/>
        <v>0.92995000000000005</v>
      </c>
      <c r="G33" s="167">
        <f t="shared" si="4"/>
        <v>6053522.9800000004</v>
      </c>
      <c r="H33" s="331"/>
      <c r="I33" s="332"/>
      <c r="J33" s="54"/>
      <c r="K33" s="55"/>
    </row>
    <row r="34" spans="1:11" s="56" customFormat="1" ht="47.25" x14ac:dyDescent="0.25">
      <c r="A34" s="221"/>
      <c r="B34" s="222" t="s">
        <v>159</v>
      </c>
      <c r="C34" s="223" t="s">
        <v>160</v>
      </c>
      <c r="D34" s="52">
        <v>34900</v>
      </c>
      <c r="E34" s="52">
        <v>790285.32</v>
      </c>
      <c r="F34" s="354">
        <f t="shared" si="3"/>
        <v>0.92995000000000005</v>
      </c>
      <c r="G34" s="167">
        <f t="shared" si="4"/>
        <v>734925.83</v>
      </c>
      <c r="H34" s="331"/>
      <c r="I34" s="332"/>
      <c r="J34" s="54"/>
      <c r="K34" s="55"/>
    </row>
    <row r="35" spans="1:11" s="56" customFormat="1" ht="47.25" x14ac:dyDescent="0.25">
      <c r="A35" s="221"/>
      <c r="B35" s="222" t="s">
        <v>161</v>
      </c>
      <c r="C35" s="223" t="s">
        <v>162</v>
      </c>
      <c r="D35" s="52">
        <v>-65370</v>
      </c>
      <c r="E35" s="52">
        <v>-1376413.86</v>
      </c>
      <c r="F35" s="354">
        <f t="shared" si="3"/>
        <v>0.92995000000000005</v>
      </c>
      <c r="G35" s="167">
        <f t="shared" si="4"/>
        <v>-1279996.07</v>
      </c>
      <c r="H35" s="331"/>
      <c r="I35" s="332"/>
      <c r="J35" s="54"/>
      <c r="K35" s="55"/>
    </row>
    <row r="36" spans="1:11" s="56" customFormat="1" ht="31.5" x14ac:dyDescent="0.25">
      <c r="A36" s="221"/>
      <c r="B36" s="222" t="s">
        <v>163</v>
      </c>
      <c r="C36" s="223" t="s">
        <v>164</v>
      </c>
      <c r="D36" s="52">
        <v>57970</v>
      </c>
      <c r="E36" s="52">
        <v>1313447.03</v>
      </c>
      <c r="F36" s="354">
        <f t="shared" si="3"/>
        <v>0.92995000000000005</v>
      </c>
      <c r="G36" s="167">
        <f t="shared" si="4"/>
        <v>1221440.07</v>
      </c>
      <c r="H36" s="331"/>
      <c r="I36" s="332"/>
      <c r="J36" s="54"/>
      <c r="K36" s="55"/>
    </row>
    <row r="37" spans="1:11" s="56" customFormat="1" ht="78.75" x14ac:dyDescent="0.25">
      <c r="A37" s="221"/>
      <c r="B37" s="222" t="s">
        <v>165</v>
      </c>
      <c r="C37" s="223" t="s">
        <v>166</v>
      </c>
      <c r="D37" s="45">
        <v>36520</v>
      </c>
      <c r="E37" s="45">
        <v>308787.87</v>
      </c>
      <c r="F37" s="354">
        <f t="shared" si="3"/>
        <v>0.92995000000000005</v>
      </c>
      <c r="G37" s="167">
        <f t="shared" si="4"/>
        <v>287157.28000000003</v>
      </c>
      <c r="H37" s="331"/>
      <c r="I37" s="332"/>
      <c r="J37" s="54"/>
      <c r="K37" s="55"/>
    </row>
    <row r="38" spans="1:11" s="56" customFormat="1" ht="78.75" x14ac:dyDescent="0.25">
      <c r="A38" s="221"/>
      <c r="B38" s="222" t="s">
        <v>167</v>
      </c>
      <c r="C38" s="223" t="s">
        <v>168</v>
      </c>
      <c r="D38" s="52">
        <v>-38550</v>
      </c>
      <c r="E38" s="52">
        <v>-572648.03</v>
      </c>
      <c r="F38" s="354">
        <f t="shared" si="3"/>
        <v>0.92995000000000005</v>
      </c>
      <c r="G38" s="167">
        <f t="shared" si="4"/>
        <v>-532534.04</v>
      </c>
      <c r="H38" s="331"/>
      <c r="I38" s="332"/>
      <c r="J38" s="54"/>
      <c r="K38" s="55"/>
    </row>
    <row r="39" spans="1:11" s="56" customFormat="1" ht="63" x14ac:dyDescent="0.25">
      <c r="A39" s="221"/>
      <c r="B39" s="222" t="s">
        <v>169</v>
      </c>
      <c r="C39" s="223" t="s">
        <v>170</v>
      </c>
      <c r="D39" s="52">
        <v>38550</v>
      </c>
      <c r="E39" s="52">
        <v>572648.03</v>
      </c>
      <c r="F39" s="354">
        <f t="shared" si="3"/>
        <v>0.92995000000000005</v>
      </c>
      <c r="G39" s="167">
        <f t="shared" si="4"/>
        <v>532534.04</v>
      </c>
      <c r="H39" s="331"/>
      <c r="I39" s="332"/>
      <c r="J39" s="54"/>
      <c r="K39" s="55"/>
    </row>
    <row r="40" spans="1:11" s="56" customFormat="1" ht="47.25" x14ac:dyDescent="0.25">
      <c r="A40" s="221"/>
      <c r="B40" s="222" t="s">
        <v>171</v>
      </c>
      <c r="C40" s="223" t="s">
        <v>172</v>
      </c>
      <c r="D40" s="52">
        <v>36520</v>
      </c>
      <c r="E40" s="52">
        <v>308787.87</v>
      </c>
      <c r="F40" s="354">
        <f t="shared" si="3"/>
        <v>0.92995000000000005</v>
      </c>
      <c r="G40" s="167">
        <f t="shared" si="4"/>
        <v>287157.28000000003</v>
      </c>
      <c r="H40" s="331"/>
      <c r="I40" s="332"/>
      <c r="J40" s="54"/>
      <c r="K40" s="55"/>
    </row>
    <row r="41" spans="1:11" s="56" customFormat="1" ht="47.25" x14ac:dyDescent="0.25">
      <c r="A41" s="221"/>
      <c r="B41" s="222" t="s">
        <v>173</v>
      </c>
      <c r="C41" s="223" t="s">
        <v>174</v>
      </c>
      <c r="D41" s="52">
        <v>-35530</v>
      </c>
      <c r="E41" s="52">
        <v>-529650.42000000004</v>
      </c>
      <c r="F41" s="354">
        <f t="shared" si="3"/>
        <v>0.92995000000000005</v>
      </c>
      <c r="G41" s="167">
        <f t="shared" si="4"/>
        <v>-492548.41</v>
      </c>
      <c r="H41" s="331"/>
      <c r="I41" s="332"/>
      <c r="J41" s="54"/>
      <c r="K41" s="55"/>
    </row>
    <row r="42" spans="1:11" s="56" customFormat="1" ht="31.5" x14ac:dyDescent="0.25">
      <c r="A42" s="221"/>
      <c r="B42" s="222" t="s">
        <v>175</v>
      </c>
      <c r="C42" s="223" t="s">
        <v>176</v>
      </c>
      <c r="D42" s="52">
        <v>35530</v>
      </c>
      <c r="E42" s="52">
        <v>529650.42000000004</v>
      </c>
      <c r="F42" s="354">
        <f t="shared" si="3"/>
        <v>0.92995000000000005</v>
      </c>
      <c r="G42" s="167">
        <f t="shared" si="4"/>
        <v>492548.41</v>
      </c>
      <c r="H42" s="331"/>
      <c r="I42" s="332"/>
      <c r="J42" s="54"/>
      <c r="K42" s="55"/>
    </row>
    <row r="43" spans="1:11" s="56" customFormat="1" ht="31.5" x14ac:dyDescent="0.25">
      <c r="A43" s="221"/>
      <c r="B43" s="222" t="s">
        <v>177</v>
      </c>
      <c r="C43" s="223" t="s">
        <v>127</v>
      </c>
      <c r="D43" s="45">
        <v>56520</v>
      </c>
      <c r="E43" s="45">
        <v>1181254.1000000001</v>
      </c>
      <c r="F43" s="354">
        <f t="shared" si="3"/>
        <v>0.92995000000000005</v>
      </c>
      <c r="G43" s="167">
        <f t="shared" si="4"/>
        <v>1098507.25</v>
      </c>
      <c r="H43" s="331"/>
      <c r="I43" s="332"/>
      <c r="J43" s="54"/>
      <c r="K43" s="55"/>
    </row>
    <row r="44" spans="1:11" s="56" customFormat="1" ht="47.25" x14ac:dyDescent="0.25">
      <c r="A44" s="221"/>
      <c r="B44" s="222" t="s">
        <v>150</v>
      </c>
      <c r="C44" s="223" t="s">
        <v>151</v>
      </c>
      <c r="D44" s="52">
        <v>8320</v>
      </c>
      <c r="E44" s="52">
        <v>105695.15</v>
      </c>
      <c r="F44" s="354">
        <f t="shared" si="3"/>
        <v>0.92995000000000005</v>
      </c>
      <c r="G44" s="167">
        <f t="shared" si="4"/>
        <v>98291.199999999997</v>
      </c>
      <c r="H44" s="331"/>
      <c r="I44" s="332"/>
      <c r="J44" s="54"/>
      <c r="K44" s="55"/>
    </row>
    <row r="45" spans="1:11" s="56" customFormat="1" ht="12.75" x14ac:dyDescent="0.25">
      <c r="A45" s="221"/>
      <c r="B45" s="215"/>
      <c r="C45" s="160" t="s">
        <v>178</v>
      </c>
      <c r="D45" s="224">
        <f>SUBTOTAL(9,D47:D49)</f>
        <v>216790</v>
      </c>
      <c r="E45" s="35">
        <f>SUBTOTAL(9,E47:E49)</f>
        <v>4811451.84</v>
      </c>
      <c r="F45" s="356"/>
      <c r="G45" s="341">
        <f>SUBTOTAL(9,G47:G49)</f>
        <v>4474409.6400000006</v>
      </c>
      <c r="H45" s="331"/>
      <c r="I45" s="332"/>
      <c r="J45" s="54"/>
      <c r="K45" s="55"/>
    </row>
    <row r="46" spans="1:11" s="56" customFormat="1" ht="12.75" x14ac:dyDescent="0.25">
      <c r="A46" s="221"/>
      <c r="B46" s="218"/>
      <c r="C46" s="219" t="s">
        <v>17</v>
      </c>
      <c r="D46" s="224"/>
      <c r="E46" s="35"/>
      <c r="F46" s="356"/>
      <c r="G46" s="341"/>
      <c r="H46" s="331"/>
      <c r="I46" s="332"/>
      <c r="J46" s="54"/>
      <c r="K46" s="55"/>
    </row>
    <row r="47" spans="1:11" s="56" customFormat="1" ht="47.25" x14ac:dyDescent="0.25">
      <c r="A47" s="221"/>
      <c r="B47" s="226" t="s">
        <v>179</v>
      </c>
      <c r="C47" s="223" t="s">
        <v>180</v>
      </c>
      <c r="D47" s="45">
        <v>217710</v>
      </c>
      <c r="E47" s="45">
        <v>4801121.0999999996</v>
      </c>
      <c r="F47" s="354">
        <f t="shared" si="3"/>
        <v>0.92995000000000005</v>
      </c>
      <c r="G47" s="167">
        <f>ROUND(E47*F47,2)</f>
        <v>4464802.57</v>
      </c>
      <c r="H47" s="331"/>
      <c r="I47" s="332"/>
      <c r="J47" s="54"/>
      <c r="K47" s="55"/>
    </row>
    <row r="48" spans="1:11" s="56" customFormat="1" ht="47.25" x14ac:dyDescent="0.25">
      <c r="A48" s="221"/>
      <c r="B48" s="226" t="s">
        <v>181</v>
      </c>
      <c r="C48" s="223" t="s">
        <v>182</v>
      </c>
      <c r="D48" s="45">
        <v>-96170</v>
      </c>
      <c r="E48" s="45">
        <v>-2026098.19</v>
      </c>
      <c r="F48" s="354">
        <f t="shared" si="3"/>
        <v>0.92995000000000005</v>
      </c>
      <c r="G48" s="167">
        <f t="shared" ref="G48:G49" si="5">ROUND(E48*F48,2)</f>
        <v>-1884170.01</v>
      </c>
      <c r="H48" s="331"/>
      <c r="I48" s="332"/>
      <c r="J48" s="54"/>
      <c r="K48" s="55"/>
    </row>
    <row r="49" spans="1:11" s="56" customFormat="1" ht="31.5" x14ac:dyDescent="0.25">
      <c r="A49" s="221"/>
      <c r="B49" s="226" t="s">
        <v>183</v>
      </c>
      <c r="C49" s="223" t="s">
        <v>184</v>
      </c>
      <c r="D49" s="45">
        <v>95250</v>
      </c>
      <c r="E49" s="45">
        <v>2036428.93</v>
      </c>
      <c r="F49" s="354">
        <f t="shared" si="3"/>
        <v>0.92995000000000005</v>
      </c>
      <c r="G49" s="167">
        <f t="shared" si="5"/>
        <v>1893777.08</v>
      </c>
      <c r="H49" s="331"/>
      <c r="I49" s="332"/>
      <c r="J49" s="54"/>
      <c r="K49" s="55"/>
    </row>
    <row r="50" spans="1:11" s="56" customFormat="1" ht="12.75" x14ac:dyDescent="0.25">
      <c r="A50" s="221"/>
      <c r="B50" s="215"/>
      <c r="C50" s="160" t="s">
        <v>185</v>
      </c>
      <c r="D50" s="224">
        <f>SUBTOTAL(9,D52:D54)</f>
        <v>216790</v>
      </c>
      <c r="E50" s="35">
        <f>SUBTOTAL(9,E52:E54)</f>
        <v>4953203.41</v>
      </c>
      <c r="F50" s="356"/>
      <c r="G50" s="341">
        <f>SUBTOTAL(9,G52:G54)</f>
        <v>4606231.5200000005</v>
      </c>
      <c r="H50" s="331"/>
      <c r="I50" s="332"/>
      <c r="J50" s="54"/>
      <c r="K50" s="55"/>
    </row>
    <row r="51" spans="1:11" s="56" customFormat="1" ht="12.75" x14ac:dyDescent="0.25">
      <c r="A51" s="221"/>
      <c r="B51" s="218"/>
      <c r="C51" s="219" t="s">
        <v>17</v>
      </c>
      <c r="D51" s="224"/>
      <c r="E51" s="35"/>
      <c r="F51" s="356"/>
      <c r="G51" s="341"/>
      <c r="H51" s="331"/>
      <c r="I51" s="332"/>
      <c r="J51" s="54"/>
      <c r="K51" s="55"/>
    </row>
    <row r="52" spans="1:11" s="56" customFormat="1" ht="31.5" x14ac:dyDescent="0.25">
      <c r="A52" s="221"/>
      <c r="B52" s="226" t="s">
        <v>186</v>
      </c>
      <c r="C52" s="223" t="s">
        <v>187</v>
      </c>
      <c r="D52" s="45">
        <v>217710</v>
      </c>
      <c r="E52" s="45">
        <v>4942567.2300000004</v>
      </c>
      <c r="F52" s="354">
        <f t="shared" si="3"/>
        <v>0.92995000000000005</v>
      </c>
      <c r="G52" s="167">
        <f t="shared" ref="G52:G54" si="6">ROUND(E52*F52,2)</f>
        <v>4596340.4000000004</v>
      </c>
      <c r="H52" s="331"/>
      <c r="I52" s="332"/>
      <c r="J52" s="54"/>
      <c r="K52" s="55"/>
    </row>
    <row r="53" spans="1:11" s="56" customFormat="1" ht="31.5" x14ac:dyDescent="0.25">
      <c r="A53" s="221"/>
      <c r="B53" s="226" t="s">
        <v>188</v>
      </c>
      <c r="C53" s="223" t="s">
        <v>189</v>
      </c>
      <c r="D53" s="45">
        <v>-96170</v>
      </c>
      <c r="E53" s="45">
        <v>-2085789.01</v>
      </c>
      <c r="F53" s="354">
        <f t="shared" si="3"/>
        <v>0.92995000000000005</v>
      </c>
      <c r="G53" s="167">
        <f t="shared" si="6"/>
        <v>-1939679.49</v>
      </c>
      <c r="H53" s="331"/>
      <c r="I53" s="332"/>
      <c r="J53" s="54"/>
      <c r="K53" s="55"/>
    </row>
    <row r="54" spans="1:11" s="56" customFormat="1" ht="15.75" x14ac:dyDescent="0.25">
      <c r="A54" s="221"/>
      <c r="B54" s="226" t="s">
        <v>190</v>
      </c>
      <c r="C54" s="223" t="s">
        <v>191</v>
      </c>
      <c r="D54" s="45">
        <v>95250</v>
      </c>
      <c r="E54" s="45">
        <v>2096425.19</v>
      </c>
      <c r="F54" s="354">
        <f t="shared" si="3"/>
        <v>0.92995000000000005</v>
      </c>
      <c r="G54" s="167">
        <f t="shared" si="6"/>
        <v>1949570.61</v>
      </c>
      <c r="H54" s="331"/>
      <c r="I54" s="332"/>
      <c r="J54" s="54"/>
      <c r="K54" s="55"/>
    </row>
    <row r="55" spans="1:11" s="56" customFormat="1" ht="12.75" x14ac:dyDescent="0.25">
      <c r="A55" s="221"/>
      <c r="B55" s="215"/>
      <c r="C55" s="160" t="s">
        <v>192</v>
      </c>
      <c r="D55" s="224">
        <f>SUBTOTAL(9,D57:D62)</f>
        <v>404580</v>
      </c>
      <c r="E55" s="35">
        <f>SUBTOTAL(9,E57:E62)</f>
        <v>3964463.4000000004</v>
      </c>
      <c r="F55" s="356"/>
      <c r="G55" s="341">
        <f>SUBTOTAL(9,G57:G62)</f>
        <v>3686752.74</v>
      </c>
      <c r="H55" s="331"/>
      <c r="I55" s="332"/>
      <c r="J55" s="54"/>
      <c r="K55" s="55"/>
    </row>
    <row r="56" spans="1:11" s="56" customFormat="1" ht="12.75" x14ac:dyDescent="0.25">
      <c r="A56" s="221"/>
      <c r="B56" s="218"/>
      <c r="C56" s="219" t="s">
        <v>17</v>
      </c>
      <c r="D56" s="224"/>
      <c r="E56" s="35"/>
      <c r="F56" s="356"/>
      <c r="G56" s="341"/>
      <c r="H56" s="331"/>
      <c r="I56" s="332"/>
      <c r="J56" s="54"/>
      <c r="K56" s="55"/>
    </row>
    <row r="57" spans="1:11" s="56" customFormat="1" ht="47.25" x14ac:dyDescent="0.25">
      <c r="A57" s="221"/>
      <c r="B57" s="222" t="s">
        <v>193</v>
      </c>
      <c r="C57" s="223" t="s">
        <v>194</v>
      </c>
      <c r="D57" s="45">
        <v>202590</v>
      </c>
      <c r="E57" s="45">
        <v>1986315.83</v>
      </c>
      <c r="F57" s="354">
        <f t="shared" si="3"/>
        <v>0.92995000000000005</v>
      </c>
      <c r="G57" s="167">
        <f t="shared" ref="G57:G61" si="7">ROUND(E57*F57,2)</f>
        <v>1847174.41</v>
      </c>
      <c r="H57" s="331"/>
      <c r="I57" s="332"/>
      <c r="J57" s="54"/>
      <c r="K57" s="55"/>
    </row>
    <row r="58" spans="1:11" s="56" customFormat="1" ht="47.25" x14ac:dyDescent="0.25">
      <c r="A58" s="221"/>
      <c r="B58" s="222" t="s">
        <v>195</v>
      </c>
      <c r="C58" s="223" t="s">
        <v>196</v>
      </c>
      <c r="D58" s="45">
        <v>-130190</v>
      </c>
      <c r="E58" s="45">
        <v>-1908132.3</v>
      </c>
      <c r="F58" s="354">
        <f t="shared" si="3"/>
        <v>0.92995000000000005</v>
      </c>
      <c r="G58" s="167">
        <f t="shared" si="7"/>
        <v>-1774467.63</v>
      </c>
      <c r="H58" s="331"/>
      <c r="I58" s="332"/>
      <c r="J58" s="54"/>
      <c r="K58" s="55"/>
    </row>
    <row r="59" spans="1:11" s="56" customFormat="1" ht="31.5" x14ac:dyDescent="0.25">
      <c r="A59" s="221"/>
      <c r="B59" s="222" t="s">
        <v>197</v>
      </c>
      <c r="C59" s="223" t="s">
        <v>198</v>
      </c>
      <c r="D59" s="45">
        <v>130190</v>
      </c>
      <c r="E59" s="45">
        <v>1908132.3</v>
      </c>
      <c r="F59" s="354">
        <f t="shared" si="3"/>
        <v>0.92995000000000005</v>
      </c>
      <c r="G59" s="167">
        <f t="shared" si="7"/>
        <v>1774467.63</v>
      </c>
      <c r="H59" s="331"/>
      <c r="I59" s="332"/>
      <c r="J59" s="54"/>
      <c r="K59" s="55"/>
    </row>
    <row r="60" spans="1:11" s="56" customFormat="1" ht="47.25" x14ac:dyDescent="0.25">
      <c r="A60" s="221"/>
      <c r="B60" s="222" t="s">
        <v>199</v>
      </c>
      <c r="C60" s="223" t="s">
        <v>194</v>
      </c>
      <c r="D60" s="45">
        <v>201990</v>
      </c>
      <c r="E60" s="45">
        <v>1978147.57</v>
      </c>
      <c r="F60" s="354">
        <f t="shared" si="3"/>
        <v>0.92995000000000005</v>
      </c>
      <c r="G60" s="167">
        <f t="shared" si="7"/>
        <v>1839578.33</v>
      </c>
      <c r="H60" s="331"/>
      <c r="I60" s="332"/>
      <c r="J60" s="54"/>
      <c r="K60" s="55"/>
    </row>
    <row r="61" spans="1:11" s="56" customFormat="1" ht="47.25" x14ac:dyDescent="0.25">
      <c r="A61" s="221"/>
      <c r="B61" s="222" t="s">
        <v>200</v>
      </c>
      <c r="C61" s="223" t="s">
        <v>196</v>
      </c>
      <c r="D61" s="45">
        <v>-78700</v>
      </c>
      <c r="E61" s="45">
        <v>-1146270.3899999999</v>
      </c>
      <c r="F61" s="354">
        <f t="shared" si="3"/>
        <v>0.92995000000000005</v>
      </c>
      <c r="G61" s="167">
        <f t="shared" si="7"/>
        <v>-1065974.1499999999</v>
      </c>
      <c r="H61" s="331"/>
      <c r="I61" s="332"/>
      <c r="J61" s="54"/>
      <c r="K61" s="55"/>
    </row>
    <row r="62" spans="1:11" s="56" customFormat="1" ht="31.5" x14ac:dyDescent="0.25">
      <c r="A62" s="221"/>
      <c r="B62" s="222" t="s">
        <v>201</v>
      </c>
      <c r="C62" s="223" t="s">
        <v>202</v>
      </c>
      <c r="D62" s="45">
        <v>78700</v>
      </c>
      <c r="E62" s="45">
        <v>1146270.3899999999</v>
      </c>
      <c r="F62" s="354">
        <f t="shared" si="3"/>
        <v>0.92995000000000005</v>
      </c>
      <c r="G62" s="167">
        <f>ROUND(E62*F62,2)</f>
        <v>1065974.1499999999</v>
      </c>
      <c r="H62" s="331"/>
      <c r="I62" s="332"/>
      <c r="J62" s="54"/>
      <c r="K62" s="55"/>
    </row>
    <row r="63" spans="1:11" s="56" customFormat="1" ht="12.75" x14ac:dyDescent="0.25">
      <c r="A63" s="221"/>
      <c r="B63" s="215"/>
      <c r="C63" s="160" t="s">
        <v>203</v>
      </c>
      <c r="D63" s="224">
        <f>SUBTOTAL(9,D65:D70)</f>
        <v>404580</v>
      </c>
      <c r="E63" s="35">
        <f>SUBTOTAL(9,E65:E70)</f>
        <v>4239185.1999999993</v>
      </c>
      <c r="F63" s="356"/>
      <c r="G63" s="341">
        <f>SUBTOTAL(9,G65:G70)</f>
        <v>3942230.2800000003</v>
      </c>
      <c r="H63" s="331"/>
      <c r="I63" s="332"/>
      <c r="J63" s="54"/>
      <c r="K63" s="55"/>
    </row>
    <row r="64" spans="1:11" s="56" customFormat="1" ht="12.75" x14ac:dyDescent="0.25">
      <c r="A64" s="221"/>
      <c r="B64" s="218"/>
      <c r="C64" s="219" t="s">
        <v>17</v>
      </c>
      <c r="D64" s="224"/>
      <c r="E64" s="35"/>
      <c r="F64" s="356"/>
      <c r="G64" s="341"/>
      <c r="H64" s="331"/>
      <c r="I64" s="332"/>
      <c r="J64" s="54"/>
      <c r="K64" s="55"/>
    </row>
    <row r="65" spans="1:11" s="56" customFormat="1" ht="47.25" x14ac:dyDescent="0.25">
      <c r="A65" s="221"/>
      <c r="B65" s="226" t="s">
        <v>204</v>
      </c>
      <c r="C65" s="223" t="s">
        <v>194</v>
      </c>
      <c r="D65" s="45">
        <v>202590</v>
      </c>
      <c r="E65" s="45">
        <v>2124836.0099999998</v>
      </c>
      <c r="F65" s="354">
        <f t="shared" si="3"/>
        <v>0.92995000000000005</v>
      </c>
      <c r="G65" s="167">
        <f>ROUND(E65*F65,2)</f>
        <v>1975991.25</v>
      </c>
      <c r="H65" s="331"/>
      <c r="I65" s="332"/>
      <c r="J65" s="54"/>
      <c r="K65" s="55"/>
    </row>
    <row r="66" spans="1:11" s="56" customFormat="1" ht="47.25" x14ac:dyDescent="0.25">
      <c r="A66" s="221"/>
      <c r="B66" s="226" t="s">
        <v>205</v>
      </c>
      <c r="C66" s="223" t="s">
        <v>196</v>
      </c>
      <c r="D66" s="45">
        <v>-136830</v>
      </c>
      <c r="E66" s="45">
        <v>-2152607.56</v>
      </c>
      <c r="F66" s="354">
        <f t="shared" si="3"/>
        <v>0.92995000000000005</v>
      </c>
      <c r="G66" s="167">
        <f t="shared" ref="G66:G70" si="8">ROUND(E66*F66,2)</f>
        <v>-2001817.4</v>
      </c>
      <c r="H66" s="331"/>
      <c r="I66" s="332"/>
      <c r="J66" s="54"/>
      <c r="K66" s="55"/>
    </row>
    <row r="67" spans="1:11" s="56" customFormat="1" ht="31.5" x14ac:dyDescent="0.25">
      <c r="A67" s="221"/>
      <c r="B67" s="226" t="s">
        <v>206</v>
      </c>
      <c r="C67" s="223" t="s">
        <v>207</v>
      </c>
      <c r="D67" s="45">
        <v>136830</v>
      </c>
      <c r="E67" s="45">
        <v>2152607.56</v>
      </c>
      <c r="F67" s="354">
        <f t="shared" si="3"/>
        <v>0.92995000000000005</v>
      </c>
      <c r="G67" s="167">
        <f t="shared" si="8"/>
        <v>2001817.4</v>
      </c>
      <c r="H67" s="331"/>
      <c r="I67" s="332"/>
      <c r="J67" s="54"/>
      <c r="K67" s="55"/>
    </row>
    <row r="68" spans="1:11" s="56" customFormat="1" ht="47.25" x14ac:dyDescent="0.25">
      <c r="A68" s="221"/>
      <c r="B68" s="226" t="s">
        <v>208</v>
      </c>
      <c r="C68" s="223" t="s">
        <v>194</v>
      </c>
      <c r="D68" s="45">
        <v>201990</v>
      </c>
      <c r="E68" s="45">
        <v>2114349.19</v>
      </c>
      <c r="F68" s="354">
        <f t="shared" si="3"/>
        <v>0.92995000000000005</v>
      </c>
      <c r="G68" s="167">
        <f t="shared" si="8"/>
        <v>1966239.03</v>
      </c>
      <c r="H68" s="331"/>
      <c r="I68" s="332"/>
      <c r="J68" s="54"/>
      <c r="K68" s="55"/>
    </row>
    <row r="69" spans="1:11" s="56" customFormat="1" ht="47.25" x14ac:dyDescent="0.25">
      <c r="A69" s="221"/>
      <c r="B69" s="226" t="s">
        <v>209</v>
      </c>
      <c r="C69" s="223" t="s">
        <v>196</v>
      </c>
      <c r="D69" s="45">
        <v>-83730</v>
      </c>
      <c r="E69" s="45">
        <v>-1329302.43</v>
      </c>
      <c r="F69" s="354">
        <f t="shared" si="3"/>
        <v>0.92995000000000005</v>
      </c>
      <c r="G69" s="167">
        <f t="shared" si="8"/>
        <v>-1236184.79</v>
      </c>
      <c r="H69" s="331"/>
      <c r="I69" s="332"/>
      <c r="J69" s="54"/>
      <c r="K69" s="55"/>
    </row>
    <row r="70" spans="1:11" s="56" customFormat="1" ht="31.5" x14ac:dyDescent="0.25">
      <c r="A70" s="221"/>
      <c r="B70" s="226" t="s">
        <v>210</v>
      </c>
      <c r="C70" s="223" t="s">
        <v>207</v>
      </c>
      <c r="D70" s="45">
        <v>83730</v>
      </c>
      <c r="E70" s="45">
        <v>1329302.43</v>
      </c>
      <c r="F70" s="354">
        <f t="shared" si="3"/>
        <v>0.92995000000000005</v>
      </c>
      <c r="G70" s="167">
        <f t="shared" si="8"/>
        <v>1236184.79</v>
      </c>
      <c r="H70" s="331"/>
      <c r="I70" s="332"/>
      <c r="J70" s="54"/>
      <c r="K70" s="55"/>
    </row>
    <row r="71" spans="1:11" s="56" customFormat="1" ht="12.75" x14ac:dyDescent="0.25">
      <c r="A71" s="221"/>
      <c r="B71" s="215"/>
      <c r="C71" s="160" t="s">
        <v>211</v>
      </c>
      <c r="D71" s="217">
        <f>SUBTOTAL(9,D73:D75)</f>
        <v>78130</v>
      </c>
      <c r="E71" s="35">
        <f>SUBTOTAL(9,E73:E75)</f>
        <v>1595385.77</v>
      </c>
      <c r="F71" s="356"/>
      <c r="G71" s="341">
        <f>SUBTOTAL(9,G73:G75)</f>
        <v>1483629</v>
      </c>
      <c r="H71" s="331"/>
      <c r="I71" s="332"/>
      <c r="J71" s="54"/>
      <c r="K71" s="55"/>
    </row>
    <row r="72" spans="1:11" s="56" customFormat="1" ht="12.75" x14ac:dyDescent="0.25">
      <c r="A72" s="221"/>
      <c r="B72" s="218"/>
      <c r="C72" s="219" t="s">
        <v>17</v>
      </c>
      <c r="D72" s="217"/>
      <c r="E72" s="35"/>
      <c r="F72" s="356"/>
      <c r="G72" s="341"/>
      <c r="H72" s="331"/>
      <c r="I72" s="332"/>
      <c r="J72" s="54"/>
      <c r="K72" s="55"/>
    </row>
    <row r="73" spans="1:11" s="56" customFormat="1" ht="31.5" x14ac:dyDescent="0.25">
      <c r="A73" s="227"/>
      <c r="B73" s="222" t="s">
        <v>212</v>
      </c>
      <c r="C73" s="223" t="s">
        <v>213</v>
      </c>
      <c r="D73" s="53">
        <v>79080</v>
      </c>
      <c r="E73" s="53">
        <v>1594134.72</v>
      </c>
      <c r="F73" s="354">
        <f t="shared" si="3"/>
        <v>0.92995000000000005</v>
      </c>
      <c r="G73" s="167">
        <f t="shared" ref="G73:G75" si="9">ROUND(E73*F73,2)</f>
        <v>1482465.58</v>
      </c>
      <c r="H73" s="331"/>
      <c r="I73" s="332"/>
      <c r="J73" s="54"/>
      <c r="K73" s="55"/>
    </row>
    <row r="74" spans="1:11" s="56" customFormat="1" ht="47.25" x14ac:dyDescent="0.25">
      <c r="A74" s="227"/>
      <c r="B74" s="222" t="s">
        <v>214</v>
      </c>
      <c r="C74" s="223" t="s">
        <v>215</v>
      </c>
      <c r="D74" s="53">
        <v>-41570</v>
      </c>
      <c r="E74" s="53">
        <v>-939615.24</v>
      </c>
      <c r="F74" s="354">
        <f t="shared" si="3"/>
        <v>0.92995000000000005</v>
      </c>
      <c r="G74" s="167">
        <f t="shared" si="9"/>
        <v>-873795.19</v>
      </c>
      <c r="H74" s="331"/>
      <c r="I74" s="332"/>
      <c r="J74" s="54"/>
      <c r="K74" s="55"/>
    </row>
    <row r="75" spans="1:11" s="56" customFormat="1" ht="31.5" x14ac:dyDescent="0.25">
      <c r="A75" s="227"/>
      <c r="B75" s="222" t="s">
        <v>216</v>
      </c>
      <c r="C75" s="223" t="s">
        <v>217</v>
      </c>
      <c r="D75" s="53">
        <v>40620</v>
      </c>
      <c r="E75" s="53">
        <v>940866.29</v>
      </c>
      <c r="F75" s="354">
        <f t="shared" si="3"/>
        <v>0.92995000000000005</v>
      </c>
      <c r="G75" s="167">
        <f t="shared" si="9"/>
        <v>874958.61</v>
      </c>
      <c r="H75" s="331"/>
      <c r="I75" s="332"/>
      <c r="J75" s="54"/>
      <c r="K75" s="55"/>
    </row>
    <row r="76" spans="1:11" s="56" customFormat="1" ht="12.75" x14ac:dyDescent="0.25">
      <c r="A76" s="221"/>
      <c r="B76" s="215"/>
      <c r="C76" s="160" t="s">
        <v>218</v>
      </c>
      <c r="D76" s="217">
        <f>SUBTOTAL(9,D78:D80)</f>
        <v>78130</v>
      </c>
      <c r="E76" s="35">
        <f>SUBTOTAL(9,E78:E80)</f>
        <v>1637431.81</v>
      </c>
      <c r="F76" s="356"/>
      <c r="G76" s="341">
        <f>SUBTOTAL(9,G78:G80)</f>
        <v>1522729.71</v>
      </c>
      <c r="H76" s="331"/>
      <c r="I76" s="332"/>
      <c r="J76" s="54"/>
      <c r="K76" s="55"/>
    </row>
    <row r="77" spans="1:11" s="56" customFormat="1" ht="12.75" x14ac:dyDescent="0.25">
      <c r="A77" s="221"/>
      <c r="B77" s="218"/>
      <c r="C77" s="219" t="s">
        <v>17</v>
      </c>
      <c r="D77" s="217"/>
      <c r="E77" s="35"/>
      <c r="F77" s="356"/>
      <c r="G77" s="341"/>
      <c r="H77" s="331"/>
      <c r="I77" s="332"/>
      <c r="J77" s="54"/>
      <c r="K77" s="55"/>
    </row>
    <row r="78" spans="1:11" s="56" customFormat="1" ht="31.5" x14ac:dyDescent="0.25">
      <c r="A78" s="227"/>
      <c r="B78" s="228" t="s">
        <v>219</v>
      </c>
      <c r="C78" s="223" t="s">
        <v>220</v>
      </c>
      <c r="D78" s="53">
        <v>79080</v>
      </c>
      <c r="E78" s="53">
        <v>1636129.03</v>
      </c>
      <c r="F78" s="354">
        <f t="shared" si="3"/>
        <v>0.92995000000000005</v>
      </c>
      <c r="G78" s="167">
        <f>ROUND(E78*F78,2)</f>
        <v>1521518.19</v>
      </c>
      <c r="H78" s="331"/>
      <c r="I78" s="332"/>
      <c r="J78" s="54"/>
      <c r="K78" s="55"/>
    </row>
    <row r="79" spans="1:11" s="56" customFormat="1" ht="31.5" x14ac:dyDescent="0.25">
      <c r="A79" s="227"/>
      <c r="B79" s="228" t="s">
        <v>221</v>
      </c>
      <c r="C79" s="223" t="s">
        <v>222</v>
      </c>
      <c r="D79" s="53">
        <v>-41570</v>
      </c>
      <c r="E79" s="53">
        <v>-964348.44</v>
      </c>
      <c r="F79" s="354">
        <f t="shared" si="3"/>
        <v>0.92995000000000005</v>
      </c>
      <c r="G79" s="167">
        <f t="shared" ref="G79" si="10">ROUND(E79*F79,2)</f>
        <v>-896795.83</v>
      </c>
      <c r="H79" s="331"/>
      <c r="I79" s="332"/>
      <c r="J79" s="54"/>
      <c r="K79" s="55"/>
    </row>
    <row r="80" spans="1:11" s="56" customFormat="1" ht="32.25" thickBot="1" x14ac:dyDescent="0.3">
      <c r="A80" s="227"/>
      <c r="B80" s="222" t="s">
        <v>223</v>
      </c>
      <c r="C80" s="229" t="s">
        <v>220</v>
      </c>
      <c r="D80" s="53">
        <v>40620</v>
      </c>
      <c r="E80" s="53">
        <v>965651.22</v>
      </c>
      <c r="F80" s="354">
        <f t="shared" si="3"/>
        <v>0.92995000000000005</v>
      </c>
      <c r="G80" s="167">
        <f>ROUND(E80*F80,2)</f>
        <v>898007.35</v>
      </c>
      <c r="H80" s="331"/>
      <c r="I80" s="332"/>
      <c r="J80" s="54"/>
      <c r="K80" s="55"/>
    </row>
    <row r="81" spans="1:11" s="31" customFormat="1" ht="12.75" x14ac:dyDescent="0.25">
      <c r="A81" s="25">
        <v>2</v>
      </c>
      <c r="B81" s="212"/>
      <c r="C81" s="213" t="s">
        <v>59</v>
      </c>
      <c r="D81" s="230">
        <f>SUM(D82:D88)</f>
        <v>244622</v>
      </c>
      <c r="E81" s="63">
        <f>SUM(E82:E88)</f>
        <v>3272011</v>
      </c>
      <c r="F81" s="64"/>
      <c r="G81" s="343">
        <f>SUM(G82:G88)</f>
        <v>3158816</v>
      </c>
      <c r="H81" s="29"/>
      <c r="I81" s="65"/>
      <c r="J81" s="65"/>
      <c r="K81" s="65"/>
    </row>
    <row r="82" spans="1:11" ht="24" x14ac:dyDescent="0.25">
      <c r="A82" s="231" t="s">
        <v>60</v>
      </c>
      <c r="B82" s="232"/>
      <c r="C82" s="233" t="s">
        <v>61</v>
      </c>
      <c r="D82" s="68">
        <f>ROUND(0.04*D10,0)-1</f>
        <v>93105</v>
      </c>
      <c r="E82" s="68">
        <f>ROUND(0.04*E10,0)</f>
        <v>1615915</v>
      </c>
      <c r="F82" s="354">
        <f t="shared" si="3"/>
        <v>0.92995000000000005</v>
      </c>
      <c r="G82" s="344">
        <f>ROUND(0.04*G10,0)</f>
        <v>1502720</v>
      </c>
      <c r="H82" s="48"/>
      <c r="I82" s="76">
        <f>E82/D82</f>
        <v>17.355834810160573</v>
      </c>
      <c r="J82" s="70"/>
      <c r="K82" s="71"/>
    </row>
    <row r="83" spans="1:11" s="1" customFormat="1" ht="36" x14ac:dyDescent="0.25">
      <c r="A83" s="234" t="s">
        <v>62</v>
      </c>
      <c r="B83" s="235"/>
      <c r="C83" s="233" t="s">
        <v>63</v>
      </c>
      <c r="D83" s="68">
        <f>ROUNDUP(2.028/100*(D13+D45+D55+D71),0)+1</f>
        <v>23604</v>
      </c>
      <c r="E83" s="68">
        <v>251925</v>
      </c>
      <c r="F83" s="68">
        <v>1</v>
      </c>
      <c r="G83" s="345">
        <f t="shared" ref="G83:G88" si="11">ROUND(E83*F83,2)</f>
        <v>251925</v>
      </c>
      <c r="H83" s="333"/>
      <c r="I83" s="76">
        <f>E83/D83</f>
        <v>10.672979156075241</v>
      </c>
      <c r="J83" s="73"/>
      <c r="K83" s="74"/>
    </row>
    <row r="84" spans="1:11" s="1" customFormat="1" ht="36" x14ac:dyDescent="0.25">
      <c r="A84" s="231" t="s">
        <v>64</v>
      </c>
      <c r="B84" s="235"/>
      <c r="C84" s="233" t="s">
        <v>224</v>
      </c>
      <c r="D84" s="68">
        <f>ROUNDUP(1.977/100*(D29+D63+D50+D76),0)-1</f>
        <v>23008</v>
      </c>
      <c r="E84" s="68">
        <v>257586</v>
      </c>
      <c r="F84" s="68">
        <v>1</v>
      </c>
      <c r="G84" s="345">
        <f t="shared" si="11"/>
        <v>257586</v>
      </c>
      <c r="H84" s="333"/>
      <c r="I84" s="76"/>
      <c r="J84" s="73"/>
      <c r="K84" s="74"/>
    </row>
    <row r="85" spans="1:11" ht="24.75" outlineLevel="1" thickBot="1" x14ac:dyDescent="0.3">
      <c r="A85" s="234" t="s">
        <v>66</v>
      </c>
      <c r="B85" s="236"/>
      <c r="C85" s="237" t="s">
        <v>65</v>
      </c>
      <c r="D85" s="68">
        <f>ROUND(4.387/100*(D13+D45+D55+D71),0)</f>
        <v>51057</v>
      </c>
      <c r="E85" s="68">
        <v>544929</v>
      </c>
      <c r="F85" s="68">
        <v>1</v>
      </c>
      <c r="G85" s="345">
        <f t="shared" si="11"/>
        <v>544929</v>
      </c>
      <c r="H85" s="48"/>
      <c r="I85" s="76">
        <f>E85/D85</f>
        <v>10.672953757565073</v>
      </c>
      <c r="J85" s="48"/>
      <c r="K85" s="76"/>
    </row>
    <row r="86" spans="1:11" ht="24" outlineLevel="1" x14ac:dyDescent="0.25">
      <c r="A86" s="231" t="s">
        <v>225</v>
      </c>
      <c r="B86" s="236"/>
      <c r="C86" s="238" t="s">
        <v>226</v>
      </c>
      <c r="D86" s="68">
        <f>ROUND(4.277/100*(D29+D63+D50+D76),0)-1</f>
        <v>49776</v>
      </c>
      <c r="E86" s="68">
        <v>557264</v>
      </c>
      <c r="F86" s="68">
        <v>1</v>
      </c>
      <c r="G86" s="345">
        <f t="shared" si="11"/>
        <v>557264</v>
      </c>
      <c r="H86" s="48"/>
      <c r="J86" s="48"/>
      <c r="K86" s="76"/>
    </row>
    <row r="87" spans="1:11" ht="24" outlineLevel="1" x14ac:dyDescent="0.25">
      <c r="A87" s="234" t="s">
        <v>227</v>
      </c>
      <c r="B87" s="236"/>
      <c r="C87" s="233" t="s">
        <v>67</v>
      </c>
      <c r="D87" s="68">
        <f>ROUNDDOWN(0.197/100*(D13+D45+D55+D71),0)-1</f>
        <v>2291</v>
      </c>
      <c r="E87" s="68">
        <v>24453</v>
      </c>
      <c r="F87" s="68">
        <v>1</v>
      </c>
      <c r="G87" s="345">
        <f t="shared" si="11"/>
        <v>24453</v>
      </c>
      <c r="H87" s="48"/>
      <c r="I87" s="76">
        <f>E87/D87</f>
        <v>10.673505019642077</v>
      </c>
      <c r="J87" s="48"/>
      <c r="K87" s="76"/>
    </row>
    <row r="88" spans="1:11" ht="24.75" outlineLevel="1" thickBot="1" x14ac:dyDescent="0.3">
      <c r="A88" s="231" t="s">
        <v>228</v>
      </c>
      <c r="B88" s="239"/>
      <c r="C88" s="233" t="s">
        <v>229</v>
      </c>
      <c r="D88" s="240">
        <f>ROUNDDOWN(0.153/100*(D29+D50+D63+D76),0)+1</f>
        <v>1781</v>
      </c>
      <c r="E88" s="240">
        <v>19939</v>
      </c>
      <c r="F88" s="68">
        <v>1</v>
      </c>
      <c r="G88" s="345">
        <f t="shared" si="11"/>
        <v>19939</v>
      </c>
      <c r="H88" s="48"/>
      <c r="J88" s="48"/>
      <c r="K88" s="76"/>
    </row>
    <row r="89" spans="1:11" s="31" customFormat="1" ht="12.75" x14ac:dyDescent="0.25">
      <c r="A89" s="726">
        <v>3</v>
      </c>
      <c r="B89" s="241"/>
      <c r="C89" s="242" t="s">
        <v>68</v>
      </c>
      <c r="D89" s="243">
        <f>D81+D10</f>
        <v>2572262</v>
      </c>
      <c r="E89" s="243">
        <f>E81+E10</f>
        <v>43669891.529999994</v>
      </c>
      <c r="F89" s="80"/>
      <c r="G89" s="81"/>
      <c r="H89" s="29"/>
      <c r="I89" s="65"/>
      <c r="J89" s="29"/>
      <c r="K89" s="30"/>
    </row>
    <row r="90" spans="1:11" s="89" customFormat="1" ht="12.75" x14ac:dyDescent="0.25">
      <c r="A90" s="727"/>
      <c r="B90" s="244"/>
      <c r="C90" s="245" t="s">
        <v>69</v>
      </c>
      <c r="D90" s="246"/>
      <c r="E90" s="85">
        <f>ROUND(0.2*E89,0)</f>
        <v>8733978</v>
      </c>
      <c r="F90" s="85"/>
      <c r="G90" s="86"/>
      <c r="H90" s="29"/>
      <c r="I90" s="87"/>
      <c r="J90" s="88"/>
    </row>
    <row r="91" spans="1:11" s="89" customFormat="1" ht="13.5" thickBot="1" x14ac:dyDescent="0.3">
      <c r="A91" s="728"/>
      <c r="B91" s="247"/>
      <c r="C91" s="248" t="s">
        <v>70</v>
      </c>
      <c r="D91" s="249"/>
      <c r="E91" s="93">
        <f>E90+E89</f>
        <v>52403869.529999994</v>
      </c>
      <c r="F91" s="93"/>
      <c r="G91" s="94"/>
      <c r="H91" s="29"/>
      <c r="I91" s="87"/>
      <c r="J91" s="88"/>
    </row>
    <row r="92" spans="1:11" s="89" customFormat="1" ht="36" x14ac:dyDescent="0.25">
      <c r="A92" s="726">
        <v>4</v>
      </c>
      <c r="B92" s="241"/>
      <c r="C92" s="250" t="s">
        <v>71</v>
      </c>
      <c r="D92" s="251"/>
      <c r="E92" s="97"/>
      <c r="F92" s="98"/>
      <c r="G92" s="99">
        <f>G10+G81</f>
        <v>40726825.019999996</v>
      </c>
      <c r="H92" s="100"/>
      <c r="I92" s="334"/>
      <c r="J92" s="101"/>
    </row>
    <row r="93" spans="1:11" s="89" customFormat="1" ht="12.75" x14ac:dyDescent="0.25">
      <c r="A93" s="727"/>
      <c r="B93" s="244"/>
      <c r="C93" s="245" t="s">
        <v>69</v>
      </c>
      <c r="D93" s="246"/>
      <c r="E93" s="85"/>
      <c r="F93" s="102"/>
      <c r="G93" s="103">
        <f>G92*0.2</f>
        <v>8145365.0039999997</v>
      </c>
      <c r="H93" s="100"/>
      <c r="I93" s="87"/>
      <c r="J93" s="104"/>
    </row>
    <row r="94" spans="1:11" s="89" customFormat="1" ht="36.75" thickBot="1" x14ac:dyDescent="0.3">
      <c r="A94" s="728"/>
      <c r="B94" s="247"/>
      <c r="C94" s="252" t="s">
        <v>72</v>
      </c>
      <c r="D94" s="251"/>
      <c r="E94" s="97"/>
      <c r="F94" s="98"/>
      <c r="G94" s="106">
        <f>G93+G92</f>
        <v>48872190.023999996</v>
      </c>
      <c r="H94" s="100"/>
      <c r="I94" s="87"/>
      <c r="J94" s="107"/>
    </row>
    <row r="95" spans="1:11" s="116" customFormat="1" ht="36.75" thickBot="1" x14ac:dyDescent="0.3">
      <c r="A95" s="253">
        <v>5</v>
      </c>
      <c r="B95" s="254"/>
      <c r="C95" s="255" t="s">
        <v>73</v>
      </c>
      <c r="D95" s="256"/>
      <c r="E95" s="257">
        <v>0.99995000000000001</v>
      </c>
      <c r="F95" s="258"/>
      <c r="G95" s="357">
        <f>I8</f>
        <v>0.92995000000000005</v>
      </c>
      <c r="H95" s="114"/>
      <c r="I95" s="115"/>
      <c r="J95" s="115"/>
    </row>
    <row r="96" spans="1:11" s="116" customFormat="1" ht="24" x14ac:dyDescent="0.25">
      <c r="A96" s="259">
        <v>6</v>
      </c>
      <c r="B96" s="260"/>
      <c r="C96" s="261" t="s">
        <v>74</v>
      </c>
      <c r="D96" s="262"/>
      <c r="E96" s="263"/>
      <c r="F96" s="264"/>
      <c r="G96" s="265"/>
      <c r="H96" s="120"/>
      <c r="I96" s="115"/>
    </row>
    <row r="97" spans="1:9" s="89" customFormat="1" ht="24" x14ac:dyDescent="0.25">
      <c r="A97" s="266" t="s">
        <v>75</v>
      </c>
      <c r="B97" s="236"/>
      <c r="C97" s="233" t="s">
        <v>76</v>
      </c>
      <c r="D97" s="267">
        <f t="shared" ref="D97:D103" si="12">D83</f>
        <v>23604</v>
      </c>
      <c r="E97" s="122"/>
      <c r="F97" s="123"/>
      <c r="G97" s="124">
        <v>1</v>
      </c>
      <c r="H97" s="125"/>
      <c r="I97" s="88"/>
    </row>
    <row r="98" spans="1:9" s="89" customFormat="1" ht="36" x14ac:dyDescent="0.25">
      <c r="A98" s="266" t="s">
        <v>77</v>
      </c>
      <c r="B98" s="236"/>
      <c r="C98" s="233" t="s">
        <v>224</v>
      </c>
      <c r="D98" s="267">
        <f t="shared" si="12"/>
        <v>23008</v>
      </c>
      <c r="E98" s="122"/>
      <c r="F98" s="123"/>
      <c r="G98" s="124">
        <v>1</v>
      </c>
      <c r="H98" s="125"/>
      <c r="I98" s="88"/>
    </row>
    <row r="99" spans="1:9" s="89" customFormat="1" ht="24" x14ac:dyDescent="0.25">
      <c r="A99" s="266" t="s">
        <v>79</v>
      </c>
      <c r="B99" s="236"/>
      <c r="C99" s="233" t="s">
        <v>65</v>
      </c>
      <c r="D99" s="267">
        <f t="shared" si="12"/>
        <v>51057</v>
      </c>
      <c r="E99" s="122"/>
      <c r="F99" s="123"/>
      <c r="G99" s="124">
        <v>1</v>
      </c>
      <c r="H99" s="125"/>
      <c r="I99" s="88"/>
    </row>
    <row r="100" spans="1:9" s="89" customFormat="1" ht="24" x14ac:dyDescent="0.25">
      <c r="A100" s="266" t="s">
        <v>230</v>
      </c>
      <c r="B100" s="236"/>
      <c r="C100" s="233" t="s">
        <v>226</v>
      </c>
      <c r="D100" s="267">
        <f t="shared" si="12"/>
        <v>49776</v>
      </c>
      <c r="E100" s="122"/>
      <c r="F100" s="129"/>
      <c r="G100" s="124">
        <v>1</v>
      </c>
      <c r="H100" s="125"/>
      <c r="I100" s="88"/>
    </row>
    <row r="101" spans="1:9" s="89" customFormat="1" ht="24.75" thickBot="1" x14ac:dyDescent="0.3">
      <c r="A101" s="268" t="s">
        <v>231</v>
      </c>
      <c r="B101" s="236"/>
      <c r="C101" s="233" t="s">
        <v>67</v>
      </c>
      <c r="D101" s="267">
        <f t="shared" si="12"/>
        <v>2291</v>
      </c>
      <c r="E101" s="122"/>
      <c r="F101" s="122"/>
      <c r="G101" s="124">
        <v>1</v>
      </c>
      <c r="H101" s="125"/>
      <c r="I101" s="88"/>
    </row>
    <row r="102" spans="1:9" s="89" customFormat="1" ht="24.75" thickBot="1" x14ac:dyDescent="0.3">
      <c r="A102" s="269"/>
      <c r="B102" s="270"/>
      <c r="C102" s="271" t="s">
        <v>229</v>
      </c>
      <c r="D102" s="272">
        <f t="shared" si="12"/>
        <v>1781</v>
      </c>
      <c r="E102" s="273"/>
      <c r="F102" s="274"/>
      <c r="G102" s="275"/>
      <c r="H102" s="125"/>
      <c r="I102" s="88"/>
    </row>
    <row r="103" spans="1:9" s="116" customFormat="1" ht="48.75" thickBot="1" x14ac:dyDescent="0.3">
      <c r="A103" s="253">
        <v>7</v>
      </c>
      <c r="B103" s="254"/>
      <c r="C103" s="276" t="s">
        <v>81</v>
      </c>
      <c r="D103" s="277">
        <f t="shared" si="12"/>
        <v>2572262</v>
      </c>
      <c r="E103" s="133"/>
      <c r="F103" s="134"/>
      <c r="G103" s="135"/>
      <c r="H103" s="136"/>
      <c r="I103" s="115"/>
    </row>
    <row r="106" spans="1:9" s="379" customFormat="1" ht="15.75" x14ac:dyDescent="0.25">
      <c r="A106" s="137" t="s">
        <v>82</v>
      </c>
      <c r="B106" s="137"/>
      <c r="C106" s="137"/>
      <c r="D106" s="137" t="s">
        <v>83</v>
      </c>
      <c r="E106" s="137"/>
      <c r="F106" s="137"/>
      <c r="G106" s="376"/>
      <c r="H106" s="377"/>
      <c r="I106" s="378"/>
    </row>
    <row r="107" spans="1:9" s="361" customFormat="1" ht="15.75" x14ac:dyDescent="0.25">
      <c r="A107" s="740" t="s">
        <v>306</v>
      </c>
      <c r="B107" s="740"/>
      <c r="C107" s="380"/>
      <c r="D107" s="381" t="s">
        <v>310</v>
      </c>
      <c r="E107" s="381"/>
    </row>
    <row r="108" spans="1:9" s="361" customFormat="1" ht="15.75" x14ac:dyDescent="0.25">
      <c r="A108" s="382" t="s">
        <v>307</v>
      </c>
      <c r="D108" s="381" t="s">
        <v>311</v>
      </c>
      <c r="E108" s="381"/>
    </row>
    <row r="109" spans="1:9" s="361" customFormat="1" ht="15.75" x14ac:dyDescent="0.25">
      <c r="A109" s="383" t="s">
        <v>308</v>
      </c>
      <c r="D109" s="381"/>
      <c r="E109" s="381"/>
    </row>
    <row r="110" spans="1:9" s="361" customFormat="1" ht="15.75" x14ac:dyDescent="0.25">
      <c r="B110" s="384"/>
      <c r="D110" s="385" t="s">
        <v>312</v>
      </c>
      <c r="E110" s="386"/>
    </row>
    <row r="111" spans="1:9" s="361" customFormat="1" ht="15.75" x14ac:dyDescent="0.25">
      <c r="A111" s="741" t="s">
        <v>309</v>
      </c>
      <c r="B111" s="742"/>
      <c r="D111" s="741" t="s">
        <v>309</v>
      </c>
      <c r="E111" s="742"/>
    </row>
    <row r="112" spans="1:9" s="379" customFormat="1" ht="15.75" x14ac:dyDescent="0.25">
      <c r="A112" s="385" t="s">
        <v>84</v>
      </c>
      <c r="B112" s="385"/>
      <c r="C112" s="387"/>
      <c r="D112" s="385" t="s">
        <v>84</v>
      </c>
      <c r="E112" s="385"/>
      <c r="F112" s="385"/>
      <c r="H112" s="378"/>
      <c r="I112" s="378"/>
    </row>
    <row r="113" spans="1:11" x14ac:dyDescent="0.2">
      <c r="A113" s="138"/>
      <c r="B113" s="278"/>
      <c r="E113" s="138"/>
      <c r="F113" s="138"/>
    </row>
    <row r="114" spans="1:11" s="144" customFormat="1" ht="15.75" x14ac:dyDescent="0.25">
      <c r="A114" s="142"/>
      <c r="B114" s="206"/>
      <c r="C114" s="143"/>
      <c r="H114" s="324"/>
      <c r="I114" s="324"/>
    </row>
    <row r="115" spans="1:11" ht="15.75" x14ac:dyDescent="0.25">
      <c r="A115" s="145" t="s">
        <v>85</v>
      </c>
    </row>
    <row r="116" spans="1:11" ht="15.75" x14ac:dyDescent="0.25">
      <c r="A116" s="145" t="s">
        <v>86</v>
      </c>
      <c r="E116" s="145" t="s">
        <v>87</v>
      </c>
    </row>
    <row r="117" spans="1:11" ht="15.75" x14ac:dyDescent="0.25">
      <c r="K117" s="141"/>
    </row>
  </sheetData>
  <mergeCells count="13">
    <mergeCell ref="A107:B107"/>
    <mergeCell ref="A111:B111"/>
    <mergeCell ref="D111:E111"/>
    <mergeCell ref="A89:A91"/>
    <mergeCell ref="A92:A94"/>
    <mergeCell ref="C2:G2"/>
    <mergeCell ref="A4:G4"/>
    <mergeCell ref="A5:G5"/>
    <mergeCell ref="A6:G6"/>
    <mergeCell ref="A7:A8"/>
    <mergeCell ref="B7:B8"/>
    <mergeCell ref="C7:C8"/>
    <mergeCell ref="D7:G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4"/>
  <sheetViews>
    <sheetView view="pageBreakPreview" topLeftCell="A10" zoomScale="90" zoomScaleNormal="100" zoomScaleSheetLayoutView="90" workbookViewId="0">
      <selection activeCell="C52" sqref="C52"/>
    </sheetView>
  </sheetViews>
  <sheetFormatPr defaultRowHeight="15" x14ac:dyDescent="0.25"/>
  <cols>
    <col min="1" max="1" width="10.140625" style="5" bestFit="1" customWidth="1"/>
    <col min="2" max="2" width="39.42578125" style="5" customWidth="1"/>
    <col min="3" max="3" width="63.5703125" style="146" customWidth="1"/>
    <col min="4" max="4" width="19.7109375" style="5" customWidth="1"/>
    <col min="5" max="5" width="22.28515625" style="5" customWidth="1"/>
    <col min="6" max="6" width="8.28515625" style="5" customWidth="1"/>
    <col min="7" max="7" width="22.140625" style="5" customWidth="1"/>
    <col min="8" max="8" width="0" style="5" hidden="1" customWidth="1"/>
    <col min="9" max="9" width="10" style="5" hidden="1" customWidth="1"/>
    <col min="10" max="12" width="0" style="5" hidden="1" customWidth="1"/>
    <col min="13" max="256" width="9.140625" style="5"/>
    <col min="257" max="257" width="10.140625" style="5" bestFit="1" customWidth="1"/>
    <col min="258" max="258" width="39.42578125" style="5" customWidth="1"/>
    <col min="259" max="259" width="63.5703125" style="5" customWidth="1"/>
    <col min="260" max="260" width="19.7109375" style="5" customWidth="1"/>
    <col min="261" max="261" width="22.28515625" style="5" customWidth="1"/>
    <col min="262" max="262" width="8.28515625" style="5" customWidth="1"/>
    <col min="263" max="263" width="22.140625" style="5" customWidth="1"/>
    <col min="264" max="268" width="0" style="5" hidden="1" customWidth="1"/>
    <col min="269" max="512" width="9.140625" style="5"/>
    <col min="513" max="513" width="10.140625" style="5" bestFit="1" customWidth="1"/>
    <col min="514" max="514" width="39.42578125" style="5" customWidth="1"/>
    <col min="515" max="515" width="63.5703125" style="5" customWidth="1"/>
    <col min="516" max="516" width="19.7109375" style="5" customWidth="1"/>
    <col min="517" max="517" width="22.28515625" style="5" customWidth="1"/>
    <col min="518" max="518" width="8.28515625" style="5" customWidth="1"/>
    <col min="519" max="519" width="22.140625" style="5" customWidth="1"/>
    <col min="520" max="524" width="0" style="5" hidden="1" customWidth="1"/>
    <col min="525" max="768" width="9.140625" style="5"/>
    <col min="769" max="769" width="10.140625" style="5" bestFit="1" customWidth="1"/>
    <col min="770" max="770" width="39.42578125" style="5" customWidth="1"/>
    <col min="771" max="771" width="63.5703125" style="5" customWidth="1"/>
    <col min="772" max="772" width="19.7109375" style="5" customWidth="1"/>
    <col min="773" max="773" width="22.28515625" style="5" customWidth="1"/>
    <col min="774" max="774" width="8.28515625" style="5" customWidth="1"/>
    <col min="775" max="775" width="22.140625" style="5" customWidth="1"/>
    <col min="776" max="780" width="0" style="5" hidden="1" customWidth="1"/>
    <col min="781" max="1024" width="9.140625" style="5"/>
    <col min="1025" max="1025" width="10.140625" style="5" bestFit="1" customWidth="1"/>
    <col min="1026" max="1026" width="39.42578125" style="5" customWidth="1"/>
    <col min="1027" max="1027" width="63.5703125" style="5" customWidth="1"/>
    <col min="1028" max="1028" width="19.7109375" style="5" customWidth="1"/>
    <col min="1029" max="1029" width="22.28515625" style="5" customWidth="1"/>
    <col min="1030" max="1030" width="8.28515625" style="5" customWidth="1"/>
    <col min="1031" max="1031" width="22.140625" style="5" customWidth="1"/>
    <col min="1032" max="1036" width="0" style="5" hidden="1" customWidth="1"/>
    <col min="1037" max="1280" width="9.140625" style="5"/>
    <col min="1281" max="1281" width="10.140625" style="5" bestFit="1" customWidth="1"/>
    <col min="1282" max="1282" width="39.42578125" style="5" customWidth="1"/>
    <col min="1283" max="1283" width="63.5703125" style="5" customWidth="1"/>
    <col min="1284" max="1284" width="19.7109375" style="5" customWidth="1"/>
    <col min="1285" max="1285" width="22.28515625" style="5" customWidth="1"/>
    <col min="1286" max="1286" width="8.28515625" style="5" customWidth="1"/>
    <col min="1287" max="1287" width="22.140625" style="5" customWidth="1"/>
    <col min="1288" max="1292" width="0" style="5" hidden="1" customWidth="1"/>
    <col min="1293" max="1536" width="9.140625" style="5"/>
    <col min="1537" max="1537" width="10.140625" style="5" bestFit="1" customWidth="1"/>
    <col min="1538" max="1538" width="39.42578125" style="5" customWidth="1"/>
    <col min="1539" max="1539" width="63.5703125" style="5" customWidth="1"/>
    <col min="1540" max="1540" width="19.7109375" style="5" customWidth="1"/>
    <col min="1541" max="1541" width="22.28515625" style="5" customWidth="1"/>
    <col min="1542" max="1542" width="8.28515625" style="5" customWidth="1"/>
    <col min="1543" max="1543" width="22.140625" style="5" customWidth="1"/>
    <col min="1544" max="1548" width="0" style="5" hidden="1" customWidth="1"/>
    <col min="1549" max="1792" width="9.140625" style="5"/>
    <col min="1793" max="1793" width="10.140625" style="5" bestFit="1" customWidth="1"/>
    <col min="1794" max="1794" width="39.42578125" style="5" customWidth="1"/>
    <col min="1795" max="1795" width="63.5703125" style="5" customWidth="1"/>
    <col min="1796" max="1796" width="19.7109375" style="5" customWidth="1"/>
    <col min="1797" max="1797" width="22.28515625" style="5" customWidth="1"/>
    <col min="1798" max="1798" width="8.28515625" style="5" customWidth="1"/>
    <col min="1799" max="1799" width="22.140625" style="5" customWidth="1"/>
    <col min="1800" max="1804" width="0" style="5" hidden="1" customWidth="1"/>
    <col min="1805" max="2048" width="9.140625" style="5"/>
    <col min="2049" max="2049" width="10.140625" style="5" bestFit="1" customWidth="1"/>
    <col min="2050" max="2050" width="39.42578125" style="5" customWidth="1"/>
    <col min="2051" max="2051" width="63.5703125" style="5" customWidth="1"/>
    <col min="2052" max="2052" width="19.7109375" style="5" customWidth="1"/>
    <col min="2053" max="2053" width="22.28515625" style="5" customWidth="1"/>
    <col min="2054" max="2054" width="8.28515625" style="5" customWidth="1"/>
    <col min="2055" max="2055" width="22.140625" style="5" customWidth="1"/>
    <col min="2056" max="2060" width="0" style="5" hidden="1" customWidth="1"/>
    <col min="2061" max="2304" width="9.140625" style="5"/>
    <col min="2305" max="2305" width="10.140625" style="5" bestFit="1" customWidth="1"/>
    <col min="2306" max="2306" width="39.42578125" style="5" customWidth="1"/>
    <col min="2307" max="2307" width="63.5703125" style="5" customWidth="1"/>
    <col min="2308" max="2308" width="19.7109375" style="5" customWidth="1"/>
    <col min="2309" max="2309" width="22.28515625" style="5" customWidth="1"/>
    <col min="2310" max="2310" width="8.28515625" style="5" customWidth="1"/>
    <col min="2311" max="2311" width="22.140625" style="5" customWidth="1"/>
    <col min="2312" max="2316" width="0" style="5" hidden="1" customWidth="1"/>
    <col min="2317" max="2560" width="9.140625" style="5"/>
    <col min="2561" max="2561" width="10.140625" style="5" bestFit="1" customWidth="1"/>
    <col min="2562" max="2562" width="39.42578125" style="5" customWidth="1"/>
    <col min="2563" max="2563" width="63.5703125" style="5" customWidth="1"/>
    <col min="2564" max="2564" width="19.7109375" style="5" customWidth="1"/>
    <col min="2565" max="2565" width="22.28515625" style="5" customWidth="1"/>
    <col min="2566" max="2566" width="8.28515625" style="5" customWidth="1"/>
    <col min="2567" max="2567" width="22.140625" style="5" customWidth="1"/>
    <col min="2568" max="2572" width="0" style="5" hidden="1" customWidth="1"/>
    <col min="2573" max="2816" width="9.140625" style="5"/>
    <col min="2817" max="2817" width="10.140625" style="5" bestFit="1" customWidth="1"/>
    <col min="2818" max="2818" width="39.42578125" style="5" customWidth="1"/>
    <col min="2819" max="2819" width="63.5703125" style="5" customWidth="1"/>
    <col min="2820" max="2820" width="19.7109375" style="5" customWidth="1"/>
    <col min="2821" max="2821" width="22.28515625" style="5" customWidth="1"/>
    <col min="2822" max="2822" width="8.28515625" style="5" customWidth="1"/>
    <col min="2823" max="2823" width="22.140625" style="5" customWidth="1"/>
    <col min="2824" max="2828" width="0" style="5" hidden="1" customWidth="1"/>
    <col min="2829" max="3072" width="9.140625" style="5"/>
    <col min="3073" max="3073" width="10.140625" style="5" bestFit="1" customWidth="1"/>
    <col min="3074" max="3074" width="39.42578125" style="5" customWidth="1"/>
    <col min="3075" max="3075" width="63.5703125" style="5" customWidth="1"/>
    <col min="3076" max="3076" width="19.7109375" style="5" customWidth="1"/>
    <col min="3077" max="3077" width="22.28515625" style="5" customWidth="1"/>
    <col min="3078" max="3078" width="8.28515625" style="5" customWidth="1"/>
    <col min="3079" max="3079" width="22.140625" style="5" customWidth="1"/>
    <col min="3080" max="3084" width="0" style="5" hidden="1" customWidth="1"/>
    <col min="3085" max="3328" width="9.140625" style="5"/>
    <col min="3329" max="3329" width="10.140625" style="5" bestFit="1" customWidth="1"/>
    <col min="3330" max="3330" width="39.42578125" style="5" customWidth="1"/>
    <col min="3331" max="3331" width="63.5703125" style="5" customWidth="1"/>
    <col min="3332" max="3332" width="19.7109375" style="5" customWidth="1"/>
    <col min="3333" max="3333" width="22.28515625" style="5" customWidth="1"/>
    <col min="3334" max="3334" width="8.28515625" style="5" customWidth="1"/>
    <col min="3335" max="3335" width="22.140625" style="5" customWidth="1"/>
    <col min="3336" max="3340" width="0" style="5" hidden="1" customWidth="1"/>
    <col min="3341" max="3584" width="9.140625" style="5"/>
    <col min="3585" max="3585" width="10.140625" style="5" bestFit="1" customWidth="1"/>
    <col min="3586" max="3586" width="39.42578125" style="5" customWidth="1"/>
    <col min="3587" max="3587" width="63.5703125" style="5" customWidth="1"/>
    <col min="3588" max="3588" width="19.7109375" style="5" customWidth="1"/>
    <col min="3589" max="3589" width="22.28515625" style="5" customWidth="1"/>
    <col min="3590" max="3590" width="8.28515625" style="5" customWidth="1"/>
    <col min="3591" max="3591" width="22.140625" style="5" customWidth="1"/>
    <col min="3592" max="3596" width="0" style="5" hidden="1" customWidth="1"/>
    <col min="3597" max="3840" width="9.140625" style="5"/>
    <col min="3841" max="3841" width="10.140625" style="5" bestFit="1" customWidth="1"/>
    <col min="3842" max="3842" width="39.42578125" style="5" customWidth="1"/>
    <col min="3843" max="3843" width="63.5703125" style="5" customWidth="1"/>
    <col min="3844" max="3844" width="19.7109375" style="5" customWidth="1"/>
    <col min="3845" max="3845" width="22.28515625" style="5" customWidth="1"/>
    <col min="3846" max="3846" width="8.28515625" style="5" customWidth="1"/>
    <col min="3847" max="3847" width="22.140625" style="5" customWidth="1"/>
    <col min="3848" max="3852" width="0" style="5" hidden="1" customWidth="1"/>
    <col min="3853" max="4096" width="9.140625" style="5"/>
    <col min="4097" max="4097" width="10.140625" style="5" bestFit="1" customWidth="1"/>
    <col min="4098" max="4098" width="39.42578125" style="5" customWidth="1"/>
    <col min="4099" max="4099" width="63.5703125" style="5" customWidth="1"/>
    <col min="4100" max="4100" width="19.7109375" style="5" customWidth="1"/>
    <col min="4101" max="4101" width="22.28515625" style="5" customWidth="1"/>
    <col min="4102" max="4102" width="8.28515625" style="5" customWidth="1"/>
    <col min="4103" max="4103" width="22.140625" style="5" customWidth="1"/>
    <col min="4104" max="4108" width="0" style="5" hidden="1" customWidth="1"/>
    <col min="4109" max="4352" width="9.140625" style="5"/>
    <col min="4353" max="4353" width="10.140625" style="5" bestFit="1" customWidth="1"/>
    <col min="4354" max="4354" width="39.42578125" style="5" customWidth="1"/>
    <col min="4355" max="4355" width="63.5703125" style="5" customWidth="1"/>
    <col min="4356" max="4356" width="19.7109375" style="5" customWidth="1"/>
    <col min="4357" max="4357" width="22.28515625" style="5" customWidth="1"/>
    <col min="4358" max="4358" width="8.28515625" style="5" customWidth="1"/>
    <col min="4359" max="4359" width="22.140625" style="5" customWidth="1"/>
    <col min="4360" max="4364" width="0" style="5" hidden="1" customWidth="1"/>
    <col min="4365" max="4608" width="9.140625" style="5"/>
    <col min="4609" max="4609" width="10.140625" style="5" bestFit="1" customWidth="1"/>
    <col min="4610" max="4610" width="39.42578125" style="5" customWidth="1"/>
    <col min="4611" max="4611" width="63.5703125" style="5" customWidth="1"/>
    <col min="4612" max="4612" width="19.7109375" style="5" customWidth="1"/>
    <col min="4613" max="4613" width="22.28515625" style="5" customWidth="1"/>
    <col min="4614" max="4614" width="8.28515625" style="5" customWidth="1"/>
    <col min="4615" max="4615" width="22.140625" style="5" customWidth="1"/>
    <col min="4616" max="4620" width="0" style="5" hidden="1" customWidth="1"/>
    <col min="4621" max="4864" width="9.140625" style="5"/>
    <col min="4865" max="4865" width="10.140625" style="5" bestFit="1" customWidth="1"/>
    <col min="4866" max="4866" width="39.42578125" style="5" customWidth="1"/>
    <col min="4867" max="4867" width="63.5703125" style="5" customWidth="1"/>
    <col min="4868" max="4868" width="19.7109375" style="5" customWidth="1"/>
    <col min="4869" max="4869" width="22.28515625" style="5" customWidth="1"/>
    <col min="4870" max="4870" width="8.28515625" style="5" customWidth="1"/>
    <col min="4871" max="4871" width="22.140625" style="5" customWidth="1"/>
    <col min="4872" max="4876" width="0" style="5" hidden="1" customWidth="1"/>
    <col min="4877" max="5120" width="9.140625" style="5"/>
    <col min="5121" max="5121" width="10.140625" style="5" bestFit="1" customWidth="1"/>
    <col min="5122" max="5122" width="39.42578125" style="5" customWidth="1"/>
    <col min="5123" max="5123" width="63.5703125" style="5" customWidth="1"/>
    <col min="5124" max="5124" width="19.7109375" style="5" customWidth="1"/>
    <col min="5125" max="5125" width="22.28515625" style="5" customWidth="1"/>
    <col min="5126" max="5126" width="8.28515625" style="5" customWidth="1"/>
    <col min="5127" max="5127" width="22.140625" style="5" customWidth="1"/>
    <col min="5128" max="5132" width="0" style="5" hidden="1" customWidth="1"/>
    <col min="5133" max="5376" width="9.140625" style="5"/>
    <col min="5377" max="5377" width="10.140625" style="5" bestFit="1" customWidth="1"/>
    <col min="5378" max="5378" width="39.42578125" style="5" customWidth="1"/>
    <col min="5379" max="5379" width="63.5703125" style="5" customWidth="1"/>
    <col min="5380" max="5380" width="19.7109375" style="5" customWidth="1"/>
    <col min="5381" max="5381" width="22.28515625" style="5" customWidth="1"/>
    <col min="5382" max="5382" width="8.28515625" style="5" customWidth="1"/>
    <col min="5383" max="5383" width="22.140625" style="5" customWidth="1"/>
    <col min="5384" max="5388" width="0" style="5" hidden="1" customWidth="1"/>
    <col min="5389" max="5632" width="9.140625" style="5"/>
    <col min="5633" max="5633" width="10.140625" style="5" bestFit="1" customWidth="1"/>
    <col min="5634" max="5634" width="39.42578125" style="5" customWidth="1"/>
    <col min="5635" max="5635" width="63.5703125" style="5" customWidth="1"/>
    <col min="5636" max="5636" width="19.7109375" style="5" customWidth="1"/>
    <col min="5637" max="5637" width="22.28515625" style="5" customWidth="1"/>
    <col min="5638" max="5638" width="8.28515625" style="5" customWidth="1"/>
    <col min="5639" max="5639" width="22.140625" style="5" customWidth="1"/>
    <col min="5640" max="5644" width="0" style="5" hidden="1" customWidth="1"/>
    <col min="5645" max="5888" width="9.140625" style="5"/>
    <col min="5889" max="5889" width="10.140625" style="5" bestFit="1" customWidth="1"/>
    <col min="5890" max="5890" width="39.42578125" style="5" customWidth="1"/>
    <col min="5891" max="5891" width="63.5703125" style="5" customWidth="1"/>
    <col min="5892" max="5892" width="19.7109375" style="5" customWidth="1"/>
    <col min="5893" max="5893" width="22.28515625" style="5" customWidth="1"/>
    <col min="5894" max="5894" width="8.28515625" style="5" customWidth="1"/>
    <col min="5895" max="5895" width="22.140625" style="5" customWidth="1"/>
    <col min="5896" max="5900" width="0" style="5" hidden="1" customWidth="1"/>
    <col min="5901" max="6144" width="9.140625" style="5"/>
    <col min="6145" max="6145" width="10.140625" style="5" bestFit="1" customWidth="1"/>
    <col min="6146" max="6146" width="39.42578125" style="5" customWidth="1"/>
    <col min="6147" max="6147" width="63.5703125" style="5" customWidth="1"/>
    <col min="6148" max="6148" width="19.7109375" style="5" customWidth="1"/>
    <col min="6149" max="6149" width="22.28515625" style="5" customWidth="1"/>
    <col min="6150" max="6150" width="8.28515625" style="5" customWidth="1"/>
    <col min="6151" max="6151" width="22.140625" style="5" customWidth="1"/>
    <col min="6152" max="6156" width="0" style="5" hidden="1" customWidth="1"/>
    <col min="6157" max="6400" width="9.140625" style="5"/>
    <col min="6401" max="6401" width="10.140625" style="5" bestFit="1" customWidth="1"/>
    <col min="6402" max="6402" width="39.42578125" style="5" customWidth="1"/>
    <col min="6403" max="6403" width="63.5703125" style="5" customWidth="1"/>
    <col min="6404" max="6404" width="19.7109375" style="5" customWidth="1"/>
    <col min="6405" max="6405" width="22.28515625" style="5" customWidth="1"/>
    <col min="6406" max="6406" width="8.28515625" style="5" customWidth="1"/>
    <col min="6407" max="6407" width="22.140625" style="5" customWidth="1"/>
    <col min="6408" max="6412" width="0" style="5" hidden="1" customWidth="1"/>
    <col min="6413" max="6656" width="9.140625" style="5"/>
    <col min="6657" max="6657" width="10.140625" style="5" bestFit="1" customWidth="1"/>
    <col min="6658" max="6658" width="39.42578125" style="5" customWidth="1"/>
    <col min="6659" max="6659" width="63.5703125" style="5" customWidth="1"/>
    <col min="6660" max="6660" width="19.7109375" style="5" customWidth="1"/>
    <col min="6661" max="6661" width="22.28515625" style="5" customWidth="1"/>
    <col min="6662" max="6662" width="8.28515625" style="5" customWidth="1"/>
    <col min="6663" max="6663" width="22.140625" style="5" customWidth="1"/>
    <col min="6664" max="6668" width="0" style="5" hidden="1" customWidth="1"/>
    <col min="6669" max="6912" width="9.140625" style="5"/>
    <col min="6913" max="6913" width="10.140625" style="5" bestFit="1" customWidth="1"/>
    <col min="6914" max="6914" width="39.42578125" style="5" customWidth="1"/>
    <col min="6915" max="6915" width="63.5703125" style="5" customWidth="1"/>
    <col min="6916" max="6916" width="19.7109375" style="5" customWidth="1"/>
    <col min="6917" max="6917" width="22.28515625" style="5" customWidth="1"/>
    <col min="6918" max="6918" width="8.28515625" style="5" customWidth="1"/>
    <col min="6919" max="6919" width="22.140625" style="5" customWidth="1"/>
    <col min="6920" max="6924" width="0" style="5" hidden="1" customWidth="1"/>
    <col min="6925" max="7168" width="9.140625" style="5"/>
    <col min="7169" max="7169" width="10.140625" style="5" bestFit="1" customWidth="1"/>
    <col min="7170" max="7170" width="39.42578125" style="5" customWidth="1"/>
    <col min="7171" max="7171" width="63.5703125" style="5" customWidth="1"/>
    <col min="7172" max="7172" width="19.7109375" style="5" customWidth="1"/>
    <col min="7173" max="7173" width="22.28515625" style="5" customWidth="1"/>
    <col min="7174" max="7174" width="8.28515625" style="5" customWidth="1"/>
    <col min="7175" max="7175" width="22.140625" style="5" customWidth="1"/>
    <col min="7176" max="7180" width="0" style="5" hidden="1" customWidth="1"/>
    <col min="7181" max="7424" width="9.140625" style="5"/>
    <col min="7425" max="7425" width="10.140625" style="5" bestFit="1" customWidth="1"/>
    <col min="7426" max="7426" width="39.42578125" style="5" customWidth="1"/>
    <col min="7427" max="7427" width="63.5703125" style="5" customWidth="1"/>
    <col min="7428" max="7428" width="19.7109375" style="5" customWidth="1"/>
    <col min="7429" max="7429" width="22.28515625" style="5" customWidth="1"/>
    <col min="7430" max="7430" width="8.28515625" style="5" customWidth="1"/>
    <col min="7431" max="7431" width="22.140625" style="5" customWidth="1"/>
    <col min="7432" max="7436" width="0" style="5" hidden="1" customWidth="1"/>
    <col min="7437" max="7680" width="9.140625" style="5"/>
    <col min="7681" max="7681" width="10.140625" style="5" bestFit="1" customWidth="1"/>
    <col min="7682" max="7682" width="39.42578125" style="5" customWidth="1"/>
    <col min="7683" max="7683" width="63.5703125" style="5" customWidth="1"/>
    <col min="7684" max="7684" width="19.7109375" style="5" customWidth="1"/>
    <col min="7685" max="7685" width="22.28515625" style="5" customWidth="1"/>
    <col min="7686" max="7686" width="8.28515625" style="5" customWidth="1"/>
    <col min="7687" max="7687" width="22.140625" style="5" customWidth="1"/>
    <col min="7688" max="7692" width="0" style="5" hidden="1" customWidth="1"/>
    <col min="7693" max="7936" width="9.140625" style="5"/>
    <col min="7937" max="7937" width="10.140625" style="5" bestFit="1" customWidth="1"/>
    <col min="7938" max="7938" width="39.42578125" style="5" customWidth="1"/>
    <col min="7939" max="7939" width="63.5703125" style="5" customWidth="1"/>
    <col min="7940" max="7940" width="19.7109375" style="5" customWidth="1"/>
    <col min="7941" max="7941" width="22.28515625" style="5" customWidth="1"/>
    <col min="7942" max="7942" width="8.28515625" style="5" customWidth="1"/>
    <col min="7943" max="7943" width="22.140625" style="5" customWidth="1"/>
    <col min="7944" max="7948" width="0" style="5" hidden="1" customWidth="1"/>
    <col min="7949" max="8192" width="9.140625" style="5"/>
    <col min="8193" max="8193" width="10.140625" style="5" bestFit="1" customWidth="1"/>
    <col min="8194" max="8194" width="39.42578125" style="5" customWidth="1"/>
    <col min="8195" max="8195" width="63.5703125" style="5" customWidth="1"/>
    <col min="8196" max="8196" width="19.7109375" style="5" customWidth="1"/>
    <col min="8197" max="8197" width="22.28515625" style="5" customWidth="1"/>
    <col min="8198" max="8198" width="8.28515625" style="5" customWidth="1"/>
    <col min="8199" max="8199" width="22.140625" style="5" customWidth="1"/>
    <col min="8200" max="8204" width="0" style="5" hidden="1" customWidth="1"/>
    <col min="8205" max="8448" width="9.140625" style="5"/>
    <col min="8449" max="8449" width="10.140625" style="5" bestFit="1" customWidth="1"/>
    <col min="8450" max="8450" width="39.42578125" style="5" customWidth="1"/>
    <col min="8451" max="8451" width="63.5703125" style="5" customWidth="1"/>
    <col min="8452" max="8452" width="19.7109375" style="5" customWidth="1"/>
    <col min="8453" max="8453" width="22.28515625" style="5" customWidth="1"/>
    <col min="8454" max="8454" width="8.28515625" style="5" customWidth="1"/>
    <col min="8455" max="8455" width="22.140625" style="5" customWidth="1"/>
    <col min="8456" max="8460" width="0" style="5" hidden="1" customWidth="1"/>
    <col min="8461" max="8704" width="9.140625" style="5"/>
    <col min="8705" max="8705" width="10.140625" style="5" bestFit="1" customWidth="1"/>
    <col min="8706" max="8706" width="39.42578125" style="5" customWidth="1"/>
    <col min="8707" max="8707" width="63.5703125" style="5" customWidth="1"/>
    <col min="8708" max="8708" width="19.7109375" style="5" customWidth="1"/>
    <col min="8709" max="8709" width="22.28515625" style="5" customWidth="1"/>
    <col min="8710" max="8710" width="8.28515625" style="5" customWidth="1"/>
    <col min="8711" max="8711" width="22.140625" style="5" customWidth="1"/>
    <col min="8712" max="8716" width="0" style="5" hidden="1" customWidth="1"/>
    <col min="8717" max="8960" width="9.140625" style="5"/>
    <col min="8961" max="8961" width="10.140625" style="5" bestFit="1" customWidth="1"/>
    <col min="8962" max="8962" width="39.42578125" style="5" customWidth="1"/>
    <col min="8963" max="8963" width="63.5703125" style="5" customWidth="1"/>
    <col min="8964" max="8964" width="19.7109375" style="5" customWidth="1"/>
    <col min="8965" max="8965" width="22.28515625" style="5" customWidth="1"/>
    <col min="8966" max="8966" width="8.28515625" style="5" customWidth="1"/>
    <col min="8967" max="8967" width="22.140625" style="5" customWidth="1"/>
    <col min="8968" max="8972" width="0" style="5" hidden="1" customWidth="1"/>
    <col min="8973" max="9216" width="9.140625" style="5"/>
    <col min="9217" max="9217" width="10.140625" style="5" bestFit="1" customWidth="1"/>
    <col min="9218" max="9218" width="39.42578125" style="5" customWidth="1"/>
    <col min="9219" max="9219" width="63.5703125" style="5" customWidth="1"/>
    <col min="9220" max="9220" width="19.7109375" style="5" customWidth="1"/>
    <col min="9221" max="9221" width="22.28515625" style="5" customWidth="1"/>
    <col min="9222" max="9222" width="8.28515625" style="5" customWidth="1"/>
    <col min="9223" max="9223" width="22.140625" style="5" customWidth="1"/>
    <col min="9224" max="9228" width="0" style="5" hidden="1" customWidth="1"/>
    <col min="9229" max="9472" width="9.140625" style="5"/>
    <col min="9473" max="9473" width="10.140625" style="5" bestFit="1" customWidth="1"/>
    <col min="9474" max="9474" width="39.42578125" style="5" customWidth="1"/>
    <col min="9475" max="9475" width="63.5703125" style="5" customWidth="1"/>
    <col min="9476" max="9476" width="19.7109375" style="5" customWidth="1"/>
    <col min="9477" max="9477" width="22.28515625" style="5" customWidth="1"/>
    <col min="9478" max="9478" width="8.28515625" style="5" customWidth="1"/>
    <col min="9479" max="9479" width="22.140625" style="5" customWidth="1"/>
    <col min="9480" max="9484" width="0" style="5" hidden="1" customWidth="1"/>
    <col min="9485" max="9728" width="9.140625" style="5"/>
    <col min="9729" max="9729" width="10.140625" style="5" bestFit="1" customWidth="1"/>
    <col min="9730" max="9730" width="39.42578125" style="5" customWidth="1"/>
    <col min="9731" max="9731" width="63.5703125" style="5" customWidth="1"/>
    <col min="9732" max="9732" width="19.7109375" style="5" customWidth="1"/>
    <col min="9733" max="9733" width="22.28515625" style="5" customWidth="1"/>
    <col min="9734" max="9734" width="8.28515625" style="5" customWidth="1"/>
    <col min="9735" max="9735" width="22.140625" style="5" customWidth="1"/>
    <col min="9736" max="9740" width="0" style="5" hidden="1" customWidth="1"/>
    <col min="9741" max="9984" width="9.140625" style="5"/>
    <col min="9985" max="9985" width="10.140625" style="5" bestFit="1" customWidth="1"/>
    <col min="9986" max="9986" width="39.42578125" style="5" customWidth="1"/>
    <col min="9987" max="9987" width="63.5703125" style="5" customWidth="1"/>
    <col min="9988" max="9988" width="19.7109375" style="5" customWidth="1"/>
    <col min="9989" max="9989" width="22.28515625" style="5" customWidth="1"/>
    <col min="9990" max="9990" width="8.28515625" style="5" customWidth="1"/>
    <col min="9991" max="9991" width="22.140625" style="5" customWidth="1"/>
    <col min="9992" max="9996" width="0" style="5" hidden="1" customWidth="1"/>
    <col min="9997" max="10240" width="9.140625" style="5"/>
    <col min="10241" max="10241" width="10.140625" style="5" bestFit="1" customWidth="1"/>
    <col min="10242" max="10242" width="39.42578125" style="5" customWidth="1"/>
    <col min="10243" max="10243" width="63.5703125" style="5" customWidth="1"/>
    <col min="10244" max="10244" width="19.7109375" style="5" customWidth="1"/>
    <col min="10245" max="10245" width="22.28515625" style="5" customWidth="1"/>
    <col min="10246" max="10246" width="8.28515625" style="5" customWidth="1"/>
    <col min="10247" max="10247" width="22.140625" style="5" customWidth="1"/>
    <col min="10248" max="10252" width="0" style="5" hidden="1" customWidth="1"/>
    <col min="10253" max="10496" width="9.140625" style="5"/>
    <col min="10497" max="10497" width="10.140625" style="5" bestFit="1" customWidth="1"/>
    <col min="10498" max="10498" width="39.42578125" style="5" customWidth="1"/>
    <col min="10499" max="10499" width="63.5703125" style="5" customWidth="1"/>
    <col min="10500" max="10500" width="19.7109375" style="5" customWidth="1"/>
    <col min="10501" max="10501" width="22.28515625" style="5" customWidth="1"/>
    <col min="10502" max="10502" width="8.28515625" style="5" customWidth="1"/>
    <col min="10503" max="10503" width="22.140625" style="5" customWidth="1"/>
    <col min="10504" max="10508" width="0" style="5" hidden="1" customWidth="1"/>
    <col min="10509" max="10752" width="9.140625" style="5"/>
    <col min="10753" max="10753" width="10.140625" style="5" bestFit="1" customWidth="1"/>
    <col min="10754" max="10754" width="39.42578125" style="5" customWidth="1"/>
    <col min="10755" max="10755" width="63.5703125" style="5" customWidth="1"/>
    <col min="10756" max="10756" width="19.7109375" style="5" customWidth="1"/>
    <col min="10757" max="10757" width="22.28515625" style="5" customWidth="1"/>
    <col min="10758" max="10758" width="8.28515625" style="5" customWidth="1"/>
    <col min="10759" max="10759" width="22.140625" style="5" customWidth="1"/>
    <col min="10760" max="10764" width="0" style="5" hidden="1" customWidth="1"/>
    <col min="10765" max="11008" width="9.140625" style="5"/>
    <col min="11009" max="11009" width="10.140625" style="5" bestFit="1" customWidth="1"/>
    <col min="11010" max="11010" width="39.42578125" style="5" customWidth="1"/>
    <col min="11011" max="11011" width="63.5703125" style="5" customWidth="1"/>
    <col min="11012" max="11012" width="19.7109375" style="5" customWidth="1"/>
    <col min="11013" max="11013" width="22.28515625" style="5" customWidth="1"/>
    <col min="11014" max="11014" width="8.28515625" style="5" customWidth="1"/>
    <col min="11015" max="11015" width="22.140625" style="5" customWidth="1"/>
    <col min="11016" max="11020" width="0" style="5" hidden="1" customWidth="1"/>
    <col min="11021" max="11264" width="9.140625" style="5"/>
    <col min="11265" max="11265" width="10.140625" style="5" bestFit="1" customWidth="1"/>
    <col min="11266" max="11266" width="39.42578125" style="5" customWidth="1"/>
    <col min="11267" max="11267" width="63.5703125" style="5" customWidth="1"/>
    <col min="11268" max="11268" width="19.7109375" style="5" customWidth="1"/>
    <col min="11269" max="11269" width="22.28515625" style="5" customWidth="1"/>
    <col min="11270" max="11270" width="8.28515625" style="5" customWidth="1"/>
    <col min="11271" max="11271" width="22.140625" style="5" customWidth="1"/>
    <col min="11272" max="11276" width="0" style="5" hidden="1" customWidth="1"/>
    <col min="11277" max="11520" width="9.140625" style="5"/>
    <col min="11521" max="11521" width="10.140625" style="5" bestFit="1" customWidth="1"/>
    <col min="11522" max="11522" width="39.42578125" style="5" customWidth="1"/>
    <col min="11523" max="11523" width="63.5703125" style="5" customWidth="1"/>
    <col min="11524" max="11524" width="19.7109375" style="5" customWidth="1"/>
    <col min="11525" max="11525" width="22.28515625" style="5" customWidth="1"/>
    <col min="11526" max="11526" width="8.28515625" style="5" customWidth="1"/>
    <col min="11527" max="11527" width="22.140625" style="5" customWidth="1"/>
    <col min="11528" max="11532" width="0" style="5" hidden="1" customWidth="1"/>
    <col min="11533" max="11776" width="9.140625" style="5"/>
    <col min="11777" max="11777" width="10.140625" style="5" bestFit="1" customWidth="1"/>
    <col min="11778" max="11778" width="39.42578125" style="5" customWidth="1"/>
    <col min="11779" max="11779" width="63.5703125" style="5" customWidth="1"/>
    <col min="11780" max="11780" width="19.7109375" style="5" customWidth="1"/>
    <col min="11781" max="11781" width="22.28515625" style="5" customWidth="1"/>
    <col min="11782" max="11782" width="8.28515625" style="5" customWidth="1"/>
    <col min="11783" max="11783" width="22.140625" style="5" customWidth="1"/>
    <col min="11784" max="11788" width="0" style="5" hidden="1" customWidth="1"/>
    <col min="11789" max="12032" width="9.140625" style="5"/>
    <col min="12033" max="12033" width="10.140625" style="5" bestFit="1" customWidth="1"/>
    <col min="12034" max="12034" width="39.42578125" style="5" customWidth="1"/>
    <col min="12035" max="12035" width="63.5703125" style="5" customWidth="1"/>
    <col min="12036" max="12036" width="19.7109375" style="5" customWidth="1"/>
    <col min="12037" max="12037" width="22.28515625" style="5" customWidth="1"/>
    <col min="12038" max="12038" width="8.28515625" style="5" customWidth="1"/>
    <col min="12039" max="12039" width="22.140625" style="5" customWidth="1"/>
    <col min="12040" max="12044" width="0" style="5" hidden="1" customWidth="1"/>
    <col min="12045" max="12288" width="9.140625" style="5"/>
    <col min="12289" max="12289" width="10.140625" style="5" bestFit="1" customWidth="1"/>
    <col min="12290" max="12290" width="39.42578125" style="5" customWidth="1"/>
    <col min="12291" max="12291" width="63.5703125" style="5" customWidth="1"/>
    <col min="12292" max="12292" width="19.7109375" style="5" customWidth="1"/>
    <col min="12293" max="12293" width="22.28515625" style="5" customWidth="1"/>
    <col min="12294" max="12294" width="8.28515625" style="5" customWidth="1"/>
    <col min="12295" max="12295" width="22.140625" style="5" customWidth="1"/>
    <col min="12296" max="12300" width="0" style="5" hidden="1" customWidth="1"/>
    <col min="12301" max="12544" width="9.140625" style="5"/>
    <col min="12545" max="12545" width="10.140625" style="5" bestFit="1" customWidth="1"/>
    <col min="12546" max="12546" width="39.42578125" style="5" customWidth="1"/>
    <col min="12547" max="12547" width="63.5703125" style="5" customWidth="1"/>
    <col min="12548" max="12548" width="19.7109375" style="5" customWidth="1"/>
    <col min="12549" max="12549" width="22.28515625" style="5" customWidth="1"/>
    <col min="12550" max="12550" width="8.28515625" style="5" customWidth="1"/>
    <col min="12551" max="12551" width="22.140625" style="5" customWidth="1"/>
    <col min="12552" max="12556" width="0" style="5" hidden="1" customWidth="1"/>
    <col min="12557" max="12800" width="9.140625" style="5"/>
    <col min="12801" max="12801" width="10.140625" style="5" bestFit="1" customWidth="1"/>
    <col min="12802" max="12802" width="39.42578125" style="5" customWidth="1"/>
    <col min="12803" max="12803" width="63.5703125" style="5" customWidth="1"/>
    <col min="12804" max="12804" width="19.7109375" style="5" customWidth="1"/>
    <col min="12805" max="12805" width="22.28515625" style="5" customWidth="1"/>
    <col min="12806" max="12806" width="8.28515625" style="5" customWidth="1"/>
    <col min="12807" max="12807" width="22.140625" style="5" customWidth="1"/>
    <col min="12808" max="12812" width="0" style="5" hidden="1" customWidth="1"/>
    <col min="12813" max="13056" width="9.140625" style="5"/>
    <col min="13057" max="13057" width="10.140625" style="5" bestFit="1" customWidth="1"/>
    <col min="13058" max="13058" width="39.42578125" style="5" customWidth="1"/>
    <col min="13059" max="13059" width="63.5703125" style="5" customWidth="1"/>
    <col min="13060" max="13060" width="19.7109375" style="5" customWidth="1"/>
    <col min="13061" max="13061" width="22.28515625" style="5" customWidth="1"/>
    <col min="13062" max="13062" width="8.28515625" style="5" customWidth="1"/>
    <col min="13063" max="13063" width="22.140625" style="5" customWidth="1"/>
    <col min="13064" max="13068" width="0" style="5" hidden="1" customWidth="1"/>
    <col min="13069" max="13312" width="9.140625" style="5"/>
    <col min="13313" max="13313" width="10.140625" style="5" bestFit="1" customWidth="1"/>
    <col min="13314" max="13314" width="39.42578125" style="5" customWidth="1"/>
    <col min="13315" max="13315" width="63.5703125" style="5" customWidth="1"/>
    <col min="13316" max="13316" width="19.7109375" style="5" customWidth="1"/>
    <col min="13317" max="13317" width="22.28515625" style="5" customWidth="1"/>
    <col min="13318" max="13318" width="8.28515625" style="5" customWidth="1"/>
    <col min="13319" max="13319" width="22.140625" style="5" customWidth="1"/>
    <col min="13320" max="13324" width="0" style="5" hidden="1" customWidth="1"/>
    <col min="13325" max="13568" width="9.140625" style="5"/>
    <col min="13569" max="13569" width="10.140625" style="5" bestFit="1" customWidth="1"/>
    <col min="13570" max="13570" width="39.42578125" style="5" customWidth="1"/>
    <col min="13571" max="13571" width="63.5703125" style="5" customWidth="1"/>
    <col min="13572" max="13572" width="19.7109375" style="5" customWidth="1"/>
    <col min="13573" max="13573" width="22.28515625" style="5" customWidth="1"/>
    <col min="13574" max="13574" width="8.28515625" style="5" customWidth="1"/>
    <col min="13575" max="13575" width="22.140625" style="5" customWidth="1"/>
    <col min="13576" max="13580" width="0" style="5" hidden="1" customWidth="1"/>
    <col min="13581" max="13824" width="9.140625" style="5"/>
    <col min="13825" max="13825" width="10.140625" style="5" bestFit="1" customWidth="1"/>
    <col min="13826" max="13826" width="39.42578125" style="5" customWidth="1"/>
    <col min="13827" max="13827" width="63.5703125" style="5" customWidth="1"/>
    <col min="13828" max="13828" width="19.7109375" style="5" customWidth="1"/>
    <col min="13829" max="13829" width="22.28515625" style="5" customWidth="1"/>
    <col min="13830" max="13830" width="8.28515625" style="5" customWidth="1"/>
    <col min="13831" max="13831" width="22.140625" style="5" customWidth="1"/>
    <col min="13832" max="13836" width="0" style="5" hidden="1" customWidth="1"/>
    <col min="13837" max="14080" width="9.140625" style="5"/>
    <col min="14081" max="14081" width="10.140625" style="5" bestFit="1" customWidth="1"/>
    <col min="14082" max="14082" width="39.42578125" style="5" customWidth="1"/>
    <col min="14083" max="14083" width="63.5703125" style="5" customWidth="1"/>
    <col min="14084" max="14084" width="19.7109375" style="5" customWidth="1"/>
    <col min="14085" max="14085" width="22.28515625" style="5" customWidth="1"/>
    <col min="14086" max="14086" width="8.28515625" style="5" customWidth="1"/>
    <col min="14087" max="14087" width="22.140625" style="5" customWidth="1"/>
    <col min="14088" max="14092" width="0" style="5" hidden="1" customWidth="1"/>
    <col min="14093" max="14336" width="9.140625" style="5"/>
    <col min="14337" max="14337" width="10.140625" style="5" bestFit="1" customWidth="1"/>
    <col min="14338" max="14338" width="39.42578125" style="5" customWidth="1"/>
    <col min="14339" max="14339" width="63.5703125" style="5" customWidth="1"/>
    <col min="14340" max="14340" width="19.7109375" style="5" customWidth="1"/>
    <col min="14341" max="14341" width="22.28515625" style="5" customWidth="1"/>
    <col min="14342" max="14342" width="8.28515625" style="5" customWidth="1"/>
    <col min="14343" max="14343" width="22.140625" style="5" customWidth="1"/>
    <col min="14344" max="14348" width="0" style="5" hidden="1" customWidth="1"/>
    <col min="14349" max="14592" width="9.140625" style="5"/>
    <col min="14593" max="14593" width="10.140625" style="5" bestFit="1" customWidth="1"/>
    <col min="14594" max="14594" width="39.42578125" style="5" customWidth="1"/>
    <col min="14595" max="14595" width="63.5703125" style="5" customWidth="1"/>
    <col min="14596" max="14596" width="19.7109375" style="5" customWidth="1"/>
    <col min="14597" max="14597" width="22.28515625" style="5" customWidth="1"/>
    <col min="14598" max="14598" width="8.28515625" style="5" customWidth="1"/>
    <col min="14599" max="14599" width="22.140625" style="5" customWidth="1"/>
    <col min="14600" max="14604" width="0" style="5" hidden="1" customWidth="1"/>
    <col min="14605" max="14848" width="9.140625" style="5"/>
    <col min="14849" max="14849" width="10.140625" style="5" bestFit="1" customWidth="1"/>
    <col min="14850" max="14850" width="39.42578125" style="5" customWidth="1"/>
    <col min="14851" max="14851" width="63.5703125" style="5" customWidth="1"/>
    <col min="14852" max="14852" width="19.7109375" style="5" customWidth="1"/>
    <col min="14853" max="14853" width="22.28515625" style="5" customWidth="1"/>
    <col min="14854" max="14854" width="8.28515625" style="5" customWidth="1"/>
    <col min="14855" max="14855" width="22.140625" style="5" customWidth="1"/>
    <col min="14856" max="14860" width="0" style="5" hidden="1" customWidth="1"/>
    <col min="14861" max="15104" width="9.140625" style="5"/>
    <col min="15105" max="15105" width="10.140625" style="5" bestFit="1" customWidth="1"/>
    <col min="15106" max="15106" width="39.42578125" style="5" customWidth="1"/>
    <col min="15107" max="15107" width="63.5703125" style="5" customWidth="1"/>
    <col min="15108" max="15108" width="19.7109375" style="5" customWidth="1"/>
    <col min="15109" max="15109" width="22.28515625" style="5" customWidth="1"/>
    <col min="15110" max="15110" width="8.28515625" style="5" customWidth="1"/>
    <col min="15111" max="15111" width="22.140625" style="5" customWidth="1"/>
    <col min="15112" max="15116" width="0" style="5" hidden="1" customWidth="1"/>
    <col min="15117" max="15360" width="9.140625" style="5"/>
    <col min="15361" max="15361" width="10.140625" style="5" bestFit="1" customWidth="1"/>
    <col min="15362" max="15362" width="39.42578125" style="5" customWidth="1"/>
    <col min="15363" max="15363" width="63.5703125" style="5" customWidth="1"/>
    <col min="15364" max="15364" width="19.7109375" style="5" customWidth="1"/>
    <col min="15365" max="15365" width="22.28515625" style="5" customWidth="1"/>
    <col min="15366" max="15366" width="8.28515625" style="5" customWidth="1"/>
    <col min="15367" max="15367" width="22.140625" style="5" customWidth="1"/>
    <col min="15368" max="15372" width="0" style="5" hidden="1" customWidth="1"/>
    <col min="15373" max="15616" width="9.140625" style="5"/>
    <col min="15617" max="15617" width="10.140625" style="5" bestFit="1" customWidth="1"/>
    <col min="15618" max="15618" width="39.42578125" style="5" customWidth="1"/>
    <col min="15619" max="15619" width="63.5703125" style="5" customWidth="1"/>
    <col min="15620" max="15620" width="19.7109375" style="5" customWidth="1"/>
    <col min="15621" max="15621" width="22.28515625" style="5" customWidth="1"/>
    <col min="15622" max="15622" width="8.28515625" style="5" customWidth="1"/>
    <col min="15623" max="15623" width="22.140625" style="5" customWidth="1"/>
    <col min="15624" max="15628" width="0" style="5" hidden="1" customWidth="1"/>
    <col min="15629" max="15872" width="9.140625" style="5"/>
    <col min="15873" max="15873" width="10.140625" style="5" bestFit="1" customWidth="1"/>
    <col min="15874" max="15874" width="39.42578125" style="5" customWidth="1"/>
    <col min="15875" max="15875" width="63.5703125" style="5" customWidth="1"/>
    <col min="15876" max="15876" width="19.7109375" style="5" customWidth="1"/>
    <col min="15877" max="15877" width="22.28515625" style="5" customWidth="1"/>
    <col min="15878" max="15878" width="8.28515625" style="5" customWidth="1"/>
    <col min="15879" max="15879" width="22.140625" style="5" customWidth="1"/>
    <col min="15880" max="15884" width="0" style="5" hidden="1" customWidth="1"/>
    <col min="15885" max="16128" width="9.140625" style="5"/>
    <col min="16129" max="16129" width="10.140625" style="5" bestFit="1" customWidth="1"/>
    <col min="16130" max="16130" width="39.42578125" style="5" customWidth="1"/>
    <col min="16131" max="16131" width="63.5703125" style="5" customWidth="1"/>
    <col min="16132" max="16132" width="19.7109375" style="5" customWidth="1"/>
    <col min="16133" max="16133" width="22.28515625" style="5" customWidth="1"/>
    <col min="16134" max="16134" width="8.28515625" style="5" customWidth="1"/>
    <col min="16135" max="16135" width="22.140625" style="5" customWidth="1"/>
    <col min="16136" max="16140" width="0" style="5" hidden="1" customWidth="1"/>
    <col min="16141" max="16384" width="9.140625" style="5"/>
  </cols>
  <sheetData>
    <row r="1" spans="1:7" ht="19.5" customHeight="1" x14ac:dyDescent="0.25">
      <c r="G1" s="147" t="s">
        <v>293</v>
      </c>
    </row>
    <row r="2" spans="1:7" ht="20.25" customHeight="1" x14ac:dyDescent="0.25">
      <c r="D2" s="148"/>
      <c r="E2" s="148"/>
      <c r="F2" s="148"/>
      <c r="G2" s="149" t="s">
        <v>313</v>
      </c>
    </row>
    <row r="3" spans="1:7" ht="15.75" customHeight="1" x14ac:dyDescent="0.25">
      <c r="E3" s="150"/>
      <c r="F3" s="150"/>
      <c r="G3" s="150"/>
    </row>
    <row r="4" spans="1:7" x14ac:dyDescent="0.25">
      <c r="A4" s="750" t="s">
        <v>1</v>
      </c>
      <c r="B4" s="750"/>
      <c r="C4" s="750"/>
      <c r="D4" s="750"/>
      <c r="E4" s="750"/>
      <c r="F4" s="750"/>
      <c r="G4" s="750"/>
    </row>
    <row r="5" spans="1:7" s="8" customFormat="1" ht="12.75" x14ac:dyDescent="0.25">
      <c r="A5" s="751" t="s">
        <v>2</v>
      </c>
      <c r="B5" s="751"/>
      <c r="C5" s="751"/>
      <c r="D5" s="751"/>
      <c r="E5" s="751"/>
      <c r="F5" s="751"/>
      <c r="G5" s="751"/>
    </row>
    <row r="6" spans="1:7" s="8" customFormat="1" ht="18.75" customHeight="1" x14ac:dyDescent="0.25">
      <c r="A6" s="752" t="s">
        <v>232</v>
      </c>
      <c r="B6" s="752"/>
      <c r="C6" s="753"/>
      <c r="D6" s="753"/>
      <c r="E6" s="753"/>
      <c r="F6" s="753"/>
      <c r="G6" s="753"/>
    </row>
    <row r="7" spans="1:7" ht="15.75" thickBot="1" x14ac:dyDescent="0.3"/>
    <row r="8" spans="1:7" s="11" customFormat="1" ht="31.5" customHeight="1" x14ac:dyDescent="0.25">
      <c r="A8" s="733" t="s">
        <v>4</v>
      </c>
      <c r="B8" s="754" t="s">
        <v>5</v>
      </c>
      <c r="C8" s="756" t="s">
        <v>6</v>
      </c>
      <c r="D8" s="737" t="s">
        <v>7</v>
      </c>
      <c r="E8" s="737"/>
      <c r="F8" s="738"/>
      <c r="G8" s="739"/>
    </row>
    <row r="9" spans="1:7" ht="30.75" thickBot="1" x14ac:dyDescent="0.3">
      <c r="A9" s="734"/>
      <c r="B9" s="755"/>
      <c r="C9" s="757"/>
      <c r="D9" s="151" t="s">
        <v>8</v>
      </c>
      <c r="E9" s="13" t="s">
        <v>89</v>
      </c>
      <c r="F9" s="14" t="s">
        <v>90</v>
      </c>
      <c r="G9" s="15" t="s">
        <v>91</v>
      </c>
    </row>
    <row r="10" spans="1:7" s="23" customFormat="1" ht="12.75" thickBot="1" x14ac:dyDescent="0.3">
      <c r="A10" s="280">
        <v>1</v>
      </c>
      <c r="B10" s="281"/>
      <c r="C10" s="17">
        <v>2</v>
      </c>
      <c r="D10" s="19">
        <v>3</v>
      </c>
      <c r="E10" s="19">
        <v>4</v>
      </c>
      <c r="F10" s="20"/>
      <c r="G10" s="21">
        <v>5</v>
      </c>
    </row>
    <row r="11" spans="1:7" s="31" customFormat="1" ht="25.5" x14ac:dyDescent="0.25">
      <c r="A11" s="25">
        <v>1</v>
      </c>
      <c r="B11" s="282"/>
      <c r="C11" s="283" t="s">
        <v>92</v>
      </c>
      <c r="D11" s="224">
        <f>SUBTOTAL(9,D13:D22)</f>
        <v>7601600</v>
      </c>
      <c r="E11" s="39">
        <f>SUBTOTAL(9,E13:E22)</f>
        <v>85686260.763051093</v>
      </c>
      <c r="F11" s="284"/>
      <c r="G11" s="39">
        <f>SUBTOTAL(9,G13:G22)</f>
        <v>79688223</v>
      </c>
    </row>
    <row r="12" spans="1:7" s="23" customFormat="1" ht="12.75" customHeight="1" x14ac:dyDescent="0.25">
      <c r="A12" s="760" t="s">
        <v>14</v>
      </c>
      <c r="B12" s="762"/>
      <c r="C12" s="160" t="s">
        <v>233</v>
      </c>
      <c r="D12" s="285"/>
      <c r="E12" s="155"/>
      <c r="F12" s="156"/>
      <c r="G12" s="157"/>
    </row>
    <row r="13" spans="1:7" s="23" customFormat="1" ht="12.75" x14ac:dyDescent="0.25">
      <c r="A13" s="761"/>
      <c r="B13" s="763"/>
      <c r="C13" s="160" t="s">
        <v>234</v>
      </c>
      <c r="D13" s="217">
        <f>SUBTOTAL(9,D14:D22)</f>
        <v>7601600</v>
      </c>
      <c r="E13" s="35">
        <f>SUBTOTAL(9,E14:E22)</f>
        <v>85686260.763051093</v>
      </c>
      <c r="F13" s="158"/>
      <c r="G13" s="35">
        <f>SUBTOTAL(9,G14:G22)</f>
        <v>79688223</v>
      </c>
    </row>
    <row r="14" spans="1:7" s="23" customFormat="1" ht="18.75" customHeight="1" x14ac:dyDescent="0.25">
      <c r="A14" s="286"/>
      <c r="B14" s="287"/>
      <c r="C14" s="219" t="s">
        <v>17</v>
      </c>
      <c r="D14" s="288"/>
      <c r="E14" s="161"/>
      <c r="F14" s="162"/>
      <c r="G14" s="163"/>
    </row>
    <row r="15" spans="1:7" s="23" customFormat="1" x14ac:dyDescent="0.25">
      <c r="A15" s="286"/>
      <c r="B15" s="289" t="s">
        <v>235</v>
      </c>
      <c r="C15" s="290" t="s">
        <v>29</v>
      </c>
      <c r="D15" s="291">
        <v>5396080</v>
      </c>
      <c r="E15" s="161">
        <v>59388118.818924874</v>
      </c>
      <c r="F15" s="166">
        <v>0.93</v>
      </c>
      <c r="G15" s="167">
        <f>ROUND(E15*F15,0)</f>
        <v>55230951</v>
      </c>
    </row>
    <row r="16" spans="1:7" s="23" customFormat="1" x14ac:dyDescent="0.25">
      <c r="A16" s="286"/>
      <c r="B16" s="292" t="s">
        <v>236</v>
      </c>
      <c r="C16" s="293" t="s">
        <v>96</v>
      </c>
      <c r="D16" s="291">
        <v>59380</v>
      </c>
      <c r="E16" s="161">
        <v>740213.00856958597</v>
      </c>
      <c r="F16" s="166">
        <v>0.93</v>
      </c>
      <c r="G16" s="167">
        <f t="shared" ref="G16:G22" si="0">ROUND(E16*F16,0)</f>
        <v>688398</v>
      </c>
    </row>
    <row r="17" spans="1:7" s="23" customFormat="1" x14ac:dyDescent="0.25">
      <c r="A17" s="286"/>
      <c r="B17" s="292" t="s">
        <v>237</v>
      </c>
      <c r="C17" s="294" t="s">
        <v>102</v>
      </c>
      <c r="D17" s="291">
        <v>11480</v>
      </c>
      <c r="E17" s="161">
        <v>135552.03832752613</v>
      </c>
      <c r="F17" s="166">
        <v>0.93</v>
      </c>
      <c r="G17" s="167">
        <f t="shared" si="0"/>
        <v>126063</v>
      </c>
    </row>
    <row r="18" spans="1:7" s="23" customFormat="1" ht="30" x14ac:dyDescent="0.25">
      <c r="A18" s="286"/>
      <c r="B18" s="295" t="s">
        <v>238</v>
      </c>
      <c r="C18" s="293" t="s">
        <v>104</v>
      </c>
      <c r="D18" s="291">
        <v>589430</v>
      </c>
      <c r="E18" s="161">
        <v>5865760.2429251075</v>
      </c>
      <c r="F18" s="166">
        <v>0.93</v>
      </c>
      <c r="G18" s="167">
        <f t="shared" si="0"/>
        <v>5455157</v>
      </c>
    </row>
    <row r="19" spans="1:7" s="23" customFormat="1" x14ac:dyDescent="0.25">
      <c r="A19" s="286"/>
      <c r="B19" s="295" t="s">
        <v>239</v>
      </c>
      <c r="C19" s="293" t="s">
        <v>240</v>
      </c>
      <c r="D19" s="291">
        <v>1375000</v>
      </c>
      <c r="E19" s="161">
        <v>17074652.536528308</v>
      </c>
      <c r="F19" s="166">
        <v>0.93</v>
      </c>
      <c r="G19" s="167">
        <f t="shared" si="0"/>
        <v>15879427</v>
      </c>
    </row>
    <row r="20" spans="1:7" s="23" customFormat="1" x14ac:dyDescent="0.25">
      <c r="A20" s="286"/>
      <c r="B20" s="295" t="s">
        <v>241</v>
      </c>
      <c r="C20" s="293" t="s">
        <v>242</v>
      </c>
      <c r="D20" s="291">
        <v>44270</v>
      </c>
      <c r="E20" s="161">
        <v>896145.92587876855</v>
      </c>
      <c r="F20" s="166">
        <v>0.93</v>
      </c>
      <c r="G20" s="167">
        <f t="shared" si="0"/>
        <v>833416</v>
      </c>
    </row>
    <row r="21" spans="1:7" s="23" customFormat="1" x14ac:dyDescent="0.25">
      <c r="A21" s="286"/>
      <c r="B21" s="295" t="s">
        <v>243</v>
      </c>
      <c r="C21" s="293" t="s">
        <v>244</v>
      </c>
      <c r="D21" s="291">
        <v>31240</v>
      </c>
      <c r="E21" s="161">
        <v>353332.02106274001</v>
      </c>
      <c r="F21" s="166">
        <v>0.93</v>
      </c>
      <c r="G21" s="167">
        <f t="shared" si="0"/>
        <v>328599</v>
      </c>
    </row>
    <row r="22" spans="1:7" s="23" customFormat="1" ht="15.75" thickBot="1" x14ac:dyDescent="0.3">
      <c r="A22" s="286"/>
      <c r="B22" s="295" t="s">
        <v>245</v>
      </c>
      <c r="C22" s="293" t="s">
        <v>246</v>
      </c>
      <c r="D22" s="291">
        <v>94720</v>
      </c>
      <c r="E22" s="161">
        <v>1232486.1708341842</v>
      </c>
      <c r="F22" s="166">
        <v>0.93</v>
      </c>
      <c r="G22" s="167">
        <f t="shared" si="0"/>
        <v>1146212</v>
      </c>
    </row>
    <row r="23" spans="1:7" s="31" customFormat="1" ht="25.5" customHeight="1" x14ac:dyDescent="0.25">
      <c r="A23" s="286">
        <v>2</v>
      </c>
      <c r="B23" s="296"/>
      <c r="C23" s="283" t="s">
        <v>115</v>
      </c>
      <c r="D23" s="230">
        <f>SUM(D24:D27)</f>
        <v>694863</v>
      </c>
      <c r="E23" s="62">
        <f>SUM(E24:E27)</f>
        <v>7307613</v>
      </c>
      <c r="F23" s="171"/>
      <c r="G23" s="62">
        <f>SUM(G24:G27)</f>
        <v>7067692</v>
      </c>
    </row>
    <row r="24" spans="1:7" ht="53.25" customHeight="1" x14ac:dyDescent="0.25">
      <c r="A24" s="286" t="s">
        <v>60</v>
      </c>
      <c r="B24" s="297"/>
      <c r="C24" s="298" t="s">
        <v>116</v>
      </c>
      <c r="D24" s="299">
        <f>ROUND(D13*4%,0)+1</f>
        <v>304065</v>
      </c>
      <c r="E24" s="173">
        <f>ROUND(E13*4%,0)</f>
        <v>3427450</v>
      </c>
      <c r="F24" s="166">
        <v>0.93</v>
      </c>
      <c r="G24" s="167">
        <f>ROUND(E24*F24,0)</f>
        <v>3187529</v>
      </c>
    </row>
    <row r="25" spans="1:7" ht="66" customHeight="1" x14ac:dyDescent="0.25">
      <c r="A25" s="286" t="s">
        <v>62</v>
      </c>
      <c r="B25" s="300"/>
      <c r="C25" s="298" t="s">
        <v>247</v>
      </c>
      <c r="D25" s="299">
        <f>ROUND(D13*1.493%,0)</f>
        <v>113492</v>
      </c>
      <c r="E25" s="299">
        <v>1126838</v>
      </c>
      <c r="F25" s="173">
        <v>1</v>
      </c>
      <c r="G25" s="167">
        <f>ROUND(E25*F25,2)</f>
        <v>1126838</v>
      </c>
    </row>
    <row r="26" spans="1:7" ht="56.25" customHeight="1" x14ac:dyDescent="0.25">
      <c r="A26" s="286" t="s">
        <v>64</v>
      </c>
      <c r="B26" s="300"/>
      <c r="C26" s="298" t="s">
        <v>248</v>
      </c>
      <c r="D26" s="299">
        <f>ROUND(D13*3.4%,0)</f>
        <v>258454</v>
      </c>
      <c r="E26" s="173">
        <v>2566146</v>
      </c>
      <c r="F26" s="173">
        <v>1</v>
      </c>
      <c r="G26" s="167">
        <f>ROUND(E26*F26,2)</f>
        <v>2566146</v>
      </c>
    </row>
    <row r="27" spans="1:7" ht="51.75" customHeight="1" thickBot="1" x14ac:dyDescent="0.3">
      <c r="A27" s="286" t="s">
        <v>119</v>
      </c>
      <c r="B27" s="301"/>
      <c r="C27" s="302" t="s">
        <v>249</v>
      </c>
      <c r="D27" s="299">
        <f>ROUND(D13*0.248%,0)</f>
        <v>18852</v>
      </c>
      <c r="E27" s="177">
        <v>187179</v>
      </c>
      <c r="F27" s="177">
        <v>1</v>
      </c>
      <c r="G27" s="178">
        <f>ROUND(E27*F27,2)</f>
        <v>187179</v>
      </c>
    </row>
    <row r="28" spans="1:7" s="31" customFormat="1" ht="27" customHeight="1" x14ac:dyDescent="0.2">
      <c r="A28" s="286">
        <v>3</v>
      </c>
      <c r="B28" s="296"/>
      <c r="C28" s="242" t="s">
        <v>68</v>
      </c>
      <c r="D28" s="303">
        <f>D23+D11</f>
        <v>8296463</v>
      </c>
      <c r="E28" s="171">
        <f>E23+E11</f>
        <v>92993873.763051093</v>
      </c>
      <c r="F28" s="179"/>
      <c r="G28" s="180"/>
    </row>
    <row r="29" spans="1:7" s="89" customFormat="1" ht="22.5" customHeight="1" x14ac:dyDescent="0.2">
      <c r="A29" s="286"/>
      <c r="B29" s="296"/>
      <c r="C29" s="304" t="s">
        <v>69</v>
      </c>
      <c r="D29" s="305"/>
      <c r="E29" s="183">
        <f>E28*0.2</f>
        <v>18598774.752610218</v>
      </c>
      <c r="F29" s="184"/>
      <c r="G29" s="185"/>
    </row>
    <row r="30" spans="1:7" s="31" customFormat="1" ht="27.75" customHeight="1" thickBot="1" x14ac:dyDescent="0.25">
      <c r="A30" s="286"/>
      <c r="B30" s="296"/>
      <c r="C30" s="306" t="s">
        <v>70</v>
      </c>
      <c r="D30" s="307"/>
      <c r="E30" s="188">
        <f>E28+E29</f>
        <v>111592648.51566131</v>
      </c>
      <c r="F30" s="189"/>
      <c r="G30" s="190"/>
    </row>
    <row r="31" spans="1:7" s="31" customFormat="1" ht="25.5" x14ac:dyDescent="0.25">
      <c r="A31" s="286">
        <v>4</v>
      </c>
      <c r="B31" s="296"/>
      <c r="C31" s="308" t="s">
        <v>121</v>
      </c>
      <c r="D31" s="303"/>
      <c r="E31" s="192"/>
      <c r="F31" s="192"/>
      <c r="G31" s="193">
        <f>G23+G11</f>
        <v>86755915</v>
      </c>
    </row>
    <row r="32" spans="1:7" s="89" customFormat="1" ht="27.75" customHeight="1" x14ac:dyDescent="0.25">
      <c r="A32" s="286"/>
      <c r="B32" s="296"/>
      <c r="C32" s="304" t="s">
        <v>69</v>
      </c>
      <c r="D32" s="305"/>
      <c r="E32" s="194"/>
      <c r="F32" s="194"/>
      <c r="G32" s="195">
        <f>G31*0.2</f>
        <v>17351183</v>
      </c>
    </row>
    <row r="33" spans="1:9" s="89" customFormat="1" ht="26.25" thickBot="1" x14ac:dyDescent="0.3">
      <c r="A33" s="286"/>
      <c r="B33" s="296"/>
      <c r="C33" s="309" t="s">
        <v>122</v>
      </c>
      <c r="D33" s="310"/>
      <c r="E33" s="198"/>
      <c r="F33" s="198"/>
      <c r="G33" s="199">
        <f>G31+G32</f>
        <v>104107098</v>
      </c>
    </row>
    <row r="34" spans="1:9" s="116" customFormat="1" ht="82.5" customHeight="1" thickBot="1" x14ac:dyDescent="0.3">
      <c r="A34" s="286">
        <v>5</v>
      </c>
      <c r="B34" s="311"/>
      <c r="C34" s="312" t="s">
        <v>73</v>
      </c>
      <c r="D34" s="313"/>
      <c r="E34" s="201"/>
      <c r="F34" s="201"/>
      <c r="G34" s="202">
        <v>0.93</v>
      </c>
    </row>
    <row r="35" spans="1:9" s="116" customFormat="1" ht="36" customHeight="1" x14ac:dyDescent="0.25">
      <c r="A35" s="286">
        <v>6</v>
      </c>
      <c r="B35" s="311"/>
      <c r="C35" s="314" t="s">
        <v>74</v>
      </c>
      <c r="D35" s="315"/>
      <c r="E35" s="117"/>
      <c r="F35" s="118"/>
      <c r="G35" s="119"/>
    </row>
    <row r="36" spans="1:9" s="116" customFormat="1" ht="32.25" customHeight="1" x14ac:dyDescent="0.25">
      <c r="A36" s="286" t="s">
        <v>75</v>
      </c>
      <c r="B36" s="316"/>
      <c r="C36" s="233" t="s">
        <v>76</v>
      </c>
      <c r="D36" s="267">
        <f>D25</f>
        <v>113492</v>
      </c>
      <c r="E36" s="122"/>
      <c r="F36" s="123"/>
      <c r="G36" s="124">
        <v>1</v>
      </c>
    </row>
    <row r="37" spans="1:9" s="116" customFormat="1" ht="27" customHeight="1" x14ac:dyDescent="0.25">
      <c r="A37" s="286" t="s">
        <v>77</v>
      </c>
      <c r="B37" s="316"/>
      <c r="C37" s="233" t="s">
        <v>78</v>
      </c>
      <c r="D37" s="267">
        <f>D26</f>
        <v>258454</v>
      </c>
      <c r="E37" s="122"/>
      <c r="F37" s="123"/>
      <c r="G37" s="124">
        <v>1</v>
      </c>
    </row>
    <row r="38" spans="1:9" s="116" customFormat="1" ht="30" customHeight="1" thickBot="1" x14ac:dyDescent="0.3">
      <c r="A38" s="286" t="s">
        <v>79</v>
      </c>
      <c r="B38" s="317"/>
      <c r="C38" s="271" t="s">
        <v>80</v>
      </c>
      <c r="D38" s="267">
        <f>D27</f>
        <v>18852</v>
      </c>
      <c r="E38" s="128"/>
      <c r="F38" s="129"/>
      <c r="G38" s="124">
        <v>1</v>
      </c>
    </row>
    <row r="39" spans="1:9" s="116" customFormat="1" ht="40.5" customHeight="1" thickBot="1" x14ac:dyDescent="0.3">
      <c r="A39" s="318">
        <v>7</v>
      </c>
      <c r="B39" s="319"/>
      <c r="C39" s="276" t="s">
        <v>81</v>
      </c>
      <c r="D39" s="277">
        <f>D28</f>
        <v>8296463</v>
      </c>
      <c r="E39" s="133"/>
      <c r="F39" s="134"/>
      <c r="G39" s="135"/>
    </row>
    <row r="40" spans="1:9" s="116" customFormat="1" ht="14.25" customHeight="1" x14ac:dyDescent="0.25">
      <c r="A40" s="203"/>
      <c r="B40" s="203"/>
      <c r="C40" s="204"/>
      <c r="D40" s="204"/>
      <c r="E40" s="204"/>
      <c r="F40" s="204"/>
      <c r="G40" s="204"/>
    </row>
    <row r="42" spans="1:9" s="379" customFormat="1" ht="15.75" x14ac:dyDescent="0.25">
      <c r="A42" s="137" t="s">
        <v>82</v>
      </c>
      <c r="B42" s="137"/>
      <c r="C42" s="137"/>
      <c r="D42" s="137" t="s">
        <v>83</v>
      </c>
      <c r="E42" s="137"/>
      <c r="F42" s="137"/>
      <c r="G42" s="376"/>
      <c r="H42" s="377"/>
      <c r="I42" s="378"/>
    </row>
    <row r="43" spans="1:9" s="361" customFormat="1" ht="15.75" x14ac:dyDescent="0.25">
      <c r="A43" s="740" t="s">
        <v>306</v>
      </c>
      <c r="B43" s="740"/>
      <c r="C43" s="380"/>
      <c r="D43" s="381" t="s">
        <v>310</v>
      </c>
      <c r="E43" s="381"/>
    </row>
    <row r="44" spans="1:9" s="361" customFormat="1" ht="15.75" x14ac:dyDescent="0.25">
      <c r="A44" s="382" t="s">
        <v>307</v>
      </c>
      <c r="D44" s="381" t="s">
        <v>311</v>
      </c>
      <c r="E44" s="381"/>
    </row>
    <row r="45" spans="1:9" s="361" customFormat="1" ht="15.75" x14ac:dyDescent="0.25">
      <c r="A45" s="383" t="s">
        <v>308</v>
      </c>
      <c r="D45" s="381"/>
      <c r="E45" s="381"/>
    </row>
    <row r="46" spans="1:9" s="361" customFormat="1" ht="15.75" x14ac:dyDescent="0.25">
      <c r="B46" s="384"/>
      <c r="D46" s="385" t="s">
        <v>312</v>
      </c>
      <c r="E46" s="386"/>
    </row>
    <row r="47" spans="1:9" s="361" customFormat="1" ht="15.75" x14ac:dyDescent="0.25">
      <c r="A47" s="741" t="s">
        <v>309</v>
      </c>
      <c r="B47" s="742"/>
      <c r="D47" s="741" t="s">
        <v>309</v>
      </c>
      <c r="E47" s="742"/>
    </row>
    <row r="48" spans="1:9" s="379" customFormat="1" ht="15.75" x14ac:dyDescent="0.25">
      <c r="A48" s="385" t="s">
        <v>84</v>
      </c>
      <c r="B48" s="385"/>
      <c r="C48" s="387"/>
      <c r="D48" s="385" t="s">
        <v>84</v>
      </c>
      <c r="E48" s="385"/>
      <c r="F48" s="385"/>
      <c r="H48" s="378"/>
      <c r="I48" s="378"/>
    </row>
    <row r="49" spans="1:7" s="144" customFormat="1" ht="15.75" x14ac:dyDescent="0.25">
      <c r="A49" s="206"/>
      <c r="B49" s="206"/>
      <c r="C49" s="206"/>
      <c r="E49" s="205"/>
      <c r="F49" s="205"/>
    </row>
    <row r="50" spans="1:7" s="144" customFormat="1" ht="15.75" x14ac:dyDescent="0.25">
      <c r="A50" s="145" t="s">
        <v>85</v>
      </c>
      <c r="B50" s="5"/>
      <c r="C50" s="139"/>
      <c r="D50" s="140"/>
      <c r="E50" s="5"/>
      <c r="F50" s="205"/>
    </row>
    <row r="51" spans="1:7" s="144" customFormat="1" ht="15.75" x14ac:dyDescent="0.25">
      <c r="A51" s="145" t="s">
        <v>86</v>
      </c>
      <c r="B51" s="5"/>
      <c r="C51" s="139"/>
      <c r="D51" s="140"/>
      <c r="E51" s="145" t="s">
        <v>87</v>
      </c>
      <c r="F51" s="205"/>
    </row>
    <row r="52" spans="1:7" s="144" customFormat="1" ht="15.75" x14ac:dyDescent="0.25">
      <c r="A52" s="206"/>
      <c r="B52" s="206"/>
      <c r="C52" s="206"/>
      <c r="E52" s="205"/>
      <c r="F52" s="205"/>
    </row>
    <row r="53" spans="1:7" ht="28.5" customHeight="1" x14ac:dyDescent="0.25">
      <c r="A53" s="749"/>
      <c r="B53" s="749"/>
      <c r="C53" s="749"/>
      <c r="D53" s="207"/>
      <c r="E53" s="743"/>
      <c r="F53" s="743"/>
      <c r="G53" s="743"/>
    </row>
    <row r="54" spans="1:7" ht="25.5" customHeight="1" x14ac:dyDescent="0.25">
      <c r="A54" s="744"/>
      <c r="B54" s="744"/>
      <c r="C54" s="744"/>
      <c r="D54" s="208"/>
      <c r="E54" s="209"/>
      <c r="F54" s="209"/>
      <c r="G54" s="208"/>
    </row>
  </sheetData>
  <mergeCells count="15">
    <mergeCell ref="A54:C54"/>
    <mergeCell ref="A4:G4"/>
    <mergeCell ref="A5:G5"/>
    <mergeCell ref="A6:G6"/>
    <mergeCell ref="A8:A9"/>
    <mergeCell ref="B8:B9"/>
    <mergeCell ref="C8:C9"/>
    <mergeCell ref="D8:G8"/>
    <mergeCell ref="A12:A13"/>
    <mergeCell ref="B12:B13"/>
    <mergeCell ref="A53:C53"/>
    <mergeCell ref="E53:G53"/>
    <mergeCell ref="A43:B43"/>
    <mergeCell ref="A47:B47"/>
    <mergeCell ref="D47:E4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74"/>
  <sheetViews>
    <sheetView topLeftCell="A48" workbookViewId="0">
      <selection activeCell="C52" sqref="C52"/>
    </sheetView>
  </sheetViews>
  <sheetFormatPr defaultRowHeight="15" x14ac:dyDescent="0.25"/>
  <cols>
    <col min="1" max="1" width="7.140625" style="5" customWidth="1"/>
    <col min="2" max="2" width="17.85546875" style="5" customWidth="1"/>
    <col min="3" max="3" width="60.28515625" style="139" customWidth="1"/>
    <col min="4" max="4" width="17" style="140" customWidth="1"/>
    <col min="5" max="5" width="19.7109375" style="5" customWidth="1"/>
    <col min="6" max="6" width="7.85546875" style="5" customWidth="1"/>
    <col min="7" max="7" width="22" style="5" customWidth="1"/>
    <col min="8" max="8" width="22" style="76" customWidth="1"/>
    <col min="9" max="9" width="18.42578125" style="76" customWidth="1"/>
    <col min="10" max="10" width="30.85546875" style="5" customWidth="1"/>
    <col min="11" max="11" width="27.140625" style="5" bestFit="1" customWidth="1"/>
    <col min="12" max="256" width="9.140625" style="5"/>
    <col min="257" max="257" width="7.140625" style="5" customWidth="1"/>
    <col min="258" max="258" width="17.85546875" style="5" customWidth="1"/>
    <col min="259" max="259" width="60.28515625" style="5" customWidth="1"/>
    <col min="260" max="260" width="17" style="5" customWidth="1"/>
    <col min="261" max="261" width="19.7109375" style="5" customWidth="1"/>
    <col min="262" max="262" width="7.85546875" style="5" customWidth="1"/>
    <col min="263" max="264" width="22" style="5" customWidth="1"/>
    <col min="265" max="265" width="18.42578125" style="5" customWidth="1"/>
    <col min="266" max="266" width="30.85546875" style="5" customWidth="1"/>
    <col min="267" max="267" width="27.140625" style="5" bestFit="1" customWidth="1"/>
    <col min="268" max="512" width="9.140625" style="5"/>
    <col min="513" max="513" width="7.140625" style="5" customWidth="1"/>
    <col min="514" max="514" width="17.85546875" style="5" customWidth="1"/>
    <col min="515" max="515" width="60.28515625" style="5" customWidth="1"/>
    <col min="516" max="516" width="17" style="5" customWidth="1"/>
    <col min="517" max="517" width="19.7109375" style="5" customWidth="1"/>
    <col min="518" max="518" width="7.85546875" style="5" customWidth="1"/>
    <col min="519" max="520" width="22" style="5" customWidth="1"/>
    <col min="521" max="521" width="18.42578125" style="5" customWidth="1"/>
    <col min="522" max="522" width="30.85546875" style="5" customWidth="1"/>
    <col min="523" max="523" width="27.140625" style="5" bestFit="1" customWidth="1"/>
    <col min="524" max="768" width="9.140625" style="5"/>
    <col min="769" max="769" width="7.140625" style="5" customWidth="1"/>
    <col min="770" max="770" width="17.85546875" style="5" customWidth="1"/>
    <col min="771" max="771" width="60.28515625" style="5" customWidth="1"/>
    <col min="772" max="772" width="17" style="5" customWidth="1"/>
    <col min="773" max="773" width="19.7109375" style="5" customWidth="1"/>
    <col min="774" max="774" width="7.85546875" style="5" customWidth="1"/>
    <col min="775" max="776" width="22" style="5" customWidth="1"/>
    <col min="777" max="777" width="18.42578125" style="5" customWidth="1"/>
    <col min="778" max="778" width="30.85546875" style="5" customWidth="1"/>
    <col min="779" max="779" width="27.140625" style="5" bestFit="1" customWidth="1"/>
    <col min="780" max="1024" width="9.140625" style="5"/>
    <col min="1025" max="1025" width="7.140625" style="5" customWidth="1"/>
    <col min="1026" max="1026" width="17.85546875" style="5" customWidth="1"/>
    <col min="1027" max="1027" width="60.28515625" style="5" customWidth="1"/>
    <col min="1028" max="1028" width="17" style="5" customWidth="1"/>
    <col min="1029" max="1029" width="19.7109375" style="5" customWidth="1"/>
    <col min="1030" max="1030" width="7.85546875" style="5" customWidth="1"/>
    <col min="1031" max="1032" width="22" style="5" customWidth="1"/>
    <col min="1033" max="1033" width="18.42578125" style="5" customWidth="1"/>
    <col min="1034" max="1034" width="30.85546875" style="5" customWidth="1"/>
    <col min="1035" max="1035" width="27.140625" style="5" bestFit="1" customWidth="1"/>
    <col min="1036" max="1280" width="9.140625" style="5"/>
    <col min="1281" max="1281" width="7.140625" style="5" customWidth="1"/>
    <col min="1282" max="1282" width="17.85546875" style="5" customWidth="1"/>
    <col min="1283" max="1283" width="60.28515625" style="5" customWidth="1"/>
    <col min="1284" max="1284" width="17" style="5" customWidth="1"/>
    <col min="1285" max="1285" width="19.7109375" style="5" customWidth="1"/>
    <col min="1286" max="1286" width="7.85546875" style="5" customWidth="1"/>
    <col min="1287" max="1288" width="22" style="5" customWidth="1"/>
    <col min="1289" max="1289" width="18.42578125" style="5" customWidth="1"/>
    <col min="1290" max="1290" width="30.85546875" style="5" customWidth="1"/>
    <col min="1291" max="1291" width="27.140625" style="5" bestFit="1" customWidth="1"/>
    <col min="1292" max="1536" width="9.140625" style="5"/>
    <col min="1537" max="1537" width="7.140625" style="5" customWidth="1"/>
    <col min="1538" max="1538" width="17.85546875" style="5" customWidth="1"/>
    <col min="1539" max="1539" width="60.28515625" style="5" customWidth="1"/>
    <col min="1540" max="1540" width="17" style="5" customWidth="1"/>
    <col min="1541" max="1541" width="19.7109375" style="5" customWidth="1"/>
    <col min="1542" max="1542" width="7.85546875" style="5" customWidth="1"/>
    <col min="1543" max="1544" width="22" style="5" customWidth="1"/>
    <col min="1545" max="1545" width="18.42578125" style="5" customWidth="1"/>
    <col min="1546" max="1546" width="30.85546875" style="5" customWidth="1"/>
    <col min="1547" max="1547" width="27.140625" style="5" bestFit="1" customWidth="1"/>
    <col min="1548" max="1792" width="9.140625" style="5"/>
    <col min="1793" max="1793" width="7.140625" style="5" customWidth="1"/>
    <col min="1794" max="1794" width="17.85546875" style="5" customWidth="1"/>
    <col min="1795" max="1795" width="60.28515625" style="5" customWidth="1"/>
    <col min="1796" max="1796" width="17" style="5" customWidth="1"/>
    <col min="1797" max="1797" width="19.7109375" style="5" customWidth="1"/>
    <col min="1798" max="1798" width="7.85546875" style="5" customWidth="1"/>
    <col min="1799" max="1800" width="22" style="5" customWidth="1"/>
    <col min="1801" max="1801" width="18.42578125" style="5" customWidth="1"/>
    <col min="1802" max="1802" width="30.85546875" style="5" customWidth="1"/>
    <col min="1803" max="1803" width="27.140625" style="5" bestFit="1" customWidth="1"/>
    <col min="1804" max="2048" width="9.140625" style="5"/>
    <col min="2049" max="2049" width="7.140625" style="5" customWidth="1"/>
    <col min="2050" max="2050" width="17.85546875" style="5" customWidth="1"/>
    <col min="2051" max="2051" width="60.28515625" style="5" customWidth="1"/>
    <col min="2052" max="2052" width="17" style="5" customWidth="1"/>
    <col min="2053" max="2053" width="19.7109375" style="5" customWidth="1"/>
    <col min="2054" max="2054" width="7.85546875" style="5" customWidth="1"/>
    <col min="2055" max="2056" width="22" style="5" customWidth="1"/>
    <col min="2057" max="2057" width="18.42578125" style="5" customWidth="1"/>
    <col min="2058" max="2058" width="30.85546875" style="5" customWidth="1"/>
    <col min="2059" max="2059" width="27.140625" style="5" bestFit="1" customWidth="1"/>
    <col min="2060" max="2304" width="9.140625" style="5"/>
    <col min="2305" max="2305" width="7.140625" style="5" customWidth="1"/>
    <col min="2306" max="2306" width="17.85546875" style="5" customWidth="1"/>
    <col min="2307" max="2307" width="60.28515625" style="5" customWidth="1"/>
    <col min="2308" max="2308" width="17" style="5" customWidth="1"/>
    <col min="2309" max="2309" width="19.7109375" style="5" customWidth="1"/>
    <col min="2310" max="2310" width="7.85546875" style="5" customWidth="1"/>
    <col min="2311" max="2312" width="22" style="5" customWidth="1"/>
    <col min="2313" max="2313" width="18.42578125" style="5" customWidth="1"/>
    <col min="2314" max="2314" width="30.85546875" style="5" customWidth="1"/>
    <col min="2315" max="2315" width="27.140625" style="5" bestFit="1" customWidth="1"/>
    <col min="2316" max="2560" width="9.140625" style="5"/>
    <col min="2561" max="2561" width="7.140625" style="5" customWidth="1"/>
    <col min="2562" max="2562" width="17.85546875" style="5" customWidth="1"/>
    <col min="2563" max="2563" width="60.28515625" style="5" customWidth="1"/>
    <col min="2564" max="2564" width="17" style="5" customWidth="1"/>
    <col min="2565" max="2565" width="19.7109375" style="5" customWidth="1"/>
    <col min="2566" max="2566" width="7.85546875" style="5" customWidth="1"/>
    <col min="2567" max="2568" width="22" style="5" customWidth="1"/>
    <col min="2569" max="2569" width="18.42578125" style="5" customWidth="1"/>
    <col min="2570" max="2570" width="30.85546875" style="5" customWidth="1"/>
    <col min="2571" max="2571" width="27.140625" style="5" bestFit="1" customWidth="1"/>
    <col min="2572" max="2816" width="9.140625" style="5"/>
    <col min="2817" max="2817" width="7.140625" style="5" customWidth="1"/>
    <col min="2818" max="2818" width="17.85546875" style="5" customWidth="1"/>
    <col min="2819" max="2819" width="60.28515625" style="5" customWidth="1"/>
    <col min="2820" max="2820" width="17" style="5" customWidth="1"/>
    <col min="2821" max="2821" width="19.7109375" style="5" customWidth="1"/>
    <col min="2822" max="2822" width="7.85546875" style="5" customWidth="1"/>
    <col min="2823" max="2824" width="22" style="5" customWidth="1"/>
    <col min="2825" max="2825" width="18.42578125" style="5" customWidth="1"/>
    <col min="2826" max="2826" width="30.85546875" style="5" customWidth="1"/>
    <col min="2827" max="2827" width="27.140625" style="5" bestFit="1" customWidth="1"/>
    <col min="2828" max="3072" width="9.140625" style="5"/>
    <col min="3073" max="3073" width="7.140625" style="5" customWidth="1"/>
    <col min="3074" max="3074" width="17.85546875" style="5" customWidth="1"/>
    <col min="3075" max="3075" width="60.28515625" style="5" customWidth="1"/>
    <col min="3076" max="3076" width="17" style="5" customWidth="1"/>
    <col min="3077" max="3077" width="19.7109375" style="5" customWidth="1"/>
    <col min="3078" max="3078" width="7.85546875" style="5" customWidth="1"/>
    <col min="3079" max="3080" width="22" style="5" customWidth="1"/>
    <col min="3081" max="3081" width="18.42578125" style="5" customWidth="1"/>
    <col min="3082" max="3082" width="30.85546875" style="5" customWidth="1"/>
    <col min="3083" max="3083" width="27.140625" style="5" bestFit="1" customWidth="1"/>
    <col min="3084" max="3328" width="9.140625" style="5"/>
    <col min="3329" max="3329" width="7.140625" style="5" customWidth="1"/>
    <col min="3330" max="3330" width="17.85546875" style="5" customWidth="1"/>
    <col min="3331" max="3331" width="60.28515625" style="5" customWidth="1"/>
    <col min="3332" max="3332" width="17" style="5" customWidth="1"/>
    <col min="3333" max="3333" width="19.7109375" style="5" customWidth="1"/>
    <col min="3334" max="3334" width="7.85546875" style="5" customWidth="1"/>
    <col min="3335" max="3336" width="22" style="5" customWidth="1"/>
    <col min="3337" max="3337" width="18.42578125" style="5" customWidth="1"/>
    <col min="3338" max="3338" width="30.85546875" style="5" customWidth="1"/>
    <col min="3339" max="3339" width="27.140625" style="5" bestFit="1" customWidth="1"/>
    <col min="3340" max="3584" width="9.140625" style="5"/>
    <col min="3585" max="3585" width="7.140625" style="5" customWidth="1"/>
    <col min="3586" max="3586" width="17.85546875" style="5" customWidth="1"/>
    <col min="3587" max="3587" width="60.28515625" style="5" customWidth="1"/>
    <col min="3588" max="3588" width="17" style="5" customWidth="1"/>
    <col min="3589" max="3589" width="19.7109375" style="5" customWidth="1"/>
    <col min="3590" max="3590" width="7.85546875" style="5" customWidth="1"/>
    <col min="3591" max="3592" width="22" style="5" customWidth="1"/>
    <col min="3593" max="3593" width="18.42578125" style="5" customWidth="1"/>
    <col min="3594" max="3594" width="30.85546875" style="5" customWidth="1"/>
    <col min="3595" max="3595" width="27.140625" style="5" bestFit="1" customWidth="1"/>
    <col min="3596" max="3840" width="9.140625" style="5"/>
    <col min="3841" max="3841" width="7.140625" style="5" customWidth="1"/>
    <col min="3842" max="3842" width="17.85546875" style="5" customWidth="1"/>
    <col min="3843" max="3843" width="60.28515625" style="5" customWidth="1"/>
    <col min="3844" max="3844" width="17" style="5" customWidth="1"/>
    <col min="3845" max="3845" width="19.7109375" style="5" customWidth="1"/>
    <col min="3846" max="3846" width="7.85546875" style="5" customWidth="1"/>
    <col min="3847" max="3848" width="22" style="5" customWidth="1"/>
    <col min="3849" max="3849" width="18.42578125" style="5" customWidth="1"/>
    <col min="3850" max="3850" width="30.85546875" style="5" customWidth="1"/>
    <col min="3851" max="3851" width="27.140625" style="5" bestFit="1" customWidth="1"/>
    <col min="3852" max="4096" width="9.140625" style="5"/>
    <col min="4097" max="4097" width="7.140625" style="5" customWidth="1"/>
    <col min="4098" max="4098" width="17.85546875" style="5" customWidth="1"/>
    <col min="4099" max="4099" width="60.28515625" style="5" customWidth="1"/>
    <col min="4100" max="4100" width="17" style="5" customWidth="1"/>
    <col min="4101" max="4101" width="19.7109375" style="5" customWidth="1"/>
    <col min="4102" max="4102" width="7.85546875" style="5" customWidth="1"/>
    <col min="4103" max="4104" width="22" style="5" customWidth="1"/>
    <col min="4105" max="4105" width="18.42578125" style="5" customWidth="1"/>
    <col min="4106" max="4106" width="30.85546875" style="5" customWidth="1"/>
    <col min="4107" max="4107" width="27.140625" style="5" bestFit="1" customWidth="1"/>
    <col min="4108" max="4352" width="9.140625" style="5"/>
    <col min="4353" max="4353" width="7.140625" style="5" customWidth="1"/>
    <col min="4354" max="4354" width="17.85546875" style="5" customWidth="1"/>
    <col min="4355" max="4355" width="60.28515625" style="5" customWidth="1"/>
    <col min="4356" max="4356" width="17" style="5" customWidth="1"/>
    <col min="4357" max="4357" width="19.7109375" style="5" customWidth="1"/>
    <col min="4358" max="4358" width="7.85546875" style="5" customWidth="1"/>
    <col min="4359" max="4360" width="22" style="5" customWidth="1"/>
    <col min="4361" max="4361" width="18.42578125" style="5" customWidth="1"/>
    <col min="4362" max="4362" width="30.85546875" style="5" customWidth="1"/>
    <col min="4363" max="4363" width="27.140625" style="5" bestFit="1" customWidth="1"/>
    <col min="4364" max="4608" width="9.140625" style="5"/>
    <col min="4609" max="4609" width="7.140625" style="5" customWidth="1"/>
    <col min="4610" max="4610" width="17.85546875" style="5" customWidth="1"/>
    <col min="4611" max="4611" width="60.28515625" style="5" customWidth="1"/>
    <col min="4612" max="4612" width="17" style="5" customWidth="1"/>
    <col min="4613" max="4613" width="19.7109375" style="5" customWidth="1"/>
    <col min="4614" max="4614" width="7.85546875" style="5" customWidth="1"/>
    <col min="4615" max="4616" width="22" style="5" customWidth="1"/>
    <col min="4617" max="4617" width="18.42578125" style="5" customWidth="1"/>
    <col min="4618" max="4618" width="30.85546875" style="5" customWidth="1"/>
    <col min="4619" max="4619" width="27.140625" style="5" bestFit="1" customWidth="1"/>
    <col min="4620" max="4864" width="9.140625" style="5"/>
    <col min="4865" max="4865" width="7.140625" style="5" customWidth="1"/>
    <col min="4866" max="4866" width="17.85546875" style="5" customWidth="1"/>
    <col min="4867" max="4867" width="60.28515625" style="5" customWidth="1"/>
    <col min="4868" max="4868" width="17" style="5" customWidth="1"/>
    <col min="4869" max="4869" width="19.7109375" style="5" customWidth="1"/>
    <col min="4870" max="4870" width="7.85546875" style="5" customWidth="1"/>
    <col min="4871" max="4872" width="22" style="5" customWidth="1"/>
    <col min="4873" max="4873" width="18.42578125" style="5" customWidth="1"/>
    <col min="4874" max="4874" width="30.85546875" style="5" customWidth="1"/>
    <col min="4875" max="4875" width="27.140625" style="5" bestFit="1" customWidth="1"/>
    <col min="4876" max="5120" width="9.140625" style="5"/>
    <col min="5121" max="5121" width="7.140625" style="5" customWidth="1"/>
    <col min="5122" max="5122" width="17.85546875" style="5" customWidth="1"/>
    <col min="5123" max="5123" width="60.28515625" style="5" customWidth="1"/>
    <col min="5124" max="5124" width="17" style="5" customWidth="1"/>
    <col min="5125" max="5125" width="19.7109375" style="5" customWidth="1"/>
    <col min="5126" max="5126" width="7.85546875" style="5" customWidth="1"/>
    <col min="5127" max="5128" width="22" style="5" customWidth="1"/>
    <col min="5129" max="5129" width="18.42578125" style="5" customWidth="1"/>
    <col min="5130" max="5130" width="30.85546875" style="5" customWidth="1"/>
    <col min="5131" max="5131" width="27.140625" style="5" bestFit="1" customWidth="1"/>
    <col min="5132" max="5376" width="9.140625" style="5"/>
    <col min="5377" max="5377" width="7.140625" style="5" customWidth="1"/>
    <col min="5378" max="5378" width="17.85546875" style="5" customWidth="1"/>
    <col min="5379" max="5379" width="60.28515625" style="5" customWidth="1"/>
    <col min="5380" max="5380" width="17" style="5" customWidth="1"/>
    <col min="5381" max="5381" width="19.7109375" style="5" customWidth="1"/>
    <col min="5382" max="5382" width="7.85546875" style="5" customWidth="1"/>
    <col min="5383" max="5384" width="22" style="5" customWidth="1"/>
    <col min="5385" max="5385" width="18.42578125" style="5" customWidth="1"/>
    <col min="5386" max="5386" width="30.85546875" style="5" customWidth="1"/>
    <col min="5387" max="5387" width="27.140625" style="5" bestFit="1" customWidth="1"/>
    <col min="5388" max="5632" width="9.140625" style="5"/>
    <col min="5633" max="5633" width="7.140625" style="5" customWidth="1"/>
    <col min="5634" max="5634" width="17.85546875" style="5" customWidth="1"/>
    <col min="5635" max="5635" width="60.28515625" style="5" customWidth="1"/>
    <col min="5636" max="5636" width="17" style="5" customWidth="1"/>
    <col min="5637" max="5637" width="19.7109375" style="5" customWidth="1"/>
    <col min="5638" max="5638" width="7.85546875" style="5" customWidth="1"/>
    <col min="5639" max="5640" width="22" style="5" customWidth="1"/>
    <col min="5641" max="5641" width="18.42578125" style="5" customWidth="1"/>
    <col min="5642" max="5642" width="30.85546875" style="5" customWidth="1"/>
    <col min="5643" max="5643" width="27.140625" style="5" bestFit="1" customWidth="1"/>
    <col min="5644" max="5888" width="9.140625" style="5"/>
    <col min="5889" max="5889" width="7.140625" style="5" customWidth="1"/>
    <col min="5890" max="5890" width="17.85546875" style="5" customWidth="1"/>
    <col min="5891" max="5891" width="60.28515625" style="5" customWidth="1"/>
    <col min="5892" max="5892" width="17" style="5" customWidth="1"/>
    <col min="5893" max="5893" width="19.7109375" style="5" customWidth="1"/>
    <col min="5894" max="5894" width="7.85546875" style="5" customWidth="1"/>
    <col min="5895" max="5896" width="22" style="5" customWidth="1"/>
    <col min="5897" max="5897" width="18.42578125" style="5" customWidth="1"/>
    <col min="5898" max="5898" width="30.85546875" style="5" customWidth="1"/>
    <col min="5899" max="5899" width="27.140625" style="5" bestFit="1" customWidth="1"/>
    <col min="5900" max="6144" width="9.140625" style="5"/>
    <col min="6145" max="6145" width="7.140625" style="5" customWidth="1"/>
    <col min="6146" max="6146" width="17.85546875" style="5" customWidth="1"/>
    <col min="6147" max="6147" width="60.28515625" style="5" customWidth="1"/>
    <col min="6148" max="6148" width="17" style="5" customWidth="1"/>
    <col min="6149" max="6149" width="19.7109375" style="5" customWidth="1"/>
    <col min="6150" max="6150" width="7.85546875" style="5" customWidth="1"/>
    <col min="6151" max="6152" width="22" style="5" customWidth="1"/>
    <col min="6153" max="6153" width="18.42578125" style="5" customWidth="1"/>
    <col min="6154" max="6154" width="30.85546875" style="5" customWidth="1"/>
    <col min="6155" max="6155" width="27.140625" style="5" bestFit="1" customWidth="1"/>
    <col min="6156" max="6400" width="9.140625" style="5"/>
    <col min="6401" max="6401" width="7.140625" style="5" customWidth="1"/>
    <col min="6402" max="6402" width="17.85546875" style="5" customWidth="1"/>
    <col min="6403" max="6403" width="60.28515625" style="5" customWidth="1"/>
    <col min="6404" max="6404" width="17" style="5" customWidth="1"/>
    <col min="6405" max="6405" width="19.7109375" style="5" customWidth="1"/>
    <col min="6406" max="6406" width="7.85546875" style="5" customWidth="1"/>
    <col min="6407" max="6408" width="22" style="5" customWidth="1"/>
    <col min="6409" max="6409" width="18.42578125" style="5" customWidth="1"/>
    <col min="6410" max="6410" width="30.85546875" style="5" customWidth="1"/>
    <col min="6411" max="6411" width="27.140625" style="5" bestFit="1" customWidth="1"/>
    <col min="6412" max="6656" width="9.140625" style="5"/>
    <col min="6657" max="6657" width="7.140625" style="5" customWidth="1"/>
    <col min="6658" max="6658" width="17.85546875" style="5" customWidth="1"/>
    <col min="6659" max="6659" width="60.28515625" style="5" customWidth="1"/>
    <col min="6660" max="6660" width="17" style="5" customWidth="1"/>
    <col min="6661" max="6661" width="19.7109375" style="5" customWidth="1"/>
    <col min="6662" max="6662" width="7.85546875" style="5" customWidth="1"/>
    <col min="6663" max="6664" width="22" style="5" customWidth="1"/>
    <col min="6665" max="6665" width="18.42578125" style="5" customWidth="1"/>
    <col min="6666" max="6666" width="30.85546875" style="5" customWidth="1"/>
    <col min="6667" max="6667" width="27.140625" style="5" bestFit="1" customWidth="1"/>
    <col min="6668" max="6912" width="9.140625" style="5"/>
    <col min="6913" max="6913" width="7.140625" style="5" customWidth="1"/>
    <col min="6914" max="6914" width="17.85546875" style="5" customWidth="1"/>
    <col min="6915" max="6915" width="60.28515625" style="5" customWidth="1"/>
    <col min="6916" max="6916" width="17" style="5" customWidth="1"/>
    <col min="6917" max="6917" width="19.7109375" style="5" customWidth="1"/>
    <col min="6918" max="6918" width="7.85546875" style="5" customWidth="1"/>
    <col min="6919" max="6920" width="22" style="5" customWidth="1"/>
    <col min="6921" max="6921" width="18.42578125" style="5" customWidth="1"/>
    <col min="6922" max="6922" width="30.85546875" style="5" customWidth="1"/>
    <col min="6923" max="6923" width="27.140625" style="5" bestFit="1" customWidth="1"/>
    <col min="6924" max="7168" width="9.140625" style="5"/>
    <col min="7169" max="7169" width="7.140625" style="5" customWidth="1"/>
    <col min="7170" max="7170" width="17.85546875" style="5" customWidth="1"/>
    <col min="7171" max="7171" width="60.28515625" style="5" customWidth="1"/>
    <col min="7172" max="7172" width="17" style="5" customWidth="1"/>
    <col min="7173" max="7173" width="19.7109375" style="5" customWidth="1"/>
    <col min="7174" max="7174" width="7.85546875" style="5" customWidth="1"/>
    <col min="7175" max="7176" width="22" style="5" customWidth="1"/>
    <col min="7177" max="7177" width="18.42578125" style="5" customWidth="1"/>
    <col min="7178" max="7178" width="30.85546875" style="5" customWidth="1"/>
    <col min="7179" max="7179" width="27.140625" style="5" bestFit="1" customWidth="1"/>
    <col min="7180" max="7424" width="9.140625" style="5"/>
    <col min="7425" max="7425" width="7.140625" style="5" customWidth="1"/>
    <col min="7426" max="7426" width="17.85546875" style="5" customWidth="1"/>
    <col min="7427" max="7427" width="60.28515625" style="5" customWidth="1"/>
    <col min="7428" max="7428" width="17" style="5" customWidth="1"/>
    <col min="7429" max="7429" width="19.7109375" style="5" customWidth="1"/>
    <col min="7430" max="7430" width="7.85546875" style="5" customWidth="1"/>
    <col min="7431" max="7432" width="22" style="5" customWidth="1"/>
    <col min="7433" max="7433" width="18.42578125" style="5" customWidth="1"/>
    <col min="7434" max="7434" width="30.85546875" style="5" customWidth="1"/>
    <col min="7435" max="7435" width="27.140625" style="5" bestFit="1" customWidth="1"/>
    <col min="7436" max="7680" width="9.140625" style="5"/>
    <col min="7681" max="7681" width="7.140625" style="5" customWidth="1"/>
    <col min="7682" max="7682" width="17.85546875" style="5" customWidth="1"/>
    <col min="7683" max="7683" width="60.28515625" style="5" customWidth="1"/>
    <col min="7684" max="7684" width="17" style="5" customWidth="1"/>
    <col min="7685" max="7685" width="19.7109375" style="5" customWidth="1"/>
    <col min="7686" max="7686" width="7.85546875" style="5" customWidth="1"/>
    <col min="7687" max="7688" width="22" style="5" customWidth="1"/>
    <col min="7689" max="7689" width="18.42578125" style="5" customWidth="1"/>
    <col min="7690" max="7690" width="30.85546875" style="5" customWidth="1"/>
    <col min="7691" max="7691" width="27.140625" style="5" bestFit="1" customWidth="1"/>
    <col min="7692" max="7936" width="9.140625" style="5"/>
    <col min="7937" max="7937" width="7.140625" style="5" customWidth="1"/>
    <col min="7938" max="7938" width="17.85546875" style="5" customWidth="1"/>
    <col min="7939" max="7939" width="60.28515625" style="5" customWidth="1"/>
    <col min="7940" max="7940" width="17" style="5" customWidth="1"/>
    <col min="7941" max="7941" width="19.7109375" style="5" customWidth="1"/>
    <col min="7942" max="7942" width="7.85546875" style="5" customWidth="1"/>
    <col min="7943" max="7944" width="22" style="5" customWidth="1"/>
    <col min="7945" max="7945" width="18.42578125" style="5" customWidth="1"/>
    <col min="7946" max="7946" width="30.85546875" style="5" customWidth="1"/>
    <col min="7947" max="7947" width="27.140625" style="5" bestFit="1" customWidth="1"/>
    <col min="7948" max="8192" width="9.140625" style="5"/>
    <col min="8193" max="8193" width="7.140625" style="5" customWidth="1"/>
    <col min="8194" max="8194" width="17.85546875" style="5" customWidth="1"/>
    <col min="8195" max="8195" width="60.28515625" style="5" customWidth="1"/>
    <col min="8196" max="8196" width="17" style="5" customWidth="1"/>
    <col min="8197" max="8197" width="19.7109375" style="5" customWidth="1"/>
    <col min="8198" max="8198" width="7.85546875" style="5" customWidth="1"/>
    <col min="8199" max="8200" width="22" style="5" customWidth="1"/>
    <col min="8201" max="8201" width="18.42578125" style="5" customWidth="1"/>
    <col min="8202" max="8202" width="30.85546875" style="5" customWidth="1"/>
    <col min="8203" max="8203" width="27.140625" style="5" bestFit="1" customWidth="1"/>
    <col min="8204" max="8448" width="9.140625" style="5"/>
    <col min="8449" max="8449" width="7.140625" style="5" customWidth="1"/>
    <col min="8450" max="8450" width="17.85546875" style="5" customWidth="1"/>
    <col min="8451" max="8451" width="60.28515625" style="5" customWidth="1"/>
    <col min="8452" max="8452" width="17" style="5" customWidth="1"/>
    <col min="8453" max="8453" width="19.7109375" style="5" customWidth="1"/>
    <col min="8454" max="8454" width="7.85546875" style="5" customWidth="1"/>
    <col min="8455" max="8456" width="22" style="5" customWidth="1"/>
    <col min="8457" max="8457" width="18.42578125" style="5" customWidth="1"/>
    <col min="8458" max="8458" width="30.85546875" style="5" customWidth="1"/>
    <col min="8459" max="8459" width="27.140625" style="5" bestFit="1" customWidth="1"/>
    <col min="8460" max="8704" width="9.140625" style="5"/>
    <col min="8705" max="8705" width="7.140625" style="5" customWidth="1"/>
    <col min="8706" max="8706" width="17.85546875" style="5" customWidth="1"/>
    <col min="8707" max="8707" width="60.28515625" style="5" customWidth="1"/>
    <col min="8708" max="8708" width="17" style="5" customWidth="1"/>
    <col min="8709" max="8709" width="19.7109375" style="5" customWidth="1"/>
    <col min="8710" max="8710" width="7.85546875" style="5" customWidth="1"/>
    <col min="8711" max="8712" width="22" style="5" customWidth="1"/>
    <col min="8713" max="8713" width="18.42578125" style="5" customWidth="1"/>
    <col min="8714" max="8714" width="30.85546875" style="5" customWidth="1"/>
    <col min="8715" max="8715" width="27.140625" style="5" bestFit="1" customWidth="1"/>
    <col min="8716" max="8960" width="9.140625" style="5"/>
    <col min="8961" max="8961" width="7.140625" style="5" customWidth="1"/>
    <col min="8962" max="8962" width="17.85546875" style="5" customWidth="1"/>
    <col min="8963" max="8963" width="60.28515625" style="5" customWidth="1"/>
    <col min="8964" max="8964" width="17" style="5" customWidth="1"/>
    <col min="8965" max="8965" width="19.7109375" style="5" customWidth="1"/>
    <col min="8966" max="8966" width="7.85546875" style="5" customWidth="1"/>
    <col min="8967" max="8968" width="22" style="5" customWidth="1"/>
    <col min="8969" max="8969" width="18.42578125" style="5" customWidth="1"/>
    <col min="8970" max="8970" width="30.85546875" style="5" customWidth="1"/>
    <col min="8971" max="8971" width="27.140625" style="5" bestFit="1" customWidth="1"/>
    <col min="8972" max="9216" width="9.140625" style="5"/>
    <col min="9217" max="9217" width="7.140625" style="5" customWidth="1"/>
    <col min="9218" max="9218" width="17.85546875" style="5" customWidth="1"/>
    <col min="9219" max="9219" width="60.28515625" style="5" customWidth="1"/>
    <col min="9220" max="9220" width="17" style="5" customWidth="1"/>
    <col min="9221" max="9221" width="19.7109375" style="5" customWidth="1"/>
    <col min="9222" max="9222" width="7.85546875" style="5" customWidth="1"/>
    <col min="9223" max="9224" width="22" style="5" customWidth="1"/>
    <col min="9225" max="9225" width="18.42578125" style="5" customWidth="1"/>
    <col min="9226" max="9226" width="30.85546875" style="5" customWidth="1"/>
    <col min="9227" max="9227" width="27.140625" style="5" bestFit="1" customWidth="1"/>
    <col min="9228" max="9472" width="9.140625" style="5"/>
    <col min="9473" max="9473" width="7.140625" style="5" customWidth="1"/>
    <col min="9474" max="9474" width="17.85546875" style="5" customWidth="1"/>
    <col min="9475" max="9475" width="60.28515625" style="5" customWidth="1"/>
    <col min="9476" max="9476" width="17" style="5" customWidth="1"/>
    <col min="9477" max="9477" width="19.7109375" style="5" customWidth="1"/>
    <col min="9478" max="9478" width="7.85546875" style="5" customWidth="1"/>
    <col min="9479" max="9480" width="22" style="5" customWidth="1"/>
    <col min="9481" max="9481" width="18.42578125" style="5" customWidth="1"/>
    <col min="9482" max="9482" width="30.85546875" style="5" customWidth="1"/>
    <col min="9483" max="9483" width="27.140625" style="5" bestFit="1" customWidth="1"/>
    <col min="9484" max="9728" width="9.140625" style="5"/>
    <col min="9729" max="9729" width="7.140625" style="5" customWidth="1"/>
    <col min="9730" max="9730" width="17.85546875" style="5" customWidth="1"/>
    <col min="9731" max="9731" width="60.28515625" style="5" customWidth="1"/>
    <col min="9732" max="9732" width="17" style="5" customWidth="1"/>
    <col min="9733" max="9733" width="19.7109375" style="5" customWidth="1"/>
    <col min="9734" max="9734" width="7.85546875" style="5" customWidth="1"/>
    <col min="9735" max="9736" width="22" style="5" customWidth="1"/>
    <col min="9737" max="9737" width="18.42578125" style="5" customWidth="1"/>
    <col min="9738" max="9738" width="30.85546875" style="5" customWidth="1"/>
    <col min="9739" max="9739" width="27.140625" style="5" bestFit="1" customWidth="1"/>
    <col min="9740" max="9984" width="9.140625" style="5"/>
    <col min="9985" max="9985" width="7.140625" style="5" customWidth="1"/>
    <col min="9986" max="9986" width="17.85546875" style="5" customWidth="1"/>
    <col min="9987" max="9987" width="60.28515625" style="5" customWidth="1"/>
    <col min="9988" max="9988" width="17" style="5" customWidth="1"/>
    <col min="9989" max="9989" width="19.7109375" style="5" customWidth="1"/>
    <col min="9990" max="9990" width="7.85546875" style="5" customWidth="1"/>
    <col min="9991" max="9992" width="22" style="5" customWidth="1"/>
    <col min="9993" max="9993" width="18.42578125" style="5" customWidth="1"/>
    <col min="9994" max="9994" width="30.85546875" style="5" customWidth="1"/>
    <col min="9995" max="9995" width="27.140625" style="5" bestFit="1" customWidth="1"/>
    <col min="9996" max="10240" width="9.140625" style="5"/>
    <col min="10241" max="10241" width="7.140625" style="5" customWidth="1"/>
    <col min="10242" max="10242" width="17.85546875" style="5" customWidth="1"/>
    <col min="10243" max="10243" width="60.28515625" style="5" customWidth="1"/>
    <col min="10244" max="10244" width="17" style="5" customWidth="1"/>
    <col min="10245" max="10245" width="19.7109375" style="5" customWidth="1"/>
    <col min="10246" max="10246" width="7.85546875" style="5" customWidth="1"/>
    <col min="10247" max="10248" width="22" style="5" customWidth="1"/>
    <col min="10249" max="10249" width="18.42578125" style="5" customWidth="1"/>
    <col min="10250" max="10250" width="30.85546875" style="5" customWidth="1"/>
    <col min="10251" max="10251" width="27.140625" style="5" bestFit="1" customWidth="1"/>
    <col min="10252" max="10496" width="9.140625" style="5"/>
    <col min="10497" max="10497" width="7.140625" style="5" customWidth="1"/>
    <col min="10498" max="10498" width="17.85546875" style="5" customWidth="1"/>
    <col min="10499" max="10499" width="60.28515625" style="5" customWidth="1"/>
    <col min="10500" max="10500" width="17" style="5" customWidth="1"/>
    <col min="10501" max="10501" width="19.7109375" style="5" customWidth="1"/>
    <col min="10502" max="10502" width="7.85546875" style="5" customWidth="1"/>
    <col min="10503" max="10504" width="22" style="5" customWidth="1"/>
    <col min="10505" max="10505" width="18.42578125" style="5" customWidth="1"/>
    <col min="10506" max="10506" width="30.85546875" style="5" customWidth="1"/>
    <col min="10507" max="10507" width="27.140625" style="5" bestFit="1" customWidth="1"/>
    <col min="10508" max="10752" width="9.140625" style="5"/>
    <col min="10753" max="10753" width="7.140625" style="5" customWidth="1"/>
    <col min="10754" max="10754" width="17.85546875" style="5" customWidth="1"/>
    <col min="10755" max="10755" width="60.28515625" style="5" customWidth="1"/>
    <col min="10756" max="10756" width="17" style="5" customWidth="1"/>
    <col min="10757" max="10757" width="19.7109375" style="5" customWidth="1"/>
    <col min="10758" max="10758" width="7.85546875" style="5" customWidth="1"/>
    <col min="10759" max="10760" width="22" style="5" customWidth="1"/>
    <col min="10761" max="10761" width="18.42578125" style="5" customWidth="1"/>
    <col min="10762" max="10762" width="30.85546875" style="5" customWidth="1"/>
    <col min="10763" max="10763" width="27.140625" style="5" bestFit="1" customWidth="1"/>
    <col min="10764" max="11008" width="9.140625" style="5"/>
    <col min="11009" max="11009" width="7.140625" style="5" customWidth="1"/>
    <col min="11010" max="11010" width="17.85546875" style="5" customWidth="1"/>
    <col min="11011" max="11011" width="60.28515625" style="5" customWidth="1"/>
    <col min="11012" max="11012" width="17" style="5" customWidth="1"/>
    <col min="11013" max="11013" width="19.7109375" style="5" customWidth="1"/>
    <col min="11014" max="11014" width="7.85546875" style="5" customWidth="1"/>
    <col min="11015" max="11016" width="22" style="5" customWidth="1"/>
    <col min="11017" max="11017" width="18.42578125" style="5" customWidth="1"/>
    <col min="11018" max="11018" width="30.85546875" style="5" customWidth="1"/>
    <col min="11019" max="11019" width="27.140625" style="5" bestFit="1" customWidth="1"/>
    <col min="11020" max="11264" width="9.140625" style="5"/>
    <col min="11265" max="11265" width="7.140625" style="5" customWidth="1"/>
    <col min="11266" max="11266" width="17.85546875" style="5" customWidth="1"/>
    <col min="11267" max="11267" width="60.28515625" style="5" customWidth="1"/>
    <col min="11268" max="11268" width="17" style="5" customWidth="1"/>
    <col min="11269" max="11269" width="19.7109375" style="5" customWidth="1"/>
    <col min="11270" max="11270" width="7.85546875" style="5" customWidth="1"/>
    <col min="11271" max="11272" width="22" style="5" customWidth="1"/>
    <col min="11273" max="11273" width="18.42578125" style="5" customWidth="1"/>
    <col min="11274" max="11274" width="30.85546875" style="5" customWidth="1"/>
    <col min="11275" max="11275" width="27.140625" style="5" bestFit="1" customWidth="1"/>
    <col min="11276" max="11520" width="9.140625" style="5"/>
    <col min="11521" max="11521" width="7.140625" style="5" customWidth="1"/>
    <col min="11522" max="11522" width="17.85546875" style="5" customWidth="1"/>
    <col min="11523" max="11523" width="60.28515625" style="5" customWidth="1"/>
    <col min="11524" max="11524" width="17" style="5" customWidth="1"/>
    <col min="11525" max="11525" width="19.7109375" style="5" customWidth="1"/>
    <col min="11526" max="11526" width="7.85546875" style="5" customWidth="1"/>
    <col min="11527" max="11528" width="22" style="5" customWidth="1"/>
    <col min="11529" max="11529" width="18.42578125" style="5" customWidth="1"/>
    <col min="11530" max="11530" width="30.85546875" style="5" customWidth="1"/>
    <col min="11531" max="11531" width="27.140625" style="5" bestFit="1" customWidth="1"/>
    <col min="11532" max="11776" width="9.140625" style="5"/>
    <col min="11777" max="11777" width="7.140625" style="5" customWidth="1"/>
    <col min="11778" max="11778" width="17.85546875" style="5" customWidth="1"/>
    <col min="11779" max="11779" width="60.28515625" style="5" customWidth="1"/>
    <col min="11780" max="11780" width="17" style="5" customWidth="1"/>
    <col min="11781" max="11781" width="19.7109375" style="5" customWidth="1"/>
    <col min="11782" max="11782" width="7.85546875" style="5" customWidth="1"/>
    <col min="11783" max="11784" width="22" style="5" customWidth="1"/>
    <col min="11785" max="11785" width="18.42578125" style="5" customWidth="1"/>
    <col min="11786" max="11786" width="30.85546875" style="5" customWidth="1"/>
    <col min="11787" max="11787" width="27.140625" style="5" bestFit="1" customWidth="1"/>
    <col min="11788" max="12032" width="9.140625" style="5"/>
    <col min="12033" max="12033" width="7.140625" style="5" customWidth="1"/>
    <col min="12034" max="12034" width="17.85546875" style="5" customWidth="1"/>
    <col min="12035" max="12035" width="60.28515625" style="5" customWidth="1"/>
    <col min="12036" max="12036" width="17" style="5" customWidth="1"/>
    <col min="12037" max="12037" width="19.7109375" style="5" customWidth="1"/>
    <col min="12038" max="12038" width="7.85546875" style="5" customWidth="1"/>
    <col min="12039" max="12040" width="22" style="5" customWidth="1"/>
    <col min="12041" max="12041" width="18.42578125" style="5" customWidth="1"/>
    <col min="12042" max="12042" width="30.85546875" style="5" customWidth="1"/>
    <col min="12043" max="12043" width="27.140625" style="5" bestFit="1" customWidth="1"/>
    <col min="12044" max="12288" width="9.140625" style="5"/>
    <col min="12289" max="12289" width="7.140625" style="5" customWidth="1"/>
    <col min="12290" max="12290" width="17.85546875" style="5" customWidth="1"/>
    <col min="12291" max="12291" width="60.28515625" style="5" customWidth="1"/>
    <col min="12292" max="12292" width="17" style="5" customWidth="1"/>
    <col min="12293" max="12293" width="19.7109375" style="5" customWidth="1"/>
    <col min="12294" max="12294" width="7.85546875" style="5" customWidth="1"/>
    <col min="12295" max="12296" width="22" style="5" customWidth="1"/>
    <col min="12297" max="12297" width="18.42578125" style="5" customWidth="1"/>
    <col min="12298" max="12298" width="30.85546875" style="5" customWidth="1"/>
    <col min="12299" max="12299" width="27.140625" style="5" bestFit="1" customWidth="1"/>
    <col min="12300" max="12544" width="9.140625" style="5"/>
    <col min="12545" max="12545" width="7.140625" style="5" customWidth="1"/>
    <col min="12546" max="12546" width="17.85546875" style="5" customWidth="1"/>
    <col min="12547" max="12547" width="60.28515625" style="5" customWidth="1"/>
    <col min="12548" max="12548" width="17" style="5" customWidth="1"/>
    <col min="12549" max="12549" width="19.7109375" style="5" customWidth="1"/>
    <col min="12550" max="12550" width="7.85546875" style="5" customWidth="1"/>
    <col min="12551" max="12552" width="22" style="5" customWidth="1"/>
    <col min="12553" max="12553" width="18.42578125" style="5" customWidth="1"/>
    <col min="12554" max="12554" width="30.85546875" style="5" customWidth="1"/>
    <col min="12555" max="12555" width="27.140625" style="5" bestFit="1" customWidth="1"/>
    <col min="12556" max="12800" width="9.140625" style="5"/>
    <col min="12801" max="12801" width="7.140625" style="5" customWidth="1"/>
    <col min="12802" max="12802" width="17.85546875" style="5" customWidth="1"/>
    <col min="12803" max="12803" width="60.28515625" style="5" customWidth="1"/>
    <col min="12804" max="12804" width="17" style="5" customWidth="1"/>
    <col min="12805" max="12805" width="19.7109375" style="5" customWidth="1"/>
    <col min="12806" max="12806" width="7.85546875" style="5" customWidth="1"/>
    <col min="12807" max="12808" width="22" style="5" customWidth="1"/>
    <col min="12809" max="12809" width="18.42578125" style="5" customWidth="1"/>
    <col min="12810" max="12810" width="30.85546875" style="5" customWidth="1"/>
    <col min="12811" max="12811" width="27.140625" style="5" bestFit="1" customWidth="1"/>
    <col min="12812" max="13056" width="9.140625" style="5"/>
    <col min="13057" max="13057" width="7.140625" style="5" customWidth="1"/>
    <col min="13058" max="13058" width="17.85546875" style="5" customWidth="1"/>
    <col min="13059" max="13059" width="60.28515625" style="5" customWidth="1"/>
    <col min="13060" max="13060" width="17" style="5" customWidth="1"/>
    <col min="13061" max="13061" width="19.7109375" style="5" customWidth="1"/>
    <col min="13062" max="13062" width="7.85546875" style="5" customWidth="1"/>
    <col min="13063" max="13064" width="22" style="5" customWidth="1"/>
    <col min="13065" max="13065" width="18.42578125" style="5" customWidth="1"/>
    <col min="13066" max="13066" width="30.85546875" style="5" customWidth="1"/>
    <col min="13067" max="13067" width="27.140625" style="5" bestFit="1" customWidth="1"/>
    <col min="13068" max="13312" width="9.140625" style="5"/>
    <col min="13313" max="13313" width="7.140625" style="5" customWidth="1"/>
    <col min="13314" max="13314" width="17.85546875" style="5" customWidth="1"/>
    <col min="13315" max="13315" width="60.28515625" style="5" customWidth="1"/>
    <col min="13316" max="13316" width="17" style="5" customWidth="1"/>
    <col min="13317" max="13317" width="19.7109375" style="5" customWidth="1"/>
    <col min="13318" max="13318" width="7.85546875" style="5" customWidth="1"/>
    <col min="13319" max="13320" width="22" style="5" customWidth="1"/>
    <col min="13321" max="13321" width="18.42578125" style="5" customWidth="1"/>
    <col min="13322" max="13322" width="30.85546875" style="5" customWidth="1"/>
    <col min="13323" max="13323" width="27.140625" style="5" bestFit="1" customWidth="1"/>
    <col min="13324" max="13568" width="9.140625" style="5"/>
    <col min="13569" max="13569" width="7.140625" style="5" customWidth="1"/>
    <col min="13570" max="13570" width="17.85546875" style="5" customWidth="1"/>
    <col min="13571" max="13571" width="60.28515625" style="5" customWidth="1"/>
    <col min="13572" max="13572" width="17" style="5" customWidth="1"/>
    <col min="13573" max="13573" width="19.7109375" style="5" customWidth="1"/>
    <col min="13574" max="13574" width="7.85546875" style="5" customWidth="1"/>
    <col min="13575" max="13576" width="22" style="5" customWidth="1"/>
    <col min="13577" max="13577" width="18.42578125" style="5" customWidth="1"/>
    <col min="13578" max="13578" width="30.85546875" style="5" customWidth="1"/>
    <col min="13579" max="13579" width="27.140625" style="5" bestFit="1" customWidth="1"/>
    <col min="13580" max="13824" width="9.140625" style="5"/>
    <col min="13825" max="13825" width="7.140625" style="5" customWidth="1"/>
    <col min="13826" max="13826" width="17.85546875" style="5" customWidth="1"/>
    <col min="13827" max="13827" width="60.28515625" style="5" customWidth="1"/>
    <col min="13828" max="13828" width="17" style="5" customWidth="1"/>
    <col min="13829" max="13829" width="19.7109375" style="5" customWidth="1"/>
    <col min="13830" max="13830" width="7.85546875" style="5" customWidth="1"/>
    <col min="13831" max="13832" width="22" style="5" customWidth="1"/>
    <col min="13833" max="13833" width="18.42578125" style="5" customWidth="1"/>
    <col min="13834" max="13834" width="30.85546875" style="5" customWidth="1"/>
    <col min="13835" max="13835" width="27.140625" style="5" bestFit="1" customWidth="1"/>
    <col min="13836" max="14080" width="9.140625" style="5"/>
    <col min="14081" max="14081" width="7.140625" style="5" customWidth="1"/>
    <col min="14082" max="14082" width="17.85546875" style="5" customWidth="1"/>
    <col min="14083" max="14083" width="60.28515625" style="5" customWidth="1"/>
    <col min="14084" max="14084" width="17" style="5" customWidth="1"/>
    <col min="14085" max="14085" width="19.7109375" style="5" customWidth="1"/>
    <col min="14086" max="14086" width="7.85546875" style="5" customWidth="1"/>
    <col min="14087" max="14088" width="22" style="5" customWidth="1"/>
    <col min="14089" max="14089" width="18.42578125" style="5" customWidth="1"/>
    <col min="14090" max="14090" width="30.85546875" style="5" customWidth="1"/>
    <col min="14091" max="14091" width="27.140625" style="5" bestFit="1" customWidth="1"/>
    <col min="14092" max="14336" width="9.140625" style="5"/>
    <col min="14337" max="14337" width="7.140625" style="5" customWidth="1"/>
    <col min="14338" max="14338" width="17.85546875" style="5" customWidth="1"/>
    <col min="14339" max="14339" width="60.28515625" style="5" customWidth="1"/>
    <col min="14340" max="14340" width="17" style="5" customWidth="1"/>
    <col min="14341" max="14341" width="19.7109375" style="5" customWidth="1"/>
    <col min="14342" max="14342" width="7.85546875" style="5" customWidth="1"/>
    <col min="14343" max="14344" width="22" style="5" customWidth="1"/>
    <col min="14345" max="14345" width="18.42578125" style="5" customWidth="1"/>
    <col min="14346" max="14346" width="30.85546875" style="5" customWidth="1"/>
    <col min="14347" max="14347" width="27.140625" style="5" bestFit="1" customWidth="1"/>
    <col min="14348" max="14592" width="9.140625" style="5"/>
    <col min="14593" max="14593" width="7.140625" style="5" customWidth="1"/>
    <col min="14594" max="14594" width="17.85546875" style="5" customWidth="1"/>
    <col min="14595" max="14595" width="60.28515625" style="5" customWidth="1"/>
    <col min="14596" max="14596" width="17" style="5" customWidth="1"/>
    <col min="14597" max="14597" width="19.7109375" style="5" customWidth="1"/>
    <col min="14598" max="14598" width="7.85546875" style="5" customWidth="1"/>
    <col min="14599" max="14600" width="22" style="5" customWidth="1"/>
    <col min="14601" max="14601" width="18.42578125" style="5" customWidth="1"/>
    <col min="14602" max="14602" width="30.85546875" style="5" customWidth="1"/>
    <col min="14603" max="14603" width="27.140625" style="5" bestFit="1" customWidth="1"/>
    <col min="14604" max="14848" width="9.140625" style="5"/>
    <col min="14849" max="14849" width="7.140625" style="5" customWidth="1"/>
    <col min="14850" max="14850" width="17.85546875" style="5" customWidth="1"/>
    <col min="14851" max="14851" width="60.28515625" style="5" customWidth="1"/>
    <col min="14852" max="14852" width="17" style="5" customWidth="1"/>
    <col min="14853" max="14853" width="19.7109375" style="5" customWidth="1"/>
    <col min="14854" max="14854" width="7.85546875" style="5" customWidth="1"/>
    <col min="14855" max="14856" width="22" style="5" customWidth="1"/>
    <col min="14857" max="14857" width="18.42578125" style="5" customWidth="1"/>
    <col min="14858" max="14858" width="30.85546875" style="5" customWidth="1"/>
    <col min="14859" max="14859" width="27.140625" style="5" bestFit="1" customWidth="1"/>
    <col min="14860" max="15104" width="9.140625" style="5"/>
    <col min="15105" max="15105" width="7.140625" style="5" customWidth="1"/>
    <col min="15106" max="15106" width="17.85546875" style="5" customWidth="1"/>
    <col min="15107" max="15107" width="60.28515625" style="5" customWidth="1"/>
    <col min="15108" max="15108" width="17" style="5" customWidth="1"/>
    <col min="15109" max="15109" width="19.7109375" style="5" customWidth="1"/>
    <col min="15110" max="15110" width="7.85546875" style="5" customWidth="1"/>
    <col min="15111" max="15112" width="22" style="5" customWidth="1"/>
    <col min="15113" max="15113" width="18.42578125" style="5" customWidth="1"/>
    <col min="15114" max="15114" width="30.85546875" style="5" customWidth="1"/>
    <col min="15115" max="15115" width="27.140625" style="5" bestFit="1" customWidth="1"/>
    <col min="15116" max="15360" width="9.140625" style="5"/>
    <col min="15361" max="15361" width="7.140625" style="5" customWidth="1"/>
    <col min="15362" max="15362" width="17.85546875" style="5" customWidth="1"/>
    <col min="15363" max="15363" width="60.28515625" style="5" customWidth="1"/>
    <col min="15364" max="15364" width="17" style="5" customWidth="1"/>
    <col min="15365" max="15365" width="19.7109375" style="5" customWidth="1"/>
    <col min="15366" max="15366" width="7.85546875" style="5" customWidth="1"/>
    <col min="15367" max="15368" width="22" style="5" customWidth="1"/>
    <col min="15369" max="15369" width="18.42578125" style="5" customWidth="1"/>
    <col min="15370" max="15370" width="30.85546875" style="5" customWidth="1"/>
    <col min="15371" max="15371" width="27.140625" style="5" bestFit="1" customWidth="1"/>
    <col min="15372" max="15616" width="9.140625" style="5"/>
    <col min="15617" max="15617" width="7.140625" style="5" customWidth="1"/>
    <col min="15618" max="15618" width="17.85546875" style="5" customWidth="1"/>
    <col min="15619" max="15619" width="60.28515625" style="5" customWidth="1"/>
    <col min="15620" max="15620" width="17" style="5" customWidth="1"/>
    <col min="15621" max="15621" width="19.7109375" style="5" customWidth="1"/>
    <col min="15622" max="15622" width="7.85546875" style="5" customWidth="1"/>
    <col min="15623" max="15624" width="22" style="5" customWidth="1"/>
    <col min="15625" max="15625" width="18.42578125" style="5" customWidth="1"/>
    <col min="15626" max="15626" width="30.85546875" style="5" customWidth="1"/>
    <col min="15627" max="15627" width="27.140625" style="5" bestFit="1" customWidth="1"/>
    <col min="15628" max="15872" width="9.140625" style="5"/>
    <col min="15873" max="15873" width="7.140625" style="5" customWidth="1"/>
    <col min="15874" max="15874" width="17.85546875" style="5" customWidth="1"/>
    <col min="15875" max="15875" width="60.28515625" style="5" customWidth="1"/>
    <col min="15876" max="15876" width="17" style="5" customWidth="1"/>
    <col min="15877" max="15877" width="19.7109375" style="5" customWidth="1"/>
    <col min="15878" max="15878" width="7.85546875" style="5" customWidth="1"/>
    <col min="15879" max="15880" width="22" style="5" customWidth="1"/>
    <col min="15881" max="15881" width="18.42578125" style="5" customWidth="1"/>
    <col min="15882" max="15882" width="30.85546875" style="5" customWidth="1"/>
    <col min="15883" max="15883" width="27.140625" style="5" bestFit="1" customWidth="1"/>
    <col min="15884" max="16128" width="9.140625" style="5"/>
    <col min="16129" max="16129" width="7.140625" style="5" customWidth="1"/>
    <col min="16130" max="16130" width="17.85546875" style="5" customWidth="1"/>
    <col min="16131" max="16131" width="60.28515625" style="5" customWidth="1"/>
    <col min="16132" max="16132" width="17" style="5" customWidth="1"/>
    <col min="16133" max="16133" width="19.7109375" style="5" customWidth="1"/>
    <col min="16134" max="16134" width="7.85546875" style="5" customWidth="1"/>
    <col min="16135" max="16136" width="22" style="5" customWidth="1"/>
    <col min="16137" max="16137" width="18.42578125" style="5" customWidth="1"/>
    <col min="16138" max="16138" width="30.85546875" style="5" customWidth="1"/>
    <col min="16139" max="16139" width="27.140625" style="5" bestFit="1" customWidth="1"/>
    <col min="16140" max="16384" width="9.140625" style="5"/>
  </cols>
  <sheetData>
    <row r="1" spans="1:256" ht="15.75" x14ac:dyDescent="0.25">
      <c r="A1" s="1"/>
      <c r="B1" s="1"/>
      <c r="C1" s="2"/>
      <c r="D1" s="3"/>
      <c r="E1" s="3"/>
      <c r="F1" s="3"/>
      <c r="G1" s="4" t="s">
        <v>294</v>
      </c>
      <c r="H1" s="320"/>
    </row>
    <row r="2" spans="1:256" ht="15.75" x14ac:dyDescent="0.25">
      <c r="A2" s="1"/>
      <c r="B2" s="1"/>
      <c r="C2" s="729" t="s">
        <v>313</v>
      </c>
      <c r="D2" s="729"/>
      <c r="E2" s="729"/>
      <c r="F2" s="729"/>
      <c r="G2" s="729"/>
      <c r="H2" s="321"/>
    </row>
    <row r="3" spans="1:256" x14ac:dyDescent="0.25">
      <c r="A3" s="1"/>
      <c r="B3" s="1"/>
      <c r="C3" s="6"/>
      <c r="D3" s="7"/>
      <c r="E3" s="7"/>
      <c r="F3" s="7"/>
      <c r="G3" s="7"/>
      <c r="H3" s="322"/>
    </row>
    <row r="4" spans="1:256" x14ac:dyDescent="0.25">
      <c r="A4" s="730" t="s">
        <v>1</v>
      </c>
      <c r="B4" s="730"/>
      <c r="C4" s="730"/>
      <c r="D4" s="730"/>
      <c r="E4" s="730"/>
      <c r="F4" s="730"/>
      <c r="G4" s="730"/>
      <c r="H4" s="323"/>
    </row>
    <row r="5" spans="1:256" ht="22.5" customHeight="1" x14ac:dyDescent="0.25">
      <c r="A5" s="730" t="s">
        <v>2</v>
      </c>
      <c r="B5" s="730"/>
      <c r="C5" s="730"/>
      <c r="D5" s="730"/>
      <c r="E5" s="730"/>
      <c r="F5" s="730"/>
      <c r="G5" s="730"/>
      <c r="H5" s="323"/>
      <c r="I5" s="325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32.25" customHeight="1" thickBot="1" x14ac:dyDescent="0.3">
      <c r="A6" s="731" t="s">
        <v>250</v>
      </c>
      <c r="B6" s="731"/>
      <c r="C6" s="732"/>
      <c r="D6" s="732"/>
      <c r="E6" s="732"/>
      <c r="F6" s="732"/>
      <c r="G6" s="732"/>
      <c r="H6" s="9"/>
      <c r="I6" s="325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x14ac:dyDescent="0.25">
      <c r="A7" s="733" t="s">
        <v>4</v>
      </c>
      <c r="B7" s="733" t="s">
        <v>5</v>
      </c>
      <c r="C7" s="735" t="s">
        <v>6</v>
      </c>
      <c r="D7" s="737" t="s">
        <v>7</v>
      </c>
      <c r="E7" s="737"/>
      <c r="F7" s="738"/>
      <c r="G7" s="739"/>
      <c r="H7" s="10"/>
      <c r="I7" s="32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30.75" thickBot="1" x14ac:dyDescent="0.3">
      <c r="A8" s="734"/>
      <c r="B8" s="734"/>
      <c r="C8" s="736"/>
      <c r="D8" s="12" t="s">
        <v>8</v>
      </c>
      <c r="E8" s="13" t="s">
        <v>9</v>
      </c>
      <c r="F8" s="14" t="s">
        <v>10</v>
      </c>
      <c r="G8" s="15" t="s">
        <v>11</v>
      </c>
      <c r="H8" s="327" t="s">
        <v>12</v>
      </c>
      <c r="I8" s="328">
        <v>0.93</v>
      </c>
    </row>
    <row r="9" spans="1:256" ht="15.75" thickBot="1" x14ac:dyDescent="0.3">
      <c r="A9" s="16">
        <v>1</v>
      </c>
      <c r="B9" s="16"/>
      <c r="C9" s="17">
        <v>2</v>
      </c>
      <c r="D9" s="18">
        <v>3</v>
      </c>
      <c r="E9" s="19">
        <v>4</v>
      </c>
      <c r="F9" s="20"/>
      <c r="G9" s="21">
        <v>5</v>
      </c>
      <c r="H9" s="22"/>
      <c r="I9" s="22"/>
      <c r="J9" s="22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24" x14ac:dyDescent="0.25">
      <c r="A10" s="24">
        <v>1</v>
      </c>
      <c r="B10" s="25"/>
      <c r="C10" s="61" t="s">
        <v>13</v>
      </c>
      <c r="D10" s="27">
        <f>SUBTOTAL(9,D12:D43)</f>
        <v>10577830</v>
      </c>
      <c r="E10" s="28">
        <f>SUBTOTAL(9,E12:E43)</f>
        <v>111052346.07509558</v>
      </c>
      <c r="F10" s="28"/>
      <c r="G10" s="339">
        <f>SUBTOTAL(9,G12:G43)</f>
        <v>103278681.85000001</v>
      </c>
      <c r="H10" s="29"/>
      <c r="I10" s="329"/>
      <c r="J10" s="30"/>
      <c r="K10" s="3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x14ac:dyDescent="0.25">
      <c r="A11" s="32"/>
      <c r="B11" s="33"/>
      <c r="C11" s="346"/>
      <c r="D11" s="35"/>
      <c r="E11" s="36"/>
      <c r="F11" s="37"/>
      <c r="G11" s="94"/>
      <c r="H11" s="29"/>
      <c r="I11" s="329"/>
      <c r="J11" s="30"/>
      <c r="K11" s="3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x14ac:dyDescent="0.25">
      <c r="A12" s="32" t="s">
        <v>14</v>
      </c>
      <c r="B12" s="33"/>
      <c r="C12" s="347" t="s">
        <v>251</v>
      </c>
      <c r="D12" s="35">
        <f>SUBTOTAL(9,D13:D43)</f>
        <v>10577830</v>
      </c>
      <c r="E12" s="36">
        <f>SUBTOTAL(9,E13:E43)</f>
        <v>111052346.07509558</v>
      </c>
      <c r="F12" s="37"/>
      <c r="G12" s="340">
        <f>SUBTOTAL(9,G13:G43)</f>
        <v>103278681.85000001</v>
      </c>
      <c r="H12" s="29"/>
      <c r="I12" s="330"/>
      <c r="J12" s="40"/>
      <c r="K12" s="4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x14ac:dyDescent="0.25">
      <c r="A13" s="32"/>
      <c r="B13" s="33"/>
      <c r="C13" s="347" t="s">
        <v>252</v>
      </c>
      <c r="D13" s="35">
        <f>SUBTOTAL(9,D15:D15)</f>
        <v>842000</v>
      </c>
      <c r="E13" s="35">
        <f>SUBTOTAL(9,E15:E15)</f>
        <v>10601065.377910662</v>
      </c>
      <c r="F13" s="37"/>
      <c r="G13" s="341">
        <f>SUBTOTAL(9,G15:G15)</f>
        <v>9858990.8000000007</v>
      </c>
      <c r="H13" s="29"/>
      <c r="I13" s="330"/>
      <c r="J13" s="40"/>
      <c r="K13" s="4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x14ac:dyDescent="0.25">
      <c r="A14" s="42"/>
      <c r="B14" s="43"/>
      <c r="C14" s="348" t="s">
        <v>17</v>
      </c>
      <c r="D14" s="45"/>
      <c r="E14" s="46"/>
      <c r="F14" s="47"/>
      <c r="G14" s="342"/>
      <c r="H14" s="48"/>
      <c r="I14" s="330"/>
      <c r="J14" s="40"/>
      <c r="K14" s="4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x14ac:dyDescent="0.25">
      <c r="A15" s="49"/>
      <c r="B15" s="349" t="s">
        <v>253</v>
      </c>
      <c r="C15" s="350" t="s">
        <v>29</v>
      </c>
      <c r="D15" s="45">
        <v>842000</v>
      </c>
      <c r="E15" s="45">
        <v>10601065.377910662</v>
      </c>
      <c r="F15" s="45">
        <f>$I$8</f>
        <v>0.93</v>
      </c>
      <c r="G15" s="167">
        <f>ROUND(E15*F15,2)</f>
        <v>9858990.8000000007</v>
      </c>
      <c r="H15" s="331"/>
      <c r="I15" s="332"/>
      <c r="J15" s="54"/>
      <c r="K15" s="55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x14ac:dyDescent="0.25">
      <c r="A16" s="49"/>
      <c r="B16" s="57"/>
      <c r="C16" s="347" t="s">
        <v>254</v>
      </c>
      <c r="D16" s="35">
        <f>SUBTOTAL(9,D18:D43)</f>
        <v>9735830</v>
      </c>
      <c r="E16" s="35">
        <f>SUBTOTAL(9,E18:E43)</f>
        <v>100451280.69718491</v>
      </c>
      <c r="F16" s="37"/>
      <c r="G16" s="341">
        <f>SUBTOTAL(9,G18:G43)</f>
        <v>93419691.049999997</v>
      </c>
      <c r="H16" s="331"/>
      <c r="I16" s="332"/>
      <c r="J16" s="54"/>
      <c r="K16" s="55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x14ac:dyDescent="0.25">
      <c r="A17" s="49"/>
      <c r="B17" s="58"/>
      <c r="C17" s="348" t="s">
        <v>17</v>
      </c>
      <c r="D17" s="59"/>
      <c r="E17" s="52"/>
      <c r="F17" s="45"/>
      <c r="G17" s="167"/>
      <c r="H17" s="331"/>
      <c r="I17" s="332"/>
      <c r="J17" s="54"/>
      <c r="K17" s="55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x14ac:dyDescent="0.25">
      <c r="A18" s="49"/>
      <c r="B18" s="349" t="s">
        <v>255</v>
      </c>
      <c r="C18" s="351" t="s">
        <v>256</v>
      </c>
      <c r="D18" s="45">
        <v>33990</v>
      </c>
      <c r="E18" s="45">
        <v>368710.21117975877</v>
      </c>
      <c r="F18" s="45">
        <f t="shared" ref="F18:F45" si="0">$I$8</f>
        <v>0.93</v>
      </c>
      <c r="G18" s="167">
        <f t="shared" ref="G18:G43" si="1">ROUND(E18*F18,2)</f>
        <v>342900.5</v>
      </c>
      <c r="H18" s="331"/>
      <c r="I18" s="332"/>
      <c r="J18" s="54"/>
      <c r="K18" s="55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x14ac:dyDescent="0.25">
      <c r="A19" s="49"/>
      <c r="B19" s="349" t="s">
        <v>257</v>
      </c>
      <c r="C19" s="351" t="s">
        <v>256</v>
      </c>
      <c r="D19" s="52">
        <v>-32420</v>
      </c>
      <c r="E19" s="52">
        <v>-331157.01563793398</v>
      </c>
      <c r="F19" s="45">
        <f t="shared" si="0"/>
        <v>0.93</v>
      </c>
      <c r="G19" s="167">
        <f t="shared" si="1"/>
        <v>-307976.02</v>
      </c>
      <c r="H19" s="331"/>
      <c r="I19" s="332"/>
      <c r="J19" s="54"/>
      <c r="K19" s="55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x14ac:dyDescent="0.25">
      <c r="A20" s="49"/>
      <c r="B20" s="349" t="s">
        <v>258</v>
      </c>
      <c r="C20" s="351" t="s">
        <v>256</v>
      </c>
      <c r="D20" s="52">
        <v>12060</v>
      </c>
      <c r="E20" s="52">
        <v>178980.51034610497</v>
      </c>
      <c r="F20" s="45">
        <f t="shared" si="0"/>
        <v>0.93</v>
      </c>
      <c r="G20" s="167">
        <f t="shared" si="1"/>
        <v>166451.87</v>
      </c>
      <c r="H20" s="331"/>
      <c r="I20" s="332"/>
      <c r="J20" s="54"/>
      <c r="K20" s="5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ht="30" x14ac:dyDescent="0.25">
      <c r="A21" s="49"/>
      <c r="B21" s="349" t="s">
        <v>259</v>
      </c>
      <c r="C21" s="352" t="s">
        <v>260</v>
      </c>
      <c r="D21" s="52">
        <v>242110</v>
      </c>
      <c r="E21" s="52">
        <v>2086247.190794267</v>
      </c>
      <c r="F21" s="45">
        <f t="shared" si="0"/>
        <v>0.93</v>
      </c>
      <c r="G21" s="167">
        <f t="shared" si="1"/>
        <v>1940209.89</v>
      </c>
      <c r="H21" s="331"/>
      <c r="I21" s="332"/>
      <c r="J21" s="54"/>
      <c r="K21" s="55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x14ac:dyDescent="0.25">
      <c r="A22" s="49"/>
      <c r="B22" s="349" t="s">
        <v>261</v>
      </c>
      <c r="C22" s="351" t="s">
        <v>262</v>
      </c>
      <c r="D22" s="52">
        <v>26700</v>
      </c>
      <c r="E22" s="52">
        <v>733654.6218017413</v>
      </c>
      <c r="F22" s="45">
        <f t="shared" si="0"/>
        <v>0.93</v>
      </c>
      <c r="G22" s="167">
        <f t="shared" si="1"/>
        <v>682298.8</v>
      </c>
      <c r="H22" s="331"/>
      <c r="I22" s="332"/>
      <c r="J22" s="54"/>
      <c r="K22" s="55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x14ac:dyDescent="0.25">
      <c r="A23" s="49"/>
      <c r="B23" s="349" t="s">
        <v>263</v>
      </c>
      <c r="C23" s="351" t="s">
        <v>262</v>
      </c>
      <c r="D23" s="52">
        <v>-26700</v>
      </c>
      <c r="E23" s="52">
        <v>-733654.6218017413</v>
      </c>
      <c r="F23" s="45">
        <f t="shared" si="0"/>
        <v>0.93</v>
      </c>
      <c r="G23" s="167">
        <f t="shared" si="1"/>
        <v>-682298.8</v>
      </c>
      <c r="H23" s="331"/>
      <c r="I23" s="332"/>
      <c r="J23" s="54"/>
      <c r="K23" s="55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x14ac:dyDescent="0.25">
      <c r="A24" s="49"/>
      <c r="B24" s="349" t="s">
        <v>264</v>
      </c>
      <c r="C24" s="351" t="s">
        <v>262</v>
      </c>
      <c r="D24" s="45">
        <v>39640</v>
      </c>
      <c r="E24" s="45">
        <v>1084293.5541308138</v>
      </c>
      <c r="F24" s="45">
        <f t="shared" si="0"/>
        <v>0.93</v>
      </c>
      <c r="G24" s="167">
        <f t="shared" si="1"/>
        <v>1008393.01</v>
      </c>
      <c r="H24" s="331"/>
      <c r="I24" s="332"/>
      <c r="J24" s="54"/>
      <c r="K24" s="55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x14ac:dyDescent="0.25">
      <c r="A25" s="49"/>
      <c r="B25" s="349" t="s">
        <v>265</v>
      </c>
      <c r="C25" s="350" t="s">
        <v>266</v>
      </c>
      <c r="D25" s="52">
        <v>39020</v>
      </c>
      <c r="E25" s="52">
        <v>540989.67033522599</v>
      </c>
      <c r="F25" s="45">
        <f t="shared" si="0"/>
        <v>0.93</v>
      </c>
      <c r="G25" s="167">
        <f t="shared" si="1"/>
        <v>503120.39</v>
      </c>
      <c r="H25" s="331"/>
      <c r="I25" s="332"/>
      <c r="J25" s="54"/>
      <c r="K25" s="55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x14ac:dyDescent="0.25">
      <c r="A26" s="49"/>
      <c r="B26" s="349" t="s">
        <v>267</v>
      </c>
      <c r="C26" s="350" t="s">
        <v>266</v>
      </c>
      <c r="D26" s="52">
        <v>-18600</v>
      </c>
      <c r="E26" s="52">
        <v>-252249.87311827956</v>
      </c>
      <c r="F26" s="45">
        <f t="shared" si="0"/>
        <v>0.93</v>
      </c>
      <c r="G26" s="167">
        <f t="shared" si="1"/>
        <v>-234592.38</v>
      </c>
      <c r="H26" s="331"/>
      <c r="I26" s="332"/>
      <c r="J26" s="54"/>
      <c r="K26" s="55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x14ac:dyDescent="0.25">
      <c r="A27" s="49"/>
      <c r="B27" s="349" t="s">
        <v>268</v>
      </c>
      <c r="C27" s="350" t="s">
        <v>266</v>
      </c>
      <c r="D27" s="52">
        <v>16510</v>
      </c>
      <c r="E27" s="52">
        <v>215713.96446057878</v>
      </c>
      <c r="F27" s="45">
        <f t="shared" si="0"/>
        <v>0.93</v>
      </c>
      <c r="G27" s="167">
        <f t="shared" si="1"/>
        <v>200613.99</v>
      </c>
      <c r="H27" s="331"/>
      <c r="I27" s="332"/>
      <c r="J27" s="54"/>
      <c r="K27" s="55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ht="30" x14ac:dyDescent="0.25">
      <c r="A28" s="49"/>
      <c r="B28" s="349" t="s">
        <v>269</v>
      </c>
      <c r="C28" s="351" t="s">
        <v>270</v>
      </c>
      <c r="D28" s="52">
        <v>378830</v>
      </c>
      <c r="E28" s="52">
        <v>4358002.709773873</v>
      </c>
      <c r="F28" s="45">
        <f t="shared" si="0"/>
        <v>0.93</v>
      </c>
      <c r="G28" s="167">
        <f t="shared" si="1"/>
        <v>4052942.52</v>
      </c>
      <c r="H28" s="331"/>
      <c r="I28" s="332"/>
      <c r="J28" s="54"/>
      <c r="K28" s="55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x14ac:dyDescent="0.25">
      <c r="A29" s="49"/>
      <c r="B29" s="349" t="s">
        <v>271</v>
      </c>
      <c r="C29" s="352" t="s">
        <v>29</v>
      </c>
      <c r="D29" s="52">
        <v>5039170</v>
      </c>
      <c r="E29" s="52">
        <v>51067763.639076583</v>
      </c>
      <c r="F29" s="45">
        <f t="shared" si="0"/>
        <v>0.93</v>
      </c>
      <c r="G29" s="167">
        <f t="shared" si="1"/>
        <v>47493020.18</v>
      </c>
      <c r="H29" s="331"/>
      <c r="I29" s="332"/>
      <c r="J29" s="54"/>
      <c r="K29" s="55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x14ac:dyDescent="0.25">
      <c r="A30" s="49"/>
      <c r="B30" s="349" t="s">
        <v>272</v>
      </c>
      <c r="C30" s="352" t="s">
        <v>29</v>
      </c>
      <c r="D30" s="45">
        <v>-51750</v>
      </c>
      <c r="E30" s="45">
        <v>-585801.84607455914</v>
      </c>
      <c r="F30" s="45">
        <f t="shared" si="0"/>
        <v>0.93</v>
      </c>
      <c r="G30" s="167">
        <f t="shared" si="1"/>
        <v>-544795.72</v>
      </c>
      <c r="H30" s="331"/>
      <c r="I30" s="332"/>
      <c r="J30" s="54"/>
      <c r="K30" s="55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1:256" x14ac:dyDescent="0.25">
      <c r="A31" s="49"/>
      <c r="B31" s="349" t="s">
        <v>273</v>
      </c>
      <c r="C31" s="352" t="s">
        <v>29</v>
      </c>
      <c r="D31" s="52">
        <v>1028700</v>
      </c>
      <c r="E31" s="52">
        <v>10102689.687346604</v>
      </c>
      <c r="F31" s="45">
        <f t="shared" si="0"/>
        <v>0.93</v>
      </c>
      <c r="G31" s="167">
        <f t="shared" si="1"/>
        <v>9395501.4100000001</v>
      </c>
      <c r="H31" s="331"/>
      <c r="I31" s="332"/>
      <c r="J31" s="54"/>
      <c r="K31" s="55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1:256" x14ac:dyDescent="0.25">
      <c r="A32" s="49"/>
      <c r="B32" s="349" t="s">
        <v>274</v>
      </c>
      <c r="C32" s="351" t="s">
        <v>275</v>
      </c>
      <c r="D32" s="52">
        <v>1815880</v>
      </c>
      <c r="E32" s="52">
        <v>14788432.006862508</v>
      </c>
      <c r="F32" s="45">
        <f t="shared" si="0"/>
        <v>0.93</v>
      </c>
      <c r="G32" s="167">
        <f t="shared" si="1"/>
        <v>13753241.77</v>
      </c>
      <c r="H32" s="331"/>
      <c r="I32" s="332"/>
      <c r="J32" s="54"/>
      <c r="K32" s="55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1:256" x14ac:dyDescent="0.25">
      <c r="A33" s="49"/>
      <c r="B33" s="349" t="s">
        <v>276</v>
      </c>
      <c r="C33" s="351" t="s">
        <v>275</v>
      </c>
      <c r="D33" s="52">
        <v>-1815880</v>
      </c>
      <c r="E33" s="52">
        <v>-14788432.006862508</v>
      </c>
      <c r="F33" s="45">
        <f t="shared" si="0"/>
        <v>0.93</v>
      </c>
      <c r="G33" s="167">
        <f t="shared" si="1"/>
        <v>-13753241.77</v>
      </c>
      <c r="H33" s="331"/>
      <c r="I33" s="332"/>
      <c r="J33" s="54"/>
      <c r="K33" s="55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256" x14ac:dyDescent="0.25">
      <c r="A34" s="49"/>
      <c r="B34" s="349" t="s">
        <v>277</v>
      </c>
      <c r="C34" s="351" t="s">
        <v>275</v>
      </c>
      <c r="D34" s="52">
        <v>379050</v>
      </c>
      <c r="E34" s="52">
        <v>3886972.3266587798</v>
      </c>
      <c r="F34" s="45">
        <f t="shared" si="0"/>
        <v>0.93</v>
      </c>
      <c r="G34" s="167">
        <f t="shared" si="1"/>
        <v>3614884.26</v>
      </c>
      <c r="H34" s="331"/>
      <c r="I34" s="332"/>
      <c r="J34" s="54"/>
      <c r="K34" s="55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pans="1:256" x14ac:dyDescent="0.25">
      <c r="A35" s="49"/>
      <c r="B35" s="349" t="s">
        <v>278</v>
      </c>
      <c r="C35" s="350" t="s">
        <v>279</v>
      </c>
      <c r="D35" s="52">
        <v>855840</v>
      </c>
      <c r="E35" s="52">
        <v>9672531.2982956544</v>
      </c>
      <c r="F35" s="45">
        <f t="shared" si="0"/>
        <v>0.93</v>
      </c>
      <c r="G35" s="167">
        <f t="shared" si="1"/>
        <v>8995454.1099999994</v>
      </c>
      <c r="H35" s="331"/>
      <c r="I35" s="332"/>
      <c r="J35" s="54"/>
      <c r="K35" s="55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x14ac:dyDescent="0.25">
      <c r="A36" s="49"/>
      <c r="B36" s="349" t="s">
        <v>280</v>
      </c>
      <c r="C36" s="350" t="s">
        <v>279</v>
      </c>
      <c r="D36" s="52">
        <v>-30</v>
      </c>
      <c r="E36" s="52">
        <v>-1047.5672727272727</v>
      </c>
      <c r="F36" s="45">
        <f t="shared" si="0"/>
        <v>0.93</v>
      </c>
      <c r="G36" s="167">
        <f>ROUND(E36*F36,2)</f>
        <v>-974.24</v>
      </c>
      <c r="H36" s="331"/>
      <c r="I36" s="332"/>
      <c r="J36" s="54"/>
      <c r="K36" s="55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x14ac:dyDescent="0.25">
      <c r="A37" s="49"/>
      <c r="B37" s="349" t="s">
        <v>281</v>
      </c>
      <c r="C37" s="350" t="s">
        <v>279</v>
      </c>
      <c r="D37" s="52">
        <v>425040</v>
      </c>
      <c r="E37" s="52">
        <v>5262807.4782070713</v>
      </c>
      <c r="F37" s="45">
        <f t="shared" si="0"/>
        <v>0.93</v>
      </c>
      <c r="G37" s="167">
        <f>ROUND(E37*F37,2)</f>
        <v>4894410.95</v>
      </c>
      <c r="H37" s="331"/>
      <c r="I37" s="332"/>
      <c r="J37" s="54"/>
      <c r="K37" s="55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1:256" x14ac:dyDescent="0.25">
      <c r="A38" s="49"/>
      <c r="B38" s="349" t="s">
        <v>282</v>
      </c>
      <c r="C38" s="351" t="s">
        <v>283</v>
      </c>
      <c r="D38" s="52">
        <v>1198950</v>
      </c>
      <c r="E38" s="52">
        <v>10444066.994552506</v>
      </c>
      <c r="F38" s="45">
        <f t="shared" si="0"/>
        <v>0.93</v>
      </c>
      <c r="G38" s="167">
        <f>ROUND(E38*F38,2)</f>
        <v>9712982.3000000007</v>
      </c>
      <c r="H38" s="331"/>
      <c r="I38" s="332"/>
      <c r="J38" s="54"/>
      <c r="K38" s="55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x14ac:dyDescent="0.25">
      <c r="A39" s="49"/>
      <c r="B39" s="349" t="s">
        <v>284</v>
      </c>
      <c r="C39" s="351" t="s">
        <v>283</v>
      </c>
      <c r="D39" s="45">
        <v>-590260</v>
      </c>
      <c r="E39" s="45">
        <v>-4937323.355995168</v>
      </c>
      <c r="F39" s="45">
        <f t="shared" si="0"/>
        <v>0.93</v>
      </c>
      <c r="G39" s="167">
        <f>ROUND(E39*F39,2)</f>
        <v>-4591710.72</v>
      </c>
      <c r="H39" s="331"/>
      <c r="I39" s="332"/>
      <c r="J39" s="54"/>
      <c r="K39" s="55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pans="1:256" x14ac:dyDescent="0.25">
      <c r="A40" s="49"/>
      <c r="B40" s="349" t="s">
        <v>285</v>
      </c>
      <c r="C40" s="351" t="s">
        <v>283</v>
      </c>
      <c r="D40" s="45">
        <v>707850</v>
      </c>
      <c r="E40" s="45">
        <v>6483384.7494474454</v>
      </c>
      <c r="F40" s="45">
        <f t="shared" si="0"/>
        <v>0.93</v>
      </c>
      <c r="G40" s="167">
        <f>ROUND(E40*F40,2)</f>
        <v>6029547.8200000003</v>
      </c>
      <c r="H40" s="331"/>
      <c r="I40" s="332"/>
      <c r="J40" s="54"/>
      <c r="K40" s="55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x14ac:dyDescent="0.25">
      <c r="A41" s="49"/>
      <c r="B41" s="353" t="s">
        <v>286</v>
      </c>
      <c r="C41" s="351" t="s">
        <v>287</v>
      </c>
      <c r="D41" s="52">
        <v>46600</v>
      </c>
      <c r="E41" s="52">
        <v>991858.66466545919</v>
      </c>
      <c r="F41" s="45">
        <f t="shared" si="0"/>
        <v>0.93</v>
      </c>
      <c r="G41" s="167">
        <f t="shared" si="1"/>
        <v>922428.56</v>
      </c>
      <c r="H41" s="331"/>
      <c r="I41" s="332"/>
      <c r="J41" s="54"/>
      <c r="K41" s="55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pans="1:256" x14ac:dyDescent="0.25">
      <c r="A42" s="49"/>
      <c r="B42" s="353" t="s">
        <v>288</v>
      </c>
      <c r="C42" s="351" t="s">
        <v>287</v>
      </c>
      <c r="D42" s="52">
        <v>-45090</v>
      </c>
      <c r="E42" s="52">
        <v>-956656.9673334714</v>
      </c>
      <c r="F42" s="45">
        <f t="shared" si="0"/>
        <v>0.93</v>
      </c>
      <c r="G42" s="167">
        <f t="shared" si="1"/>
        <v>-889690.98</v>
      </c>
      <c r="H42" s="331"/>
      <c r="I42" s="332"/>
      <c r="J42" s="54"/>
      <c r="K42" s="55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pans="1:256" ht="15.75" thickBot="1" x14ac:dyDescent="0.3">
      <c r="A43" s="49"/>
      <c r="B43" s="353" t="s">
        <v>289</v>
      </c>
      <c r="C43" s="351" t="s">
        <v>287</v>
      </c>
      <c r="D43" s="52">
        <v>30620</v>
      </c>
      <c r="E43" s="52">
        <v>770504.67334629782</v>
      </c>
      <c r="F43" s="45">
        <f t="shared" si="0"/>
        <v>0.93</v>
      </c>
      <c r="G43" s="167">
        <f t="shared" si="1"/>
        <v>716569.35</v>
      </c>
      <c r="H43" s="331"/>
      <c r="I43" s="332"/>
      <c r="J43" s="54"/>
      <c r="K43" s="55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pans="1:256" x14ac:dyDescent="0.25">
      <c r="A44" s="24">
        <v>2</v>
      </c>
      <c r="B44" s="24"/>
      <c r="C44" s="61" t="s">
        <v>59</v>
      </c>
      <c r="D44" s="62">
        <f>SUM(D45:D48)</f>
        <v>1122516</v>
      </c>
      <c r="E44" s="63">
        <f>SUM(E45:E48)</f>
        <v>11757760</v>
      </c>
      <c r="F44" s="64"/>
      <c r="G44" s="343">
        <f>SUM(G45:G48)</f>
        <v>11446813</v>
      </c>
      <c r="H44" s="29"/>
      <c r="I44" s="65"/>
      <c r="J44" s="65"/>
      <c r="K44" s="65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ht="24" x14ac:dyDescent="0.25">
      <c r="A45" s="66" t="s">
        <v>60</v>
      </c>
      <c r="B45" s="66"/>
      <c r="C45" s="67" t="s">
        <v>61</v>
      </c>
      <c r="D45" s="68">
        <f>ROUND(0.04*D10,0)-1</f>
        <v>423112</v>
      </c>
      <c r="E45" s="68">
        <f>ROUND(0.04*E10,0)</f>
        <v>4442094</v>
      </c>
      <c r="F45" s="45">
        <f t="shared" si="0"/>
        <v>0.93</v>
      </c>
      <c r="G45" s="344">
        <f>ROUND(0.04*G10,0)</f>
        <v>4131147</v>
      </c>
      <c r="H45" s="48"/>
      <c r="I45" s="76">
        <f>E45/D45</f>
        <v>10.49862447767967</v>
      </c>
      <c r="J45" s="70"/>
      <c r="K45" s="71"/>
    </row>
    <row r="46" spans="1:256" ht="36" x14ac:dyDescent="0.25">
      <c r="A46" s="72" t="s">
        <v>62</v>
      </c>
      <c r="B46" s="72"/>
      <c r="C46" s="67" t="s">
        <v>63</v>
      </c>
      <c r="D46" s="68">
        <f>ROUNDUP(2.028/100*D12,0)-2</f>
        <v>214517</v>
      </c>
      <c r="E46" s="68">
        <v>2243818</v>
      </c>
      <c r="F46" s="68">
        <v>1</v>
      </c>
      <c r="G46" s="345">
        <f>ROUND(E46*F46,2)</f>
        <v>2243818</v>
      </c>
      <c r="H46" s="333"/>
      <c r="I46" s="76">
        <f>E46/D46</f>
        <v>10.459860990038086</v>
      </c>
      <c r="J46" s="73"/>
      <c r="K46" s="7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24" x14ac:dyDescent="0.25">
      <c r="A47" s="72" t="s">
        <v>64</v>
      </c>
      <c r="B47" s="75"/>
      <c r="C47" s="67" t="s">
        <v>65</v>
      </c>
      <c r="D47" s="68">
        <f>ROUND(4.387/100*D12,0)-1</f>
        <v>464048</v>
      </c>
      <c r="E47" s="68">
        <v>4853875</v>
      </c>
      <c r="F47" s="69">
        <v>1</v>
      </c>
      <c r="G47" s="344">
        <f>ROUND(E47*F47,2)</f>
        <v>4853875</v>
      </c>
      <c r="H47" s="48"/>
      <c r="I47" s="76">
        <f>E47/D47</f>
        <v>10.459855445988346</v>
      </c>
      <c r="J47" s="48"/>
      <c r="K47" s="76"/>
    </row>
    <row r="48" spans="1:256" ht="24.75" thickBot="1" x14ac:dyDescent="0.3">
      <c r="A48" s="72" t="s">
        <v>66</v>
      </c>
      <c r="B48" s="75"/>
      <c r="C48" s="67" t="s">
        <v>67</v>
      </c>
      <c r="D48" s="68">
        <f>ROUNDDOWN(0.197/100*D12,0)+1</f>
        <v>20839</v>
      </c>
      <c r="E48" s="68">
        <v>217973</v>
      </c>
      <c r="F48" s="69">
        <v>1</v>
      </c>
      <c r="G48" s="344">
        <f>ROUND(E48*F48,2)</f>
        <v>217973</v>
      </c>
      <c r="H48" s="48"/>
      <c r="I48" s="76">
        <f>E48/D48</f>
        <v>10.459858918374202</v>
      </c>
      <c r="J48" s="48"/>
      <c r="K48" s="76"/>
    </row>
    <row r="49" spans="1:256" x14ac:dyDescent="0.25">
      <c r="A49" s="723">
        <v>3</v>
      </c>
      <c r="B49" s="77"/>
      <c r="C49" s="78" t="s">
        <v>68</v>
      </c>
      <c r="D49" s="79">
        <f>D44+D10</f>
        <v>11700346</v>
      </c>
      <c r="E49" s="80">
        <f>E44+E10</f>
        <v>122810106.07509558</v>
      </c>
      <c r="F49" s="80"/>
      <c r="G49" s="81"/>
      <c r="H49" s="29"/>
      <c r="I49" s="65"/>
      <c r="J49" s="29"/>
      <c r="K49" s="3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x14ac:dyDescent="0.25">
      <c r="A50" s="724"/>
      <c r="B50" s="82"/>
      <c r="C50" s="83" t="s">
        <v>69</v>
      </c>
      <c r="D50" s="84"/>
      <c r="E50" s="85">
        <f>E49*0.2</f>
        <v>24562021.215019118</v>
      </c>
      <c r="F50" s="85"/>
      <c r="G50" s="86"/>
      <c r="H50" s="29"/>
      <c r="I50" s="87"/>
      <c r="J50" s="88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  <c r="IR50" s="89"/>
      <c r="IS50" s="89"/>
      <c r="IT50" s="89"/>
      <c r="IU50" s="89"/>
      <c r="IV50" s="89"/>
    </row>
    <row r="51" spans="1:256" ht="15.75" thickBot="1" x14ac:dyDescent="0.3">
      <c r="A51" s="725"/>
      <c r="B51" s="90"/>
      <c r="C51" s="91" t="s">
        <v>70</v>
      </c>
      <c r="D51" s="92"/>
      <c r="E51" s="93">
        <f>E50+E49</f>
        <v>147372127.2901147</v>
      </c>
      <c r="F51" s="93"/>
      <c r="G51" s="94"/>
      <c r="H51" s="29"/>
      <c r="I51" s="87"/>
      <c r="J51" s="88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  <c r="IU51" s="89"/>
      <c r="IV51" s="89"/>
    </row>
    <row r="52" spans="1:256" ht="36" x14ac:dyDescent="0.25">
      <c r="A52" s="726">
        <v>4</v>
      </c>
      <c r="B52" s="77"/>
      <c r="C52" s="95" t="s">
        <v>71</v>
      </c>
      <c r="D52" s="96"/>
      <c r="E52" s="97"/>
      <c r="F52" s="98"/>
      <c r="G52" s="99">
        <f>G10+G44</f>
        <v>114725494.85000001</v>
      </c>
      <c r="H52" s="100"/>
      <c r="I52" s="334"/>
      <c r="J52" s="101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  <c r="IR52" s="89"/>
      <c r="IS52" s="89"/>
      <c r="IT52" s="89"/>
      <c r="IU52" s="89"/>
      <c r="IV52" s="89"/>
    </row>
    <row r="53" spans="1:256" x14ac:dyDescent="0.25">
      <c r="A53" s="727"/>
      <c r="B53" s="82"/>
      <c r="C53" s="83" t="s">
        <v>69</v>
      </c>
      <c r="D53" s="84"/>
      <c r="E53" s="85"/>
      <c r="F53" s="102"/>
      <c r="G53" s="103">
        <f>G52*0.2</f>
        <v>22945098.970000003</v>
      </c>
      <c r="H53" s="100"/>
      <c r="I53" s="87"/>
      <c r="J53" s="104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  <c r="IR53" s="89"/>
      <c r="IS53" s="89"/>
      <c r="IT53" s="89"/>
      <c r="IU53" s="89"/>
      <c r="IV53" s="89"/>
    </row>
    <row r="54" spans="1:256" ht="36.75" thickBot="1" x14ac:dyDescent="0.3">
      <c r="A54" s="728"/>
      <c r="B54" s="90"/>
      <c r="C54" s="105" t="s">
        <v>72</v>
      </c>
      <c r="D54" s="96"/>
      <c r="E54" s="97"/>
      <c r="F54" s="98"/>
      <c r="G54" s="106">
        <f>G53+G52</f>
        <v>137670593.82000002</v>
      </c>
      <c r="H54" s="100"/>
      <c r="I54" s="87"/>
      <c r="J54" s="107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  <c r="IR54" s="89"/>
      <c r="IS54" s="89"/>
      <c r="IT54" s="89"/>
      <c r="IU54" s="89"/>
      <c r="IV54" s="89"/>
    </row>
    <row r="55" spans="1:256" ht="36.75" thickBot="1" x14ac:dyDescent="0.3">
      <c r="A55" s="108">
        <v>5</v>
      </c>
      <c r="B55" s="108"/>
      <c r="C55" s="109" t="s">
        <v>73</v>
      </c>
      <c r="D55" s="110"/>
      <c r="E55" s="111"/>
      <c r="F55" s="112"/>
      <c r="G55" s="113">
        <f>I8</f>
        <v>0.93</v>
      </c>
      <c r="H55" s="114"/>
      <c r="I55" s="115"/>
      <c r="J55" s="115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6"/>
      <c r="HI55" s="116"/>
      <c r="HJ55" s="116"/>
      <c r="HK55" s="116"/>
      <c r="HL55" s="116"/>
      <c r="HM55" s="116"/>
      <c r="HN55" s="116"/>
      <c r="HO55" s="116"/>
      <c r="HP55" s="116"/>
      <c r="HQ55" s="116"/>
      <c r="HR55" s="116"/>
      <c r="HS55" s="116"/>
      <c r="HT55" s="116"/>
      <c r="HU55" s="116"/>
      <c r="HV55" s="116"/>
      <c r="HW55" s="116"/>
      <c r="HX55" s="116"/>
      <c r="HY55" s="116"/>
      <c r="HZ55" s="116"/>
      <c r="IA55" s="116"/>
      <c r="IB55" s="116"/>
      <c r="IC55" s="116"/>
      <c r="ID55" s="116"/>
      <c r="IE55" s="116"/>
      <c r="IF55" s="116"/>
      <c r="IG55" s="116"/>
      <c r="IH55" s="116"/>
      <c r="II55" s="116"/>
      <c r="IJ55" s="116"/>
      <c r="IK55" s="116"/>
      <c r="IL55" s="116"/>
      <c r="IM55" s="116"/>
      <c r="IN55" s="116"/>
      <c r="IO55" s="116"/>
      <c r="IP55" s="116"/>
      <c r="IQ55" s="116"/>
      <c r="IR55" s="116"/>
      <c r="IS55" s="116"/>
      <c r="IT55" s="116"/>
      <c r="IU55" s="116"/>
      <c r="IV55" s="116"/>
    </row>
    <row r="56" spans="1:256" ht="24" x14ac:dyDescent="0.25">
      <c r="A56" s="108">
        <v>6</v>
      </c>
      <c r="B56" s="108"/>
      <c r="C56" s="109" t="s">
        <v>74</v>
      </c>
      <c r="D56" s="110"/>
      <c r="E56" s="117"/>
      <c r="F56" s="118"/>
      <c r="G56" s="119"/>
      <c r="H56" s="120"/>
      <c r="I56" s="115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  <c r="IT56" s="116"/>
      <c r="IU56" s="116"/>
      <c r="IV56" s="116"/>
    </row>
    <row r="57" spans="1:256" ht="24" x14ac:dyDescent="0.25">
      <c r="A57" s="75" t="s">
        <v>75</v>
      </c>
      <c r="B57" s="75"/>
      <c r="C57" s="67" t="s">
        <v>76</v>
      </c>
      <c r="D57" s="121">
        <f>D46</f>
        <v>214517</v>
      </c>
      <c r="E57" s="122"/>
      <c r="F57" s="123"/>
      <c r="G57" s="124">
        <v>1</v>
      </c>
      <c r="H57" s="125"/>
      <c r="I57" s="88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89"/>
      <c r="IQ57" s="89"/>
      <c r="IR57" s="89"/>
      <c r="IS57" s="89"/>
      <c r="IT57" s="89"/>
      <c r="IU57" s="89"/>
      <c r="IV57" s="89"/>
    </row>
    <row r="58" spans="1:256" x14ac:dyDescent="0.25">
      <c r="A58" s="75" t="s">
        <v>77</v>
      </c>
      <c r="B58" s="75"/>
      <c r="C58" s="67" t="s">
        <v>78</v>
      </c>
      <c r="D58" s="121">
        <f>D47</f>
        <v>464048</v>
      </c>
      <c r="E58" s="122"/>
      <c r="F58" s="123"/>
      <c r="G58" s="124">
        <v>1</v>
      </c>
      <c r="H58" s="125"/>
      <c r="I58" s="88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89"/>
      <c r="IQ58" s="89"/>
      <c r="IR58" s="89"/>
      <c r="IS58" s="89"/>
      <c r="IT58" s="89"/>
      <c r="IU58" s="89"/>
      <c r="IV58" s="89"/>
    </row>
    <row r="59" spans="1:256" ht="15.75" thickBot="1" x14ac:dyDescent="0.3">
      <c r="A59" s="126" t="s">
        <v>79</v>
      </c>
      <c r="B59" s="126"/>
      <c r="C59" s="127" t="s">
        <v>80</v>
      </c>
      <c r="D59" s="121">
        <f>D48</f>
        <v>20839</v>
      </c>
      <c r="E59" s="128"/>
      <c r="F59" s="129"/>
      <c r="G59" s="124">
        <v>1</v>
      </c>
      <c r="H59" s="125"/>
      <c r="I59" s="88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89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89"/>
      <c r="IQ59" s="89"/>
      <c r="IR59" s="89"/>
      <c r="IS59" s="89"/>
      <c r="IT59" s="89"/>
      <c r="IU59" s="89"/>
      <c r="IV59" s="89"/>
    </row>
    <row r="60" spans="1:256" ht="48.75" thickBot="1" x14ac:dyDescent="0.3">
      <c r="A60" s="130">
        <v>7</v>
      </c>
      <c r="B60" s="130"/>
      <c r="C60" s="131" t="s">
        <v>81</v>
      </c>
      <c r="D60" s="132">
        <f>D49</f>
        <v>11700346</v>
      </c>
      <c r="E60" s="133"/>
      <c r="F60" s="134"/>
      <c r="G60" s="135"/>
      <c r="H60" s="136"/>
      <c r="I60" s="115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6"/>
      <c r="FL60" s="116"/>
      <c r="FM60" s="116"/>
      <c r="FN60" s="116"/>
      <c r="FO60" s="116"/>
      <c r="FP60" s="116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6"/>
      <c r="GE60" s="116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6"/>
      <c r="GT60" s="116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6"/>
      <c r="HI60" s="116"/>
      <c r="HJ60" s="116"/>
      <c r="HK60" s="116"/>
      <c r="HL60" s="116"/>
      <c r="HM60" s="116"/>
      <c r="HN60" s="116"/>
      <c r="HO60" s="116"/>
      <c r="HP60" s="116"/>
      <c r="HQ60" s="116"/>
      <c r="HR60" s="116"/>
      <c r="HS60" s="116"/>
      <c r="HT60" s="116"/>
      <c r="HU60" s="116"/>
      <c r="HV60" s="116"/>
      <c r="HW60" s="116"/>
      <c r="HX60" s="116"/>
      <c r="HY60" s="116"/>
      <c r="HZ60" s="116"/>
      <c r="IA60" s="116"/>
      <c r="IB60" s="116"/>
      <c r="IC60" s="116"/>
      <c r="ID60" s="116"/>
      <c r="IE60" s="116"/>
      <c r="IF60" s="116"/>
      <c r="IG60" s="116"/>
      <c r="IH60" s="116"/>
      <c r="II60" s="116"/>
      <c r="IJ60" s="116"/>
      <c r="IK60" s="116"/>
      <c r="IL60" s="116"/>
      <c r="IM60" s="116"/>
      <c r="IN60" s="116"/>
      <c r="IO60" s="116"/>
      <c r="IP60" s="116"/>
      <c r="IQ60" s="116"/>
      <c r="IR60" s="116"/>
      <c r="IS60" s="116"/>
      <c r="IT60" s="116"/>
      <c r="IU60" s="116"/>
      <c r="IV60" s="116"/>
    </row>
    <row r="63" spans="1:256" s="379" customFormat="1" ht="15.75" x14ac:dyDescent="0.25">
      <c r="A63" s="137" t="s">
        <v>82</v>
      </c>
      <c r="B63" s="137"/>
      <c r="C63" s="137"/>
      <c r="D63" s="137" t="s">
        <v>83</v>
      </c>
      <c r="E63" s="137"/>
      <c r="F63" s="137"/>
      <c r="G63" s="376"/>
      <c r="H63" s="377"/>
      <c r="I63" s="378"/>
    </row>
    <row r="64" spans="1:256" s="361" customFormat="1" ht="15.75" x14ac:dyDescent="0.25">
      <c r="A64" s="740" t="s">
        <v>306</v>
      </c>
      <c r="B64" s="740"/>
      <c r="C64" s="380"/>
      <c r="D64" s="381" t="s">
        <v>310</v>
      </c>
      <c r="E64" s="381"/>
    </row>
    <row r="65" spans="1:256" s="361" customFormat="1" ht="15.75" x14ac:dyDescent="0.25">
      <c r="A65" s="382" t="s">
        <v>307</v>
      </c>
      <c r="D65" s="381" t="s">
        <v>311</v>
      </c>
      <c r="E65" s="381"/>
    </row>
    <row r="66" spans="1:256" s="361" customFormat="1" ht="15.75" x14ac:dyDescent="0.25">
      <c r="A66" s="383" t="s">
        <v>308</v>
      </c>
      <c r="D66" s="381"/>
      <c r="E66" s="381"/>
    </row>
    <row r="67" spans="1:256" s="361" customFormat="1" ht="15.75" x14ac:dyDescent="0.25">
      <c r="B67" s="384"/>
      <c r="D67" s="385" t="s">
        <v>312</v>
      </c>
      <c r="E67" s="386"/>
    </row>
    <row r="68" spans="1:256" s="361" customFormat="1" ht="15.75" x14ac:dyDescent="0.25">
      <c r="A68" s="741" t="s">
        <v>309</v>
      </c>
      <c r="B68" s="742"/>
      <c r="D68" s="741" t="s">
        <v>309</v>
      </c>
      <c r="E68" s="742"/>
    </row>
    <row r="69" spans="1:256" s="379" customFormat="1" ht="15.75" x14ac:dyDescent="0.25">
      <c r="A69" s="385" t="s">
        <v>84</v>
      </c>
      <c r="B69" s="385"/>
      <c r="C69" s="387"/>
      <c r="D69" s="385" t="s">
        <v>84</v>
      </c>
      <c r="E69" s="385"/>
      <c r="F69" s="385"/>
      <c r="H69" s="378"/>
      <c r="I69" s="378"/>
    </row>
    <row r="70" spans="1:256" x14ac:dyDescent="0.2">
      <c r="A70" s="138"/>
      <c r="B70" s="138"/>
      <c r="E70" s="138"/>
      <c r="F70" s="138"/>
    </row>
    <row r="71" spans="1:256" ht="15.75" x14ac:dyDescent="0.25">
      <c r="A71" s="142"/>
      <c r="B71" s="142"/>
      <c r="C71" s="143"/>
      <c r="D71" s="144"/>
      <c r="E71" s="144"/>
      <c r="F71" s="144"/>
      <c r="G71" s="144"/>
      <c r="H71" s="324"/>
      <c r="I71" s="32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  <c r="FS71" s="144"/>
      <c r="FT71" s="144"/>
      <c r="FU71" s="144"/>
      <c r="FV71" s="144"/>
      <c r="FW71" s="144"/>
      <c r="FX71" s="144"/>
      <c r="FY71" s="144"/>
      <c r="FZ71" s="144"/>
      <c r="GA71" s="144"/>
      <c r="GB71" s="144"/>
      <c r="GC71" s="144"/>
      <c r="GD71" s="144"/>
      <c r="GE71" s="144"/>
      <c r="GF71" s="144"/>
      <c r="GG71" s="144"/>
      <c r="GH71" s="144"/>
      <c r="GI71" s="144"/>
      <c r="GJ71" s="144"/>
      <c r="GK71" s="144"/>
      <c r="GL71" s="144"/>
      <c r="GM71" s="144"/>
      <c r="GN71" s="144"/>
      <c r="GO71" s="144"/>
      <c r="GP71" s="144"/>
      <c r="GQ71" s="144"/>
      <c r="GR71" s="144"/>
      <c r="GS71" s="144"/>
      <c r="GT71" s="144"/>
      <c r="GU71" s="144"/>
      <c r="GV71" s="144"/>
      <c r="GW71" s="144"/>
      <c r="GX71" s="144"/>
      <c r="GY71" s="144"/>
      <c r="GZ71" s="144"/>
      <c r="HA71" s="144"/>
      <c r="HB71" s="144"/>
      <c r="HC71" s="144"/>
      <c r="HD71" s="144"/>
      <c r="HE71" s="144"/>
      <c r="HF71" s="144"/>
      <c r="HG71" s="144"/>
      <c r="HH71" s="144"/>
      <c r="HI71" s="144"/>
      <c r="HJ71" s="144"/>
      <c r="HK71" s="144"/>
      <c r="HL71" s="144"/>
      <c r="HM71" s="144"/>
      <c r="HN71" s="144"/>
      <c r="HO71" s="144"/>
      <c r="HP71" s="144"/>
      <c r="HQ71" s="144"/>
      <c r="HR71" s="144"/>
      <c r="HS71" s="144"/>
      <c r="HT71" s="144"/>
      <c r="HU71" s="144"/>
      <c r="HV71" s="144"/>
      <c r="HW71" s="144"/>
      <c r="HX71" s="144"/>
      <c r="HY71" s="144"/>
      <c r="HZ71" s="144"/>
      <c r="IA71" s="144"/>
      <c r="IB71" s="144"/>
      <c r="IC71" s="144"/>
      <c r="ID71" s="144"/>
      <c r="IE71" s="144"/>
      <c r="IF71" s="144"/>
      <c r="IG71" s="144"/>
      <c r="IH71" s="144"/>
      <c r="II71" s="144"/>
      <c r="IJ71" s="144"/>
      <c r="IK71" s="144"/>
      <c r="IL71" s="144"/>
      <c r="IM71" s="144"/>
      <c r="IN71" s="144"/>
      <c r="IO71" s="144"/>
      <c r="IP71" s="144"/>
      <c r="IQ71" s="144"/>
      <c r="IR71" s="144"/>
      <c r="IS71" s="144"/>
      <c r="IT71" s="144"/>
      <c r="IU71" s="144"/>
      <c r="IV71" s="144"/>
    </row>
    <row r="72" spans="1:256" ht="15.75" x14ac:dyDescent="0.25">
      <c r="A72" s="145" t="s">
        <v>85</v>
      </c>
    </row>
    <row r="73" spans="1:256" ht="15.75" x14ac:dyDescent="0.25">
      <c r="A73" s="145" t="s">
        <v>86</v>
      </c>
      <c r="E73" s="145" t="s">
        <v>87</v>
      </c>
    </row>
    <row r="74" spans="1:256" ht="15.75" x14ac:dyDescent="0.25">
      <c r="K74" s="141"/>
    </row>
  </sheetData>
  <mergeCells count="13">
    <mergeCell ref="A64:B64"/>
    <mergeCell ref="A68:B68"/>
    <mergeCell ref="D68:E68"/>
    <mergeCell ref="A49:A51"/>
    <mergeCell ref="A52:A54"/>
    <mergeCell ref="C2:G2"/>
    <mergeCell ref="A4:G4"/>
    <mergeCell ref="A5:G5"/>
    <mergeCell ref="A6:G6"/>
    <mergeCell ref="A7:A8"/>
    <mergeCell ref="B7:B8"/>
    <mergeCell ref="C7:C8"/>
    <mergeCell ref="D7:G7"/>
  </mergeCells>
  <pageMargins left="0.70866141732283472" right="0.70866141732283472" top="0.74803149606299213" bottom="0.74803149606299213" header="0.31496062992125984" footer="0.31496062992125984"/>
  <pageSetup paperSize="9" scale="5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43"/>
  <sheetViews>
    <sheetView view="pageBreakPreview" topLeftCell="A4" zoomScaleNormal="100" zoomScaleSheetLayoutView="100" workbookViewId="0">
      <selection activeCell="C19" sqref="C19"/>
    </sheetView>
  </sheetViews>
  <sheetFormatPr defaultRowHeight="12.75" outlineLevelRow="1" outlineLevelCol="1" x14ac:dyDescent="0.25"/>
  <cols>
    <col min="1" max="1" width="7.140625" style="407" customWidth="1"/>
    <col min="2" max="2" width="17.85546875" style="407" customWidth="1"/>
    <col min="3" max="3" width="60.28515625" style="534" customWidth="1"/>
    <col min="4" max="4" width="14.5703125" style="535" customWidth="1"/>
    <col min="5" max="5" width="14" style="407" customWidth="1"/>
    <col min="6" max="6" width="8.140625" style="407" customWidth="1"/>
    <col min="7" max="9" width="16.7109375" style="407" customWidth="1"/>
    <col min="10" max="10" width="8" style="407" customWidth="1" outlineLevel="1"/>
    <col min="11" max="11" width="9.28515625" style="407" customWidth="1" outlineLevel="1"/>
    <col min="12" max="12" width="30.85546875" style="407" customWidth="1"/>
    <col min="13" max="13" width="27.140625" style="407" bestFit="1" customWidth="1"/>
    <col min="14" max="258" width="9.140625" style="407"/>
    <col min="259" max="259" width="7.140625" style="407" customWidth="1"/>
    <col min="260" max="260" width="17.85546875" style="407" customWidth="1"/>
    <col min="261" max="261" width="60.28515625" style="407" customWidth="1"/>
    <col min="262" max="262" width="14.5703125" style="407" customWidth="1"/>
    <col min="263" max="263" width="12.140625" style="407" customWidth="1"/>
    <col min="264" max="264" width="7.85546875" style="407" customWidth="1"/>
    <col min="265" max="265" width="16.7109375" style="407" customWidth="1"/>
    <col min="266" max="267" width="0" style="407" hidden="1" customWidth="1"/>
    <col min="268" max="268" width="30.85546875" style="407" customWidth="1"/>
    <col min="269" max="269" width="27.140625" style="407" bestFit="1" customWidth="1"/>
    <col min="270" max="514" width="9.140625" style="407"/>
    <col min="515" max="515" width="7.140625" style="407" customWidth="1"/>
    <col min="516" max="516" width="17.85546875" style="407" customWidth="1"/>
    <col min="517" max="517" width="60.28515625" style="407" customWidth="1"/>
    <col min="518" max="518" width="14.5703125" style="407" customWidth="1"/>
    <col min="519" max="519" width="12.140625" style="407" customWidth="1"/>
    <col min="520" max="520" width="7.85546875" style="407" customWidth="1"/>
    <col min="521" max="521" width="16.7109375" style="407" customWidth="1"/>
    <col min="522" max="523" width="0" style="407" hidden="1" customWidth="1"/>
    <col min="524" max="524" width="30.85546875" style="407" customWidth="1"/>
    <col min="525" max="525" width="27.140625" style="407" bestFit="1" customWidth="1"/>
    <col min="526" max="770" width="9.140625" style="407"/>
    <col min="771" max="771" width="7.140625" style="407" customWidth="1"/>
    <col min="772" max="772" width="17.85546875" style="407" customWidth="1"/>
    <col min="773" max="773" width="60.28515625" style="407" customWidth="1"/>
    <col min="774" max="774" width="14.5703125" style="407" customWidth="1"/>
    <col min="775" max="775" width="12.140625" style="407" customWidth="1"/>
    <col min="776" max="776" width="7.85546875" style="407" customWidth="1"/>
    <col min="777" max="777" width="16.7109375" style="407" customWidth="1"/>
    <col min="778" max="779" width="0" style="407" hidden="1" customWidth="1"/>
    <col min="780" max="780" width="30.85546875" style="407" customWidth="1"/>
    <col min="781" max="781" width="27.140625" style="407" bestFit="1" customWidth="1"/>
    <col min="782" max="1026" width="9.140625" style="407"/>
    <col min="1027" max="1027" width="7.140625" style="407" customWidth="1"/>
    <col min="1028" max="1028" width="17.85546875" style="407" customWidth="1"/>
    <col min="1029" max="1029" width="60.28515625" style="407" customWidth="1"/>
    <col min="1030" max="1030" width="14.5703125" style="407" customWidth="1"/>
    <col min="1031" max="1031" width="12.140625" style="407" customWidth="1"/>
    <col min="1032" max="1032" width="7.85546875" style="407" customWidth="1"/>
    <col min="1033" max="1033" width="16.7109375" style="407" customWidth="1"/>
    <col min="1034" max="1035" width="0" style="407" hidden="1" customWidth="1"/>
    <col min="1036" max="1036" width="30.85546875" style="407" customWidth="1"/>
    <col min="1037" max="1037" width="27.140625" style="407" bestFit="1" customWidth="1"/>
    <col min="1038" max="1282" width="9.140625" style="407"/>
    <col min="1283" max="1283" width="7.140625" style="407" customWidth="1"/>
    <col min="1284" max="1284" width="17.85546875" style="407" customWidth="1"/>
    <col min="1285" max="1285" width="60.28515625" style="407" customWidth="1"/>
    <col min="1286" max="1286" width="14.5703125" style="407" customWidth="1"/>
    <col min="1287" max="1287" width="12.140625" style="407" customWidth="1"/>
    <col min="1288" max="1288" width="7.85546875" style="407" customWidth="1"/>
    <col min="1289" max="1289" width="16.7109375" style="407" customWidth="1"/>
    <col min="1290" max="1291" width="0" style="407" hidden="1" customWidth="1"/>
    <col min="1292" max="1292" width="30.85546875" style="407" customWidth="1"/>
    <col min="1293" max="1293" width="27.140625" style="407" bestFit="1" customWidth="1"/>
    <col min="1294" max="1538" width="9.140625" style="407"/>
    <col min="1539" max="1539" width="7.140625" style="407" customWidth="1"/>
    <col min="1540" max="1540" width="17.85546875" style="407" customWidth="1"/>
    <col min="1541" max="1541" width="60.28515625" style="407" customWidth="1"/>
    <col min="1542" max="1542" width="14.5703125" style="407" customWidth="1"/>
    <col min="1543" max="1543" width="12.140625" style="407" customWidth="1"/>
    <col min="1544" max="1544" width="7.85546875" style="407" customWidth="1"/>
    <col min="1545" max="1545" width="16.7109375" style="407" customWidth="1"/>
    <col min="1546" max="1547" width="0" style="407" hidden="1" customWidth="1"/>
    <col min="1548" max="1548" width="30.85546875" style="407" customWidth="1"/>
    <col min="1549" max="1549" width="27.140625" style="407" bestFit="1" customWidth="1"/>
    <col min="1550" max="1794" width="9.140625" style="407"/>
    <col min="1795" max="1795" width="7.140625" style="407" customWidth="1"/>
    <col min="1796" max="1796" width="17.85546875" style="407" customWidth="1"/>
    <col min="1797" max="1797" width="60.28515625" style="407" customWidth="1"/>
    <col min="1798" max="1798" width="14.5703125" style="407" customWidth="1"/>
    <col min="1799" max="1799" width="12.140625" style="407" customWidth="1"/>
    <col min="1800" max="1800" width="7.85546875" style="407" customWidth="1"/>
    <col min="1801" max="1801" width="16.7109375" style="407" customWidth="1"/>
    <col min="1802" max="1803" width="0" style="407" hidden="1" customWidth="1"/>
    <col min="1804" max="1804" width="30.85546875" style="407" customWidth="1"/>
    <col min="1805" max="1805" width="27.140625" style="407" bestFit="1" customWidth="1"/>
    <col min="1806" max="2050" width="9.140625" style="407"/>
    <col min="2051" max="2051" width="7.140625" style="407" customWidth="1"/>
    <col min="2052" max="2052" width="17.85546875" style="407" customWidth="1"/>
    <col min="2053" max="2053" width="60.28515625" style="407" customWidth="1"/>
    <col min="2054" max="2054" width="14.5703125" style="407" customWidth="1"/>
    <col min="2055" max="2055" width="12.140625" style="407" customWidth="1"/>
    <col min="2056" max="2056" width="7.85546875" style="407" customWidth="1"/>
    <col min="2057" max="2057" width="16.7109375" style="407" customWidth="1"/>
    <col min="2058" max="2059" width="0" style="407" hidden="1" customWidth="1"/>
    <col min="2060" max="2060" width="30.85546875" style="407" customWidth="1"/>
    <col min="2061" max="2061" width="27.140625" style="407" bestFit="1" customWidth="1"/>
    <col min="2062" max="2306" width="9.140625" style="407"/>
    <col min="2307" max="2307" width="7.140625" style="407" customWidth="1"/>
    <col min="2308" max="2308" width="17.85546875" style="407" customWidth="1"/>
    <col min="2309" max="2309" width="60.28515625" style="407" customWidth="1"/>
    <col min="2310" max="2310" width="14.5703125" style="407" customWidth="1"/>
    <col min="2311" max="2311" width="12.140625" style="407" customWidth="1"/>
    <col min="2312" max="2312" width="7.85546875" style="407" customWidth="1"/>
    <col min="2313" max="2313" width="16.7109375" style="407" customWidth="1"/>
    <col min="2314" max="2315" width="0" style="407" hidden="1" customWidth="1"/>
    <col min="2316" max="2316" width="30.85546875" style="407" customWidth="1"/>
    <col min="2317" max="2317" width="27.140625" style="407" bestFit="1" customWidth="1"/>
    <col min="2318" max="2562" width="9.140625" style="407"/>
    <col min="2563" max="2563" width="7.140625" style="407" customWidth="1"/>
    <col min="2564" max="2564" width="17.85546875" style="407" customWidth="1"/>
    <col min="2565" max="2565" width="60.28515625" style="407" customWidth="1"/>
    <col min="2566" max="2566" width="14.5703125" style="407" customWidth="1"/>
    <col min="2567" max="2567" width="12.140625" style="407" customWidth="1"/>
    <col min="2568" max="2568" width="7.85546875" style="407" customWidth="1"/>
    <col min="2569" max="2569" width="16.7109375" style="407" customWidth="1"/>
    <col min="2570" max="2571" width="0" style="407" hidden="1" customWidth="1"/>
    <col min="2572" max="2572" width="30.85546875" style="407" customWidth="1"/>
    <col min="2573" max="2573" width="27.140625" style="407" bestFit="1" customWidth="1"/>
    <col min="2574" max="2818" width="9.140625" style="407"/>
    <col min="2819" max="2819" width="7.140625" style="407" customWidth="1"/>
    <col min="2820" max="2820" width="17.85546875" style="407" customWidth="1"/>
    <col min="2821" max="2821" width="60.28515625" style="407" customWidth="1"/>
    <col min="2822" max="2822" width="14.5703125" style="407" customWidth="1"/>
    <col min="2823" max="2823" width="12.140625" style="407" customWidth="1"/>
    <col min="2824" max="2824" width="7.85546875" style="407" customWidth="1"/>
    <col min="2825" max="2825" width="16.7109375" style="407" customWidth="1"/>
    <col min="2826" max="2827" width="0" style="407" hidden="1" customWidth="1"/>
    <col min="2828" max="2828" width="30.85546875" style="407" customWidth="1"/>
    <col min="2829" max="2829" width="27.140625" style="407" bestFit="1" customWidth="1"/>
    <col min="2830" max="3074" width="9.140625" style="407"/>
    <col min="3075" max="3075" width="7.140625" style="407" customWidth="1"/>
    <col min="3076" max="3076" width="17.85546875" style="407" customWidth="1"/>
    <col min="3077" max="3077" width="60.28515625" style="407" customWidth="1"/>
    <col min="3078" max="3078" width="14.5703125" style="407" customWidth="1"/>
    <col min="3079" max="3079" width="12.140625" style="407" customWidth="1"/>
    <col min="3080" max="3080" width="7.85546875" style="407" customWidth="1"/>
    <col min="3081" max="3081" width="16.7109375" style="407" customWidth="1"/>
    <col min="3082" max="3083" width="0" style="407" hidden="1" customWidth="1"/>
    <col min="3084" max="3084" width="30.85546875" style="407" customWidth="1"/>
    <col min="3085" max="3085" width="27.140625" style="407" bestFit="1" customWidth="1"/>
    <col min="3086" max="3330" width="9.140625" style="407"/>
    <col min="3331" max="3331" width="7.140625" style="407" customWidth="1"/>
    <col min="3332" max="3332" width="17.85546875" style="407" customWidth="1"/>
    <col min="3333" max="3333" width="60.28515625" style="407" customWidth="1"/>
    <col min="3334" max="3334" width="14.5703125" style="407" customWidth="1"/>
    <col min="3335" max="3335" width="12.140625" style="407" customWidth="1"/>
    <col min="3336" max="3336" width="7.85546875" style="407" customWidth="1"/>
    <col min="3337" max="3337" width="16.7109375" style="407" customWidth="1"/>
    <col min="3338" max="3339" width="0" style="407" hidden="1" customWidth="1"/>
    <col min="3340" max="3340" width="30.85546875" style="407" customWidth="1"/>
    <col min="3341" max="3341" width="27.140625" style="407" bestFit="1" customWidth="1"/>
    <col min="3342" max="3586" width="9.140625" style="407"/>
    <col min="3587" max="3587" width="7.140625" style="407" customWidth="1"/>
    <col min="3588" max="3588" width="17.85546875" style="407" customWidth="1"/>
    <col min="3589" max="3589" width="60.28515625" style="407" customWidth="1"/>
    <col min="3590" max="3590" width="14.5703125" style="407" customWidth="1"/>
    <col min="3591" max="3591" width="12.140625" style="407" customWidth="1"/>
    <col min="3592" max="3592" width="7.85546875" style="407" customWidth="1"/>
    <col min="3593" max="3593" width="16.7109375" style="407" customWidth="1"/>
    <col min="3594" max="3595" width="0" style="407" hidden="1" customWidth="1"/>
    <col min="3596" max="3596" width="30.85546875" style="407" customWidth="1"/>
    <col min="3597" max="3597" width="27.140625" style="407" bestFit="1" customWidth="1"/>
    <col min="3598" max="3842" width="9.140625" style="407"/>
    <col min="3843" max="3843" width="7.140625" style="407" customWidth="1"/>
    <col min="3844" max="3844" width="17.85546875" style="407" customWidth="1"/>
    <col min="3845" max="3845" width="60.28515625" style="407" customWidth="1"/>
    <col min="3846" max="3846" width="14.5703125" style="407" customWidth="1"/>
    <col min="3847" max="3847" width="12.140625" style="407" customWidth="1"/>
    <col min="3848" max="3848" width="7.85546875" style="407" customWidth="1"/>
    <col min="3849" max="3849" width="16.7109375" style="407" customWidth="1"/>
    <col min="3850" max="3851" width="0" style="407" hidden="1" customWidth="1"/>
    <col min="3852" max="3852" width="30.85546875" style="407" customWidth="1"/>
    <col min="3853" max="3853" width="27.140625" style="407" bestFit="1" customWidth="1"/>
    <col min="3854" max="4098" width="9.140625" style="407"/>
    <col min="4099" max="4099" width="7.140625" style="407" customWidth="1"/>
    <col min="4100" max="4100" width="17.85546875" style="407" customWidth="1"/>
    <col min="4101" max="4101" width="60.28515625" style="407" customWidth="1"/>
    <col min="4102" max="4102" width="14.5703125" style="407" customWidth="1"/>
    <col min="4103" max="4103" width="12.140625" style="407" customWidth="1"/>
    <col min="4104" max="4104" width="7.85546875" style="407" customWidth="1"/>
    <col min="4105" max="4105" width="16.7109375" style="407" customWidth="1"/>
    <col min="4106" max="4107" width="0" style="407" hidden="1" customWidth="1"/>
    <col min="4108" max="4108" width="30.85546875" style="407" customWidth="1"/>
    <col min="4109" max="4109" width="27.140625" style="407" bestFit="1" customWidth="1"/>
    <col min="4110" max="4354" width="9.140625" style="407"/>
    <col min="4355" max="4355" width="7.140625" style="407" customWidth="1"/>
    <col min="4356" max="4356" width="17.85546875" style="407" customWidth="1"/>
    <col min="4357" max="4357" width="60.28515625" style="407" customWidth="1"/>
    <col min="4358" max="4358" width="14.5703125" style="407" customWidth="1"/>
    <col min="4359" max="4359" width="12.140625" style="407" customWidth="1"/>
    <col min="4360" max="4360" width="7.85546875" style="407" customWidth="1"/>
    <col min="4361" max="4361" width="16.7109375" style="407" customWidth="1"/>
    <col min="4362" max="4363" width="0" style="407" hidden="1" customWidth="1"/>
    <col min="4364" max="4364" width="30.85546875" style="407" customWidth="1"/>
    <col min="4365" max="4365" width="27.140625" style="407" bestFit="1" customWidth="1"/>
    <col min="4366" max="4610" width="9.140625" style="407"/>
    <col min="4611" max="4611" width="7.140625" style="407" customWidth="1"/>
    <col min="4612" max="4612" width="17.85546875" style="407" customWidth="1"/>
    <col min="4613" max="4613" width="60.28515625" style="407" customWidth="1"/>
    <col min="4614" max="4614" width="14.5703125" style="407" customWidth="1"/>
    <col min="4615" max="4615" width="12.140625" style="407" customWidth="1"/>
    <col min="4616" max="4616" width="7.85546875" style="407" customWidth="1"/>
    <col min="4617" max="4617" width="16.7109375" style="407" customWidth="1"/>
    <col min="4618" max="4619" width="0" style="407" hidden="1" customWidth="1"/>
    <col min="4620" max="4620" width="30.85546875" style="407" customWidth="1"/>
    <col min="4621" max="4621" width="27.140625" style="407" bestFit="1" customWidth="1"/>
    <col min="4622" max="4866" width="9.140625" style="407"/>
    <col min="4867" max="4867" width="7.140625" style="407" customWidth="1"/>
    <col min="4868" max="4868" width="17.85546875" style="407" customWidth="1"/>
    <col min="4869" max="4869" width="60.28515625" style="407" customWidth="1"/>
    <col min="4870" max="4870" width="14.5703125" style="407" customWidth="1"/>
    <col min="4871" max="4871" width="12.140625" style="407" customWidth="1"/>
    <col min="4872" max="4872" width="7.85546875" style="407" customWidth="1"/>
    <col min="4873" max="4873" width="16.7109375" style="407" customWidth="1"/>
    <col min="4874" max="4875" width="0" style="407" hidden="1" customWidth="1"/>
    <col min="4876" max="4876" width="30.85546875" style="407" customWidth="1"/>
    <col min="4877" max="4877" width="27.140625" style="407" bestFit="1" customWidth="1"/>
    <col min="4878" max="5122" width="9.140625" style="407"/>
    <col min="5123" max="5123" width="7.140625" style="407" customWidth="1"/>
    <col min="5124" max="5124" width="17.85546875" style="407" customWidth="1"/>
    <col min="5125" max="5125" width="60.28515625" style="407" customWidth="1"/>
    <col min="5126" max="5126" width="14.5703125" style="407" customWidth="1"/>
    <col min="5127" max="5127" width="12.140625" style="407" customWidth="1"/>
    <col min="5128" max="5128" width="7.85546875" style="407" customWidth="1"/>
    <col min="5129" max="5129" width="16.7109375" style="407" customWidth="1"/>
    <col min="5130" max="5131" width="0" style="407" hidden="1" customWidth="1"/>
    <col min="5132" max="5132" width="30.85546875" style="407" customWidth="1"/>
    <col min="5133" max="5133" width="27.140625" style="407" bestFit="1" customWidth="1"/>
    <col min="5134" max="5378" width="9.140625" style="407"/>
    <col min="5379" max="5379" width="7.140625" style="407" customWidth="1"/>
    <col min="5380" max="5380" width="17.85546875" style="407" customWidth="1"/>
    <col min="5381" max="5381" width="60.28515625" style="407" customWidth="1"/>
    <col min="5382" max="5382" width="14.5703125" style="407" customWidth="1"/>
    <col min="5383" max="5383" width="12.140625" style="407" customWidth="1"/>
    <col min="5384" max="5384" width="7.85546875" style="407" customWidth="1"/>
    <col min="5385" max="5385" width="16.7109375" style="407" customWidth="1"/>
    <col min="5386" max="5387" width="0" style="407" hidden="1" customWidth="1"/>
    <col min="5388" max="5388" width="30.85546875" style="407" customWidth="1"/>
    <col min="5389" max="5389" width="27.140625" style="407" bestFit="1" customWidth="1"/>
    <col min="5390" max="5634" width="9.140625" style="407"/>
    <col min="5635" max="5635" width="7.140625" style="407" customWidth="1"/>
    <col min="5636" max="5636" width="17.85546875" style="407" customWidth="1"/>
    <col min="5637" max="5637" width="60.28515625" style="407" customWidth="1"/>
    <col min="5638" max="5638" width="14.5703125" style="407" customWidth="1"/>
    <col min="5639" max="5639" width="12.140625" style="407" customWidth="1"/>
    <col min="5640" max="5640" width="7.85546875" style="407" customWidth="1"/>
    <col min="5641" max="5641" width="16.7109375" style="407" customWidth="1"/>
    <col min="5642" max="5643" width="0" style="407" hidden="1" customWidth="1"/>
    <col min="5644" max="5644" width="30.85546875" style="407" customWidth="1"/>
    <col min="5645" max="5645" width="27.140625" style="407" bestFit="1" customWidth="1"/>
    <col min="5646" max="5890" width="9.140625" style="407"/>
    <col min="5891" max="5891" width="7.140625" style="407" customWidth="1"/>
    <col min="5892" max="5892" width="17.85546875" style="407" customWidth="1"/>
    <col min="5893" max="5893" width="60.28515625" style="407" customWidth="1"/>
    <col min="5894" max="5894" width="14.5703125" style="407" customWidth="1"/>
    <col min="5895" max="5895" width="12.140625" style="407" customWidth="1"/>
    <col min="5896" max="5896" width="7.85546875" style="407" customWidth="1"/>
    <col min="5897" max="5897" width="16.7109375" style="407" customWidth="1"/>
    <col min="5898" max="5899" width="0" style="407" hidden="1" customWidth="1"/>
    <col min="5900" max="5900" width="30.85546875" style="407" customWidth="1"/>
    <col min="5901" max="5901" width="27.140625" style="407" bestFit="1" customWidth="1"/>
    <col min="5902" max="6146" width="9.140625" style="407"/>
    <col min="6147" max="6147" width="7.140625" style="407" customWidth="1"/>
    <col min="6148" max="6148" width="17.85546875" style="407" customWidth="1"/>
    <col min="6149" max="6149" width="60.28515625" style="407" customWidth="1"/>
    <col min="6150" max="6150" width="14.5703125" style="407" customWidth="1"/>
    <col min="6151" max="6151" width="12.140625" style="407" customWidth="1"/>
    <col min="6152" max="6152" width="7.85546875" style="407" customWidth="1"/>
    <col min="6153" max="6153" width="16.7109375" style="407" customWidth="1"/>
    <col min="6154" max="6155" width="0" style="407" hidden="1" customWidth="1"/>
    <col min="6156" max="6156" width="30.85546875" style="407" customWidth="1"/>
    <col min="6157" max="6157" width="27.140625" style="407" bestFit="1" customWidth="1"/>
    <col min="6158" max="6402" width="9.140625" style="407"/>
    <col min="6403" max="6403" width="7.140625" style="407" customWidth="1"/>
    <col min="6404" max="6404" width="17.85546875" style="407" customWidth="1"/>
    <col min="6405" max="6405" width="60.28515625" style="407" customWidth="1"/>
    <col min="6406" max="6406" width="14.5703125" style="407" customWidth="1"/>
    <col min="6407" max="6407" width="12.140625" style="407" customWidth="1"/>
    <col min="6408" max="6408" width="7.85546875" style="407" customWidth="1"/>
    <col min="6409" max="6409" width="16.7109375" style="407" customWidth="1"/>
    <col min="6410" max="6411" width="0" style="407" hidden="1" customWidth="1"/>
    <col min="6412" max="6412" width="30.85546875" style="407" customWidth="1"/>
    <col min="6413" max="6413" width="27.140625" style="407" bestFit="1" customWidth="1"/>
    <col min="6414" max="6658" width="9.140625" style="407"/>
    <col min="6659" max="6659" width="7.140625" style="407" customWidth="1"/>
    <col min="6660" max="6660" width="17.85546875" style="407" customWidth="1"/>
    <col min="6661" max="6661" width="60.28515625" style="407" customWidth="1"/>
    <col min="6662" max="6662" width="14.5703125" style="407" customWidth="1"/>
    <col min="6663" max="6663" width="12.140625" style="407" customWidth="1"/>
    <col min="6664" max="6664" width="7.85546875" style="407" customWidth="1"/>
    <col min="6665" max="6665" width="16.7109375" style="407" customWidth="1"/>
    <col min="6666" max="6667" width="0" style="407" hidden="1" customWidth="1"/>
    <col min="6668" max="6668" width="30.85546875" style="407" customWidth="1"/>
    <col min="6669" max="6669" width="27.140625" style="407" bestFit="1" customWidth="1"/>
    <col min="6670" max="6914" width="9.140625" style="407"/>
    <col min="6915" max="6915" width="7.140625" style="407" customWidth="1"/>
    <col min="6916" max="6916" width="17.85546875" style="407" customWidth="1"/>
    <col min="6917" max="6917" width="60.28515625" style="407" customWidth="1"/>
    <col min="6918" max="6918" width="14.5703125" style="407" customWidth="1"/>
    <col min="6919" max="6919" width="12.140625" style="407" customWidth="1"/>
    <col min="6920" max="6920" width="7.85546875" style="407" customWidth="1"/>
    <col min="6921" max="6921" width="16.7109375" style="407" customWidth="1"/>
    <col min="6922" max="6923" width="0" style="407" hidden="1" customWidth="1"/>
    <col min="6924" max="6924" width="30.85546875" style="407" customWidth="1"/>
    <col min="6925" max="6925" width="27.140625" style="407" bestFit="1" customWidth="1"/>
    <col min="6926" max="7170" width="9.140625" style="407"/>
    <col min="7171" max="7171" width="7.140625" style="407" customWidth="1"/>
    <col min="7172" max="7172" width="17.85546875" style="407" customWidth="1"/>
    <col min="7173" max="7173" width="60.28515625" style="407" customWidth="1"/>
    <col min="7174" max="7174" width="14.5703125" style="407" customWidth="1"/>
    <col min="7175" max="7175" width="12.140625" style="407" customWidth="1"/>
    <col min="7176" max="7176" width="7.85546875" style="407" customWidth="1"/>
    <col min="7177" max="7177" width="16.7109375" style="407" customWidth="1"/>
    <col min="7178" max="7179" width="0" style="407" hidden="1" customWidth="1"/>
    <col min="7180" max="7180" width="30.85546875" style="407" customWidth="1"/>
    <col min="7181" max="7181" width="27.140625" style="407" bestFit="1" customWidth="1"/>
    <col min="7182" max="7426" width="9.140625" style="407"/>
    <col min="7427" max="7427" width="7.140625" style="407" customWidth="1"/>
    <col min="7428" max="7428" width="17.85546875" style="407" customWidth="1"/>
    <col min="7429" max="7429" width="60.28515625" style="407" customWidth="1"/>
    <col min="7430" max="7430" width="14.5703125" style="407" customWidth="1"/>
    <col min="7431" max="7431" width="12.140625" style="407" customWidth="1"/>
    <col min="7432" max="7432" width="7.85546875" style="407" customWidth="1"/>
    <col min="7433" max="7433" width="16.7109375" style="407" customWidth="1"/>
    <col min="7434" max="7435" width="0" style="407" hidden="1" customWidth="1"/>
    <col min="7436" max="7436" width="30.85546875" style="407" customWidth="1"/>
    <col min="7437" max="7437" width="27.140625" style="407" bestFit="1" customWidth="1"/>
    <col min="7438" max="7682" width="9.140625" style="407"/>
    <col min="7683" max="7683" width="7.140625" style="407" customWidth="1"/>
    <col min="7684" max="7684" width="17.85546875" style="407" customWidth="1"/>
    <col min="7685" max="7685" width="60.28515625" style="407" customWidth="1"/>
    <col min="7686" max="7686" width="14.5703125" style="407" customWidth="1"/>
    <col min="7687" max="7687" width="12.140625" style="407" customWidth="1"/>
    <col min="7688" max="7688" width="7.85546875" style="407" customWidth="1"/>
    <col min="7689" max="7689" width="16.7109375" style="407" customWidth="1"/>
    <col min="7690" max="7691" width="0" style="407" hidden="1" customWidth="1"/>
    <col min="7692" max="7692" width="30.85546875" style="407" customWidth="1"/>
    <col min="7693" max="7693" width="27.140625" style="407" bestFit="1" customWidth="1"/>
    <col min="7694" max="7938" width="9.140625" style="407"/>
    <col min="7939" max="7939" width="7.140625" style="407" customWidth="1"/>
    <col min="7940" max="7940" width="17.85546875" style="407" customWidth="1"/>
    <col min="7941" max="7941" width="60.28515625" style="407" customWidth="1"/>
    <col min="7942" max="7942" width="14.5703125" style="407" customWidth="1"/>
    <col min="7943" max="7943" width="12.140625" style="407" customWidth="1"/>
    <col min="7944" max="7944" width="7.85546875" style="407" customWidth="1"/>
    <col min="7945" max="7945" width="16.7109375" style="407" customWidth="1"/>
    <col min="7946" max="7947" width="0" style="407" hidden="1" customWidth="1"/>
    <col min="7948" max="7948" width="30.85546875" style="407" customWidth="1"/>
    <col min="7949" max="7949" width="27.140625" style="407" bestFit="1" customWidth="1"/>
    <col min="7950" max="8194" width="9.140625" style="407"/>
    <col min="8195" max="8195" width="7.140625" style="407" customWidth="1"/>
    <col min="8196" max="8196" width="17.85546875" style="407" customWidth="1"/>
    <col min="8197" max="8197" width="60.28515625" style="407" customWidth="1"/>
    <col min="8198" max="8198" width="14.5703125" style="407" customWidth="1"/>
    <col min="8199" max="8199" width="12.140625" style="407" customWidth="1"/>
    <col min="8200" max="8200" width="7.85546875" style="407" customWidth="1"/>
    <col min="8201" max="8201" width="16.7109375" style="407" customWidth="1"/>
    <col min="8202" max="8203" width="0" style="407" hidden="1" customWidth="1"/>
    <col min="8204" max="8204" width="30.85546875" style="407" customWidth="1"/>
    <col min="8205" max="8205" width="27.140625" style="407" bestFit="1" customWidth="1"/>
    <col min="8206" max="8450" width="9.140625" style="407"/>
    <col min="8451" max="8451" width="7.140625" style="407" customWidth="1"/>
    <col min="8452" max="8452" width="17.85546875" style="407" customWidth="1"/>
    <col min="8453" max="8453" width="60.28515625" style="407" customWidth="1"/>
    <col min="8454" max="8454" width="14.5703125" style="407" customWidth="1"/>
    <col min="8455" max="8455" width="12.140625" style="407" customWidth="1"/>
    <col min="8456" max="8456" width="7.85546875" style="407" customWidth="1"/>
    <col min="8457" max="8457" width="16.7109375" style="407" customWidth="1"/>
    <col min="8458" max="8459" width="0" style="407" hidden="1" customWidth="1"/>
    <col min="8460" max="8460" width="30.85546875" style="407" customWidth="1"/>
    <col min="8461" max="8461" width="27.140625" style="407" bestFit="1" customWidth="1"/>
    <col min="8462" max="8706" width="9.140625" style="407"/>
    <col min="8707" max="8707" width="7.140625" style="407" customWidth="1"/>
    <col min="8708" max="8708" width="17.85546875" style="407" customWidth="1"/>
    <col min="8709" max="8709" width="60.28515625" style="407" customWidth="1"/>
    <col min="8710" max="8710" width="14.5703125" style="407" customWidth="1"/>
    <col min="8711" max="8711" width="12.140625" style="407" customWidth="1"/>
    <col min="8712" max="8712" width="7.85546875" style="407" customWidth="1"/>
    <col min="8713" max="8713" width="16.7109375" style="407" customWidth="1"/>
    <col min="8714" max="8715" width="0" style="407" hidden="1" customWidth="1"/>
    <col min="8716" max="8716" width="30.85546875" style="407" customWidth="1"/>
    <col min="8717" max="8717" width="27.140625" style="407" bestFit="1" customWidth="1"/>
    <col min="8718" max="8962" width="9.140625" style="407"/>
    <col min="8963" max="8963" width="7.140625" style="407" customWidth="1"/>
    <col min="8964" max="8964" width="17.85546875" style="407" customWidth="1"/>
    <col min="8965" max="8965" width="60.28515625" style="407" customWidth="1"/>
    <col min="8966" max="8966" width="14.5703125" style="407" customWidth="1"/>
    <col min="8967" max="8967" width="12.140625" style="407" customWidth="1"/>
    <col min="8968" max="8968" width="7.85546875" style="407" customWidth="1"/>
    <col min="8969" max="8969" width="16.7109375" style="407" customWidth="1"/>
    <col min="8970" max="8971" width="0" style="407" hidden="1" customWidth="1"/>
    <col min="8972" max="8972" width="30.85546875" style="407" customWidth="1"/>
    <col min="8973" max="8973" width="27.140625" style="407" bestFit="1" customWidth="1"/>
    <col min="8974" max="9218" width="9.140625" style="407"/>
    <col min="9219" max="9219" width="7.140625" style="407" customWidth="1"/>
    <col min="9220" max="9220" width="17.85546875" style="407" customWidth="1"/>
    <col min="9221" max="9221" width="60.28515625" style="407" customWidth="1"/>
    <col min="9222" max="9222" width="14.5703125" style="407" customWidth="1"/>
    <col min="9223" max="9223" width="12.140625" style="407" customWidth="1"/>
    <col min="9224" max="9224" width="7.85546875" style="407" customWidth="1"/>
    <col min="9225" max="9225" width="16.7109375" style="407" customWidth="1"/>
    <col min="9226" max="9227" width="0" style="407" hidden="1" customWidth="1"/>
    <col min="9228" max="9228" width="30.85546875" style="407" customWidth="1"/>
    <col min="9229" max="9229" width="27.140625" style="407" bestFit="1" customWidth="1"/>
    <col min="9230" max="9474" width="9.140625" style="407"/>
    <col min="9475" max="9475" width="7.140625" style="407" customWidth="1"/>
    <col min="9476" max="9476" width="17.85546875" style="407" customWidth="1"/>
    <col min="9477" max="9477" width="60.28515625" style="407" customWidth="1"/>
    <col min="9478" max="9478" width="14.5703125" style="407" customWidth="1"/>
    <col min="9479" max="9479" width="12.140625" style="407" customWidth="1"/>
    <col min="9480" max="9480" width="7.85546875" style="407" customWidth="1"/>
    <col min="9481" max="9481" width="16.7109375" style="407" customWidth="1"/>
    <col min="9482" max="9483" width="0" style="407" hidden="1" customWidth="1"/>
    <col min="9484" max="9484" width="30.85546875" style="407" customWidth="1"/>
    <col min="9485" max="9485" width="27.140625" style="407" bestFit="1" customWidth="1"/>
    <col min="9486" max="9730" width="9.140625" style="407"/>
    <col min="9731" max="9731" width="7.140625" style="407" customWidth="1"/>
    <col min="9732" max="9732" width="17.85546875" style="407" customWidth="1"/>
    <col min="9733" max="9733" width="60.28515625" style="407" customWidth="1"/>
    <col min="9734" max="9734" width="14.5703125" style="407" customWidth="1"/>
    <col min="9735" max="9735" width="12.140625" style="407" customWidth="1"/>
    <col min="9736" max="9736" width="7.85546875" style="407" customWidth="1"/>
    <col min="9737" max="9737" width="16.7109375" style="407" customWidth="1"/>
    <col min="9738" max="9739" width="0" style="407" hidden="1" customWidth="1"/>
    <col min="9740" max="9740" width="30.85546875" style="407" customWidth="1"/>
    <col min="9741" max="9741" width="27.140625" style="407" bestFit="1" customWidth="1"/>
    <col min="9742" max="9986" width="9.140625" style="407"/>
    <col min="9987" max="9987" width="7.140625" style="407" customWidth="1"/>
    <col min="9988" max="9988" width="17.85546875" style="407" customWidth="1"/>
    <col min="9989" max="9989" width="60.28515625" style="407" customWidth="1"/>
    <col min="9990" max="9990" width="14.5703125" style="407" customWidth="1"/>
    <col min="9991" max="9991" width="12.140625" style="407" customWidth="1"/>
    <col min="9992" max="9992" width="7.85546875" style="407" customWidth="1"/>
    <col min="9993" max="9993" width="16.7109375" style="407" customWidth="1"/>
    <col min="9994" max="9995" width="0" style="407" hidden="1" customWidth="1"/>
    <col min="9996" max="9996" width="30.85546875" style="407" customWidth="1"/>
    <col min="9997" max="9997" width="27.140625" style="407" bestFit="1" customWidth="1"/>
    <col min="9998" max="10242" width="9.140625" style="407"/>
    <col min="10243" max="10243" width="7.140625" style="407" customWidth="1"/>
    <col min="10244" max="10244" width="17.85546875" style="407" customWidth="1"/>
    <col min="10245" max="10245" width="60.28515625" style="407" customWidth="1"/>
    <col min="10246" max="10246" width="14.5703125" style="407" customWidth="1"/>
    <col min="10247" max="10247" width="12.140625" style="407" customWidth="1"/>
    <col min="10248" max="10248" width="7.85546875" style="407" customWidth="1"/>
    <col min="10249" max="10249" width="16.7109375" style="407" customWidth="1"/>
    <col min="10250" max="10251" width="0" style="407" hidden="1" customWidth="1"/>
    <col min="10252" max="10252" width="30.85546875" style="407" customWidth="1"/>
    <col min="10253" max="10253" width="27.140625" style="407" bestFit="1" customWidth="1"/>
    <col min="10254" max="10498" width="9.140625" style="407"/>
    <col min="10499" max="10499" width="7.140625" style="407" customWidth="1"/>
    <col min="10500" max="10500" width="17.85546875" style="407" customWidth="1"/>
    <col min="10501" max="10501" width="60.28515625" style="407" customWidth="1"/>
    <col min="10502" max="10502" width="14.5703125" style="407" customWidth="1"/>
    <col min="10503" max="10503" width="12.140625" style="407" customWidth="1"/>
    <col min="10504" max="10504" width="7.85546875" style="407" customWidth="1"/>
    <col min="10505" max="10505" width="16.7109375" style="407" customWidth="1"/>
    <col min="10506" max="10507" width="0" style="407" hidden="1" customWidth="1"/>
    <col min="10508" max="10508" width="30.85546875" style="407" customWidth="1"/>
    <col min="10509" max="10509" width="27.140625" style="407" bestFit="1" customWidth="1"/>
    <col min="10510" max="10754" width="9.140625" style="407"/>
    <col min="10755" max="10755" width="7.140625" style="407" customWidth="1"/>
    <col min="10756" max="10756" width="17.85546875" style="407" customWidth="1"/>
    <col min="10757" max="10757" width="60.28515625" style="407" customWidth="1"/>
    <col min="10758" max="10758" width="14.5703125" style="407" customWidth="1"/>
    <col min="10759" max="10759" width="12.140625" style="407" customWidth="1"/>
    <col min="10760" max="10760" width="7.85546875" style="407" customWidth="1"/>
    <col min="10761" max="10761" width="16.7109375" style="407" customWidth="1"/>
    <col min="10762" max="10763" width="0" style="407" hidden="1" customWidth="1"/>
    <col min="10764" max="10764" width="30.85546875" style="407" customWidth="1"/>
    <col min="10765" max="10765" width="27.140625" style="407" bestFit="1" customWidth="1"/>
    <col min="10766" max="11010" width="9.140625" style="407"/>
    <col min="11011" max="11011" width="7.140625" style="407" customWidth="1"/>
    <col min="11012" max="11012" width="17.85546875" style="407" customWidth="1"/>
    <col min="11013" max="11013" width="60.28515625" style="407" customWidth="1"/>
    <col min="11014" max="11014" width="14.5703125" style="407" customWidth="1"/>
    <col min="11015" max="11015" width="12.140625" style="407" customWidth="1"/>
    <col min="11016" max="11016" width="7.85546875" style="407" customWidth="1"/>
    <col min="11017" max="11017" width="16.7109375" style="407" customWidth="1"/>
    <col min="11018" max="11019" width="0" style="407" hidden="1" customWidth="1"/>
    <col min="11020" max="11020" width="30.85546875" style="407" customWidth="1"/>
    <col min="11021" max="11021" width="27.140625" style="407" bestFit="1" customWidth="1"/>
    <col min="11022" max="11266" width="9.140625" style="407"/>
    <col min="11267" max="11267" width="7.140625" style="407" customWidth="1"/>
    <col min="11268" max="11268" width="17.85546875" style="407" customWidth="1"/>
    <col min="11269" max="11269" width="60.28515625" style="407" customWidth="1"/>
    <col min="11270" max="11270" width="14.5703125" style="407" customWidth="1"/>
    <col min="11271" max="11271" width="12.140625" style="407" customWidth="1"/>
    <col min="11272" max="11272" width="7.85546875" style="407" customWidth="1"/>
    <col min="11273" max="11273" width="16.7109375" style="407" customWidth="1"/>
    <col min="11274" max="11275" width="0" style="407" hidden="1" customWidth="1"/>
    <col min="11276" max="11276" width="30.85546875" style="407" customWidth="1"/>
    <col min="11277" max="11277" width="27.140625" style="407" bestFit="1" customWidth="1"/>
    <col min="11278" max="11522" width="9.140625" style="407"/>
    <col min="11523" max="11523" width="7.140625" style="407" customWidth="1"/>
    <col min="11524" max="11524" width="17.85546875" style="407" customWidth="1"/>
    <col min="11525" max="11525" width="60.28515625" style="407" customWidth="1"/>
    <col min="11526" max="11526" width="14.5703125" style="407" customWidth="1"/>
    <col min="11527" max="11527" width="12.140625" style="407" customWidth="1"/>
    <col min="11528" max="11528" width="7.85546875" style="407" customWidth="1"/>
    <col min="11529" max="11529" width="16.7109375" style="407" customWidth="1"/>
    <col min="11530" max="11531" width="0" style="407" hidden="1" customWidth="1"/>
    <col min="11532" max="11532" width="30.85546875" style="407" customWidth="1"/>
    <col min="11533" max="11533" width="27.140625" style="407" bestFit="1" customWidth="1"/>
    <col min="11534" max="11778" width="9.140625" style="407"/>
    <col min="11779" max="11779" width="7.140625" style="407" customWidth="1"/>
    <col min="11780" max="11780" width="17.85546875" style="407" customWidth="1"/>
    <col min="11781" max="11781" width="60.28515625" style="407" customWidth="1"/>
    <col min="11782" max="11782" width="14.5703125" style="407" customWidth="1"/>
    <col min="11783" max="11783" width="12.140625" style="407" customWidth="1"/>
    <col min="11784" max="11784" width="7.85546875" style="407" customWidth="1"/>
    <col min="11785" max="11785" width="16.7109375" style="407" customWidth="1"/>
    <col min="11786" max="11787" width="0" style="407" hidden="1" customWidth="1"/>
    <col min="11788" max="11788" width="30.85546875" style="407" customWidth="1"/>
    <col min="11789" max="11789" width="27.140625" style="407" bestFit="1" customWidth="1"/>
    <col min="11790" max="12034" width="9.140625" style="407"/>
    <col min="12035" max="12035" width="7.140625" style="407" customWidth="1"/>
    <col min="12036" max="12036" width="17.85546875" style="407" customWidth="1"/>
    <col min="12037" max="12037" width="60.28515625" style="407" customWidth="1"/>
    <col min="12038" max="12038" width="14.5703125" style="407" customWidth="1"/>
    <col min="12039" max="12039" width="12.140625" style="407" customWidth="1"/>
    <col min="12040" max="12040" width="7.85546875" style="407" customWidth="1"/>
    <col min="12041" max="12041" width="16.7109375" style="407" customWidth="1"/>
    <col min="12042" max="12043" width="0" style="407" hidden="1" customWidth="1"/>
    <col min="12044" max="12044" width="30.85546875" style="407" customWidth="1"/>
    <col min="12045" max="12045" width="27.140625" style="407" bestFit="1" customWidth="1"/>
    <col min="12046" max="12290" width="9.140625" style="407"/>
    <col min="12291" max="12291" width="7.140625" style="407" customWidth="1"/>
    <col min="12292" max="12292" width="17.85546875" style="407" customWidth="1"/>
    <col min="12293" max="12293" width="60.28515625" style="407" customWidth="1"/>
    <col min="12294" max="12294" width="14.5703125" style="407" customWidth="1"/>
    <col min="12295" max="12295" width="12.140625" style="407" customWidth="1"/>
    <col min="12296" max="12296" width="7.85546875" style="407" customWidth="1"/>
    <col min="12297" max="12297" width="16.7109375" style="407" customWidth="1"/>
    <col min="12298" max="12299" width="0" style="407" hidden="1" customWidth="1"/>
    <col min="12300" max="12300" width="30.85546875" style="407" customWidth="1"/>
    <col min="12301" max="12301" width="27.140625" style="407" bestFit="1" customWidth="1"/>
    <col min="12302" max="12546" width="9.140625" style="407"/>
    <col min="12547" max="12547" width="7.140625" style="407" customWidth="1"/>
    <col min="12548" max="12548" width="17.85546875" style="407" customWidth="1"/>
    <col min="12549" max="12549" width="60.28515625" style="407" customWidth="1"/>
    <col min="12550" max="12550" width="14.5703125" style="407" customWidth="1"/>
    <col min="12551" max="12551" width="12.140625" style="407" customWidth="1"/>
    <col min="12552" max="12552" width="7.85546875" style="407" customWidth="1"/>
    <col min="12553" max="12553" width="16.7109375" style="407" customWidth="1"/>
    <col min="12554" max="12555" width="0" style="407" hidden="1" customWidth="1"/>
    <col min="12556" max="12556" width="30.85546875" style="407" customWidth="1"/>
    <col min="12557" max="12557" width="27.140625" style="407" bestFit="1" customWidth="1"/>
    <col min="12558" max="12802" width="9.140625" style="407"/>
    <col min="12803" max="12803" width="7.140625" style="407" customWidth="1"/>
    <col min="12804" max="12804" width="17.85546875" style="407" customWidth="1"/>
    <col min="12805" max="12805" width="60.28515625" style="407" customWidth="1"/>
    <col min="12806" max="12806" width="14.5703125" style="407" customWidth="1"/>
    <col min="12807" max="12807" width="12.140625" style="407" customWidth="1"/>
    <col min="12808" max="12808" width="7.85546875" style="407" customWidth="1"/>
    <col min="12809" max="12809" width="16.7109375" style="407" customWidth="1"/>
    <col min="12810" max="12811" width="0" style="407" hidden="1" customWidth="1"/>
    <col min="12812" max="12812" width="30.85546875" style="407" customWidth="1"/>
    <col min="12813" max="12813" width="27.140625" style="407" bestFit="1" customWidth="1"/>
    <col min="12814" max="13058" width="9.140625" style="407"/>
    <col min="13059" max="13059" width="7.140625" style="407" customWidth="1"/>
    <col min="13060" max="13060" width="17.85546875" style="407" customWidth="1"/>
    <col min="13061" max="13061" width="60.28515625" style="407" customWidth="1"/>
    <col min="13062" max="13062" width="14.5703125" style="407" customWidth="1"/>
    <col min="13063" max="13063" width="12.140625" style="407" customWidth="1"/>
    <col min="13064" max="13064" width="7.85546875" style="407" customWidth="1"/>
    <col min="13065" max="13065" width="16.7109375" style="407" customWidth="1"/>
    <col min="13066" max="13067" width="0" style="407" hidden="1" customWidth="1"/>
    <col min="13068" max="13068" width="30.85546875" style="407" customWidth="1"/>
    <col min="13069" max="13069" width="27.140625" style="407" bestFit="1" customWidth="1"/>
    <col min="13070" max="13314" width="9.140625" style="407"/>
    <col min="13315" max="13315" width="7.140625" style="407" customWidth="1"/>
    <col min="13316" max="13316" width="17.85546875" style="407" customWidth="1"/>
    <col min="13317" max="13317" width="60.28515625" style="407" customWidth="1"/>
    <col min="13318" max="13318" width="14.5703125" style="407" customWidth="1"/>
    <col min="13319" max="13319" width="12.140625" style="407" customWidth="1"/>
    <col min="13320" max="13320" width="7.85546875" style="407" customWidth="1"/>
    <col min="13321" max="13321" width="16.7109375" style="407" customWidth="1"/>
    <col min="13322" max="13323" width="0" style="407" hidden="1" customWidth="1"/>
    <col min="13324" max="13324" width="30.85546875" style="407" customWidth="1"/>
    <col min="13325" max="13325" width="27.140625" style="407" bestFit="1" customWidth="1"/>
    <col min="13326" max="13570" width="9.140625" style="407"/>
    <col min="13571" max="13571" width="7.140625" style="407" customWidth="1"/>
    <col min="13572" max="13572" width="17.85546875" style="407" customWidth="1"/>
    <col min="13573" max="13573" width="60.28515625" style="407" customWidth="1"/>
    <col min="13574" max="13574" width="14.5703125" style="407" customWidth="1"/>
    <col min="13575" max="13575" width="12.140625" style="407" customWidth="1"/>
    <col min="13576" max="13576" width="7.85546875" style="407" customWidth="1"/>
    <col min="13577" max="13577" width="16.7109375" style="407" customWidth="1"/>
    <col min="13578" max="13579" width="0" style="407" hidden="1" customWidth="1"/>
    <col min="13580" max="13580" width="30.85546875" style="407" customWidth="1"/>
    <col min="13581" max="13581" width="27.140625" style="407" bestFit="1" customWidth="1"/>
    <col min="13582" max="13826" width="9.140625" style="407"/>
    <col min="13827" max="13827" width="7.140625" style="407" customWidth="1"/>
    <col min="13828" max="13828" width="17.85546875" style="407" customWidth="1"/>
    <col min="13829" max="13829" width="60.28515625" style="407" customWidth="1"/>
    <col min="13830" max="13830" width="14.5703125" style="407" customWidth="1"/>
    <col min="13831" max="13831" width="12.140625" style="407" customWidth="1"/>
    <col min="13832" max="13832" width="7.85546875" style="407" customWidth="1"/>
    <col min="13833" max="13833" width="16.7109375" style="407" customWidth="1"/>
    <col min="13834" max="13835" width="0" style="407" hidden="1" customWidth="1"/>
    <col min="13836" max="13836" width="30.85546875" style="407" customWidth="1"/>
    <col min="13837" max="13837" width="27.140625" style="407" bestFit="1" customWidth="1"/>
    <col min="13838" max="14082" width="9.140625" style="407"/>
    <col min="14083" max="14083" width="7.140625" style="407" customWidth="1"/>
    <col min="14084" max="14084" width="17.85546875" style="407" customWidth="1"/>
    <col min="14085" max="14085" width="60.28515625" style="407" customWidth="1"/>
    <col min="14086" max="14086" width="14.5703125" style="407" customWidth="1"/>
    <col min="14087" max="14087" width="12.140625" style="407" customWidth="1"/>
    <col min="14088" max="14088" width="7.85546875" style="407" customWidth="1"/>
    <col min="14089" max="14089" width="16.7109375" style="407" customWidth="1"/>
    <col min="14090" max="14091" width="0" style="407" hidden="1" customWidth="1"/>
    <col min="14092" max="14092" width="30.85546875" style="407" customWidth="1"/>
    <col min="14093" max="14093" width="27.140625" style="407" bestFit="1" customWidth="1"/>
    <col min="14094" max="14338" width="9.140625" style="407"/>
    <col min="14339" max="14339" width="7.140625" style="407" customWidth="1"/>
    <col min="14340" max="14340" width="17.85546875" style="407" customWidth="1"/>
    <col min="14341" max="14341" width="60.28515625" style="407" customWidth="1"/>
    <col min="14342" max="14342" width="14.5703125" style="407" customWidth="1"/>
    <col min="14343" max="14343" width="12.140625" style="407" customWidth="1"/>
    <col min="14344" max="14344" width="7.85546875" style="407" customWidth="1"/>
    <col min="14345" max="14345" width="16.7109375" style="407" customWidth="1"/>
    <col min="14346" max="14347" width="0" style="407" hidden="1" customWidth="1"/>
    <col min="14348" max="14348" width="30.85546875" style="407" customWidth="1"/>
    <col min="14349" max="14349" width="27.140625" style="407" bestFit="1" customWidth="1"/>
    <col min="14350" max="14594" width="9.140625" style="407"/>
    <col min="14595" max="14595" width="7.140625" style="407" customWidth="1"/>
    <col min="14596" max="14596" width="17.85546875" style="407" customWidth="1"/>
    <col min="14597" max="14597" width="60.28515625" style="407" customWidth="1"/>
    <col min="14598" max="14598" width="14.5703125" style="407" customWidth="1"/>
    <col min="14599" max="14599" width="12.140625" style="407" customWidth="1"/>
    <col min="14600" max="14600" width="7.85546875" style="407" customWidth="1"/>
    <col min="14601" max="14601" width="16.7109375" style="407" customWidth="1"/>
    <col min="14602" max="14603" width="0" style="407" hidden="1" customWidth="1"/>
    <col min="14604" max="14604" width="30.85546875" style="407" customWidth="1"/>
    <col min="14605" max="14605" width="27.140625" style="407" bestFit="1" customWidth="1"/>
    <col min="14606" max="14850" width="9.140625" style="407"/>
    <col min="14851" max="14851" width="7.140625" style="407" customWidth="1"/>
    <col min="14852" max="14852" width="17.85546875" style="407" customWidth="1"/>
    <col min="14853" max="14853" width="60.28515625" style="407" customWidth="1"/>
    <col min="14854" max="14854" width="14.5703125" style="407" customWidth="1"/>
    <col min="14855" max="14855" width="12.140625" style="407" customWidth="1"/>
    <col min="14856" max="14856" width="7.85546875" style="407" customWidth="1"/>
    <col min="14857" max="14857" width="16.7109375" style="407" customWidth="1"/>
    <col min="14858" max="14859" width="0" style="407" hidden="1" customWidth="1"/>
    <col min="14860" max="14860" width="30.85546875" style="407" customWidth="1"/>
    <col min="14861" max="14861" width="27.140625" style="407" bestFit="1" customWidth="1"/>
    <col min="14862" max="15106" width="9.140625" style="407"/>
    <col min="15107" max="15107" width="7.140625" style="407" customWidth="1"/>
    <col min="15108" max="15108" width="17.85546875" style="407" customWidth="1"/>
    <col min="15109" max="15109" width="60.28515625" style="407" customWidth="1"/>
    <col min="15110" max="15110" width="14.5703125" style="407" customWidth="1"/>
    <col min="15111" max="15111" width="12.140625" style="407" customWidth="1"/>
    <col min="15112" max="15112" width="7.85546875" style="407" customWidth="1"/>
    <col min="15113" max="15113" width="16.7109375" style="407" customWidth="1"/>
    <col min="15114" max="15115" width="0" style="407" hidden="1" customWidth="1"/>
    <col min="15116" max="15116" width="30.85546875" style="407" customWidth="1"/>
    <col min="15117" max="15117" width="27.140625" style="407" bestFit="1" customWidth="1"/>
    <col min="15118" max="15362" width="9.140625" style="407"/>
    <col min="15363" max="15363" width="7.140625" style="407" customWidth="1"/>
    <col min="15364" max="15364" width="17.85546875" style="407" customWidth="1"/>
    <col min="15365" max="15365" width="60.28515625" style="407" customWidth="1"/>
    <col min="15366" max="15366" width="14.5703125" style="407" customWidth="1"/>
    <col min="15367" max="15367" width="12.140625" style="407" customWidth="1"/>
    <col min="15368" max="15368" width="7.85546875" style="407" customWidth="1"/>
    <col min="15369" max="15369" width="16.7109375" style="407" customWidth="1"/>
    <col min="15370" max="15371" width="0" style="407" hidden="1" customWidth="1"/>
    <col min="15372" max="15372" width="30.85546875" style="407" customWidth="1"/>
    <col min="15373" max="15373" width="27.140625" style="407" bestFit="1" customWidth="1"/>
    <col min="15374" max="15618" width="9.140625" style="407"/>
    <col min="15619" max="15619" width="7.140625" style="407" customWidth="1"/>
    <col min="15620" max="15620" width="17.85546875" style="407" customWidth="1"/>
    <col min="15621" max="15621" width="60.28515625" style="407" customWidth="1"/>
    <col min="15622" max="15622" width="14.5703125" style="407" customWidth="1"/>
    <col min="15623" max="15623" width="12.140625" style="407" customWidth="1"/>
    <col min="15624" max="15624" width="7.85546875" style="407" customWidth="1"/>
    <col min="15625" max="15625" width="16.7109375" style="407" customWidth="1"/>
    <col min="15626" max="15627" width="0" style="407" hidden="1" customWidth="1"/>
    <col min="15628" max="15628" width="30.85546875" style="407" customWidth="1"/>
    <col min="15629" max="15629" width="27.140625" style="407" bestFit="1" customWidth="1"/>
    <col min="15630" max="15874" width="9.140625" style="407"/>
    <col min="15875" max="15875" width="7.140625" style="407" customWidth="1"/>
    <col min="15876" max="15876" width="17.85546875" style="407" customWidth="1"/>
    <col min="15877" max="15877" width="60.28515625" style="407" customWidth="1"/>
    <col min="15878" max="15878" width="14.5703125" style="407" customWidth="1"/>
    <col min="15879" max="15879" width="12.140625" style="407" customWidth="1"/>
    <col min="15880" max="15880" width="7.85546875" style="407" customWidth="1"/>
    <col min="15881" max="15881" width="16.7109375" style="407" customWidth="1"/>
    <col min="15882" max="15883" width="0" style="407" hidden="1" customWidth="1"/>
    <col min="15884" max="15884" width="30.85546875" style="407" customWidth="1"/>
    <col min="15885" max="15885" width="27.140625" style="407" bestFit="1" customWidth="1"/>
    <col min="15886" max="16130" width="9.140625" style="407"/>
    <col min="16131" max="16131" width="7.140625" style="407" customWidth="1"/>
    <col min="16132" max="16132" width="17.85546875" style="407" customWidth="1"/>
    <col min="16133" max="16133" width="60.28515625" style="407" customWidth="1"/>
    <col min="16134" max="16134" width="14.5703125" style="407" customWidth="1"/>
    <col min="16135" max="16135" width="12.140625" style="407" customWidth="1"/>
    <col min="16136" max="16136" width="7.85546875" style="407" customWidth="1"/>
    <col min="16137" max="16137" width="16.7109375" style="407" customWidth="1"/>
    <col min="16138" max="16139" width="0" style="407" hidden="1" customWidth="1"/>
    <col min="16140" max="16140" width="30.85546875" style="407" customWidth="1"/>
    <col min="16141" max="16141" width="27.140625" style="407" bestFit="1" customWidth="1"/>
    <col min="16142" max="16384" width="9.140625" style="407"/>
  </cols>
  <sheetData>
    <row r="1" spans="1:258" ht="15.75" x14ac:dyDescent="0.25">
      <c r="A1" s="403"/>
      <c r="B1" s="403"/>
      <c r="C1" s="404"/>
      <c r="D1" s="405"/>
      <c r="E1" s="405"/>
      <c r="F1" s="405"/>
      <c r="G1" s="406" t="s">
        <v>341</v>
      </c>
      <c r="H1" s="406"/>
      <c r="I1" s="406"/>
      <c r="J1" s="406"/>
    </row>
    <row r="2" spans="1:258" ht="15.75" x14ac:dyDescent="0.25">
      <c r="A2" s="403"/>
      <c r="B2" s="403"/>
      <c r="C2" s="709" t="s">
        <v>343</v>
      </c>
      <c r="D2" s="709"/>
      <c r="E2" s="709"/>
      <c r="F2" s="709"/>
      <c r="G2" s="709"/>
      <c r="H2" s="408"/>
      <c r="I2" s="408"/>
      <c r="J2" s="408"/>
    </row>
    <row r="3" spans="1:258" x14ac:dyDescent="0.25">
      <c r="A3" s="403"/>
      <c r="B3" s="403"/>
      <c r="C3" s="409"/>
      <c r="D3" s="410"/>
      <c r="E3" s="410"/>
      <c r="F3" s="410"/>
      <c r="G3" s="410"/>
      <c r="H3" s="410"/>
      <c r="I3" s="410"/>
      <c r="J3" s="410"/>
    </row>
    <row r="4" spans="1:258" x14ac:dyDescent="0.25">
      <c r="A4" s="710" t="s">
        <v>1</v>
      </c>
      <c r="B4" s="710"/>
      <c r="C4" s="710"/>
      <c r="D4" s="710"/>
      <c r="E4" s="710"/>
      <c r="F4" s="710"/>
      <c r="G4" s="710"/>
      <c r="H4" s="411"/>
      <c r="I4" s="411"/>
      <c r="J4" s="411"/>
    </row>
    <row r="5" spans="1:258" x14ac:dyDescent="0.25">
      <c r="A5" s="710" t="s">
        <v>2</v>
      </c>
      <c r="B5" s="710"/>
      <c r="C5" s="710"/>
      <c r="D5" s="710"/>
      <c r="E5" s="710"/>
      <c r="F5" s="710"/>
      <c r="G5" s="710"/>
      <c r="H5" s="411"/>
      <c r="I5" s="411"/>
      <c r="J5" s="411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2"/>
      <c r="BQ5" s="412"/>
      <c r="BR5" s="412"/>
      <c r="BS5" s="412"/>
      <c r="BT5" s="412"/>
      <c r="BU5" s="412"/>
      <c r="BV5" s="412"/>
      <c r="BW5" s="412"/>
      <c r="BX5" s="412"/>
      <c r="BY5" s="412"/>
      <c r="BZ5" s="412"/>
      <c r="CA5" s="412"/>
      <c r="CB5" s="412"/>
      <c r="CC5" s="412"/>
      <c r="CD5" s="412"/>
      <c r="CE5" s="412"/>
      <c r="CF5" s="412"/>
      <c r="CG5" s="412"/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  <c r="CU5" s="412"/>
      <c r="CV5" s="412"/>
      <c r="CW5" s="412"/>
      <c r="CX5" s="412"/>
      <c r="CY5" s="412"/>
      <c r="CZ5" s="412"/>
      <c r="DA5" s="412"/>
      <c r="DB5" s="412"/>
      <c r="DC5" s="412"/>
      <c r="DD5" s="412"/>
      <c r="DE5" s="412"/>
      <c r="DF5" s="412"/>
      <c r="DG5" s="412"/>
      <c r="DH5" s="412"/>
      <c r="DI5" s="412"/>
      <c r="DJ5" s="412"/>
      <c r="DK5" s="412"/>
      <c r="DL5" s="412"/>
      <c r="DM5" s="412"/>
      <c r="DN5" s="412"/>
      <c r="DO5" s="412"/>
      <c r="DP5" s="412"/>
      <c r="DQ5" s="412"/>
      <c r="DR5" s="412"/>
      <c r="DS5" s="412"/>
      <c r="DT5" s="412"/>
      <c r="DU5" s="412"/>
      <c r="DV5" s="412"/>
      <c r="DW5" s="412"/>
      <c r="DX5" s="412"/>
      <c r="DY5" s="412"/>
      <c r="DZ5" s="412"/>
      <c r="EA5" s="412"/>
      <c r="EB5" s="412"/>
      <c r="EC5" s="412"/>
      <c r="ED5" s="412"/>
      <c r="EE5" s="412"/>
      <c r="EF5" s="412"/>
      <c r="EG5" s="412"/>
      <c r="EH5" s="412"/>
      <c r="EI5" s="412"/>
      <c r="EJ5" s="412"/>
      <c r="EK5" s="412"/>
      <c r="EL5" s="412"/>
      <c r="EM5" s="412"/>
      <c r="EN5" s="412"/>
      <c r="EO5" s="412"/>
      <c r="EP5" s="412"/>
      <c r="EQ5" s="412"/>
      <c r="ER5" s="412"/>
      <c r="ES5" s="412"/>
      <c r="ET5" s="412"/>
      <c r="EU5" s="412"/>
      <c r="EV5" s="412"/>
      <c r="EW5" s="412"/>
      <c r="EX5" s="412"/>
      <c r="EY5" s="412"/>
      <c r="EZ5" s="412"/>
      <c r="FA5" s="412"/>
      <c r="FB5" s="412"/>
      <c r="FC5" s="412"/>
      <c r="FD5" s="412"/>
      <c r="FE5" s="412"/>
      <c r="FF5" s="412"/>
      <c r="FG5" s="412"/>
      <c r="FH5" s="412"/>
      <c r="FI5" s="412"/>
      <c r="FJ5" s="412"/>
      <c r="FK5" s="412"/>
      <c r="FL5" s="412"/>
      <c r="FM5" s="412"/>
      <c r="FN5" s="412"/>
      <c r="FO5" s="412"/>
      <c r="FP5" s="412"/>
      <c r="FQ5" s="412"/>
      <c r="FR5" s="412"/>
      <c r="FS5" s="412"/>
      <c r="FT5" s="412"/>
      <c r="FU5" s="412"/>
      <c r="FV5" s="412"/>
      <c r="FW5" s="412"/>
      <c r="FX5" s="412"/>
      <c r="FY5" s="412"/>
      <c r="FZ5" s="412"/>
      <c r="GA5" s="412"/>
      <c r="GB5" s="412"/>
      <c r="GC5" s="412"/>
      <c r="GD5" s="412"/>
      <c r="GE5" s="412"/>
      <c r="GF5" s="412"/>
      <c r="GG5" s="412"/>
      <c r="GH5" s="412"/>
      <c r="GI5" s="412"/>
      <c r="GJ5" s="412"/>
      <c r="GK5" s="412"/>
      <c r="GL5" s="412"/>
      <c r="GM5" s="412"/>
      <c r="GN5" s="412"/>
      <c r="GO5" s="412"/>
      <c r="GP5" s="412"/>
      <c r="GQ5" s="412"/>
      <c r="GR5" s="412"/>
      <c r="GS5" s="412"/>
      <c r="GT5" s="412"/>
      <c r="GU5" s="412"/>
      <c r="GV5" s="412"/>
      <c r="GW5" s="412"/>
      <c r="GX5" s="412"/>
      <c r="GY5" s="412"/>
      <c r="GZ5" s="412"/>
      <c r="HA5" s="412"/>
      <c r="HB5" s="412"/>
      <c r="HC5" s="412"/>
      <c r="HD5" s="412"/>
      <c r="HE5" s="412"/>
      <c r="HF5" s="412"/>
      <c r="HG5" s="412"/>
      <c r="HH5" s="412"/>
      <c r="HI5" s="412"/>
      <c r="HJ5" s="412"/>
      <c r="HK5" s="412"/>
      <c r="HL5" s="412"/>
      <c r="HM5" s="412"/>
      <c r="HN5" s="412"/>
      <c r="HO5" s="412"/>
      <c r="HP5" s="412"/>
      <c r="HQ5" s="412"/>
      <c r="HR5" s="412"/>
      <c r="HS5" s="412"/>
      <c r="HT5" s="412"/>
      <c r="HU5" s="412"/>
      <c r="HV5" s="412"/>
      <c r="HW5" s="412"/>
      <c r="HX5" s="412"/>
      <c r="HY5" s="412"/>
      <c r="HZ5" s="412"/>
      <c r="IA5" s="412"/>
      <c r="IB5" s="412"/>
      <c r="IC5" s="412"/>
      <c r="ID5" s="412"/>
      <c r="IE5" s="412"/>
      <c r="IF5" s="412"/>
      <c r="IG5" s="412"/>
      <c r="IH5" s="412"/>
      <c r="II5" s="412"/>
      <c r="IJ5" s="412"/>
      <c r="IK5" s="412"/>
      <c r="IL5" s="412"/>
      <c r="IM5" s="412"/>
      <c r="IN5" s="412"/>
      <c r="IO5" s="412"/>
      <c r="IP5" s="412"/>
      <c r="IQ5" s="412"/>
      <c r="IR5" s="412"/>
      <c r="IS5" s="412"/>
      <c r="IT5" s="412"/>
      <c r="IU5" s="412"/>
      <c r="IV5" s="412"/>
      <c r="IW5" s="412"/>
      <c r="IX5" s="412"/>
    </row>
    <row r="6" spans="1:258" ht="51.75" customHeight="1" thickBot="1" x14ac:dyDescent="0.3">
      <c r="A6" s="711" t="s">
        <v>328</v>
      </c>
      <c r="B6" s="711"/>
      <c r="C6" s="712"/>
      <c r="D6" s="712"/>
      <c r="E6" s="712"/>
      <c r="F6" s="712"/>
      <c r="G6" s="712"/>
      <c r="H6" s="413"/>
      <c r="I6" s="413"/>
      <c r="J6" s="413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  <c r="BD6" s="412"/>
      <c r="BE6" s="412"/>
      <c r="BF6" s="412"/>
      <c r="BG6" s="412"/>
      <c r="BH6" s="412"/>
      <c r="BI6" s="412"/>
      <c r="BJ6" s="412"/>
      <c r="BK6" s="412"/>
      <c r="BL6" s="412"/>
      <c r="BM6" s="412"/>
      <c r="BN6" s="412"/>
      <c r="BO6" s="412"/>
      <c r="BP6" s="412"/>
      <c r="BQ6" s="412"/>
      <c r="BR6" s="412"/>
      <c r="BS6" s="412"/>
      <c r="BT6" s="412"/>
      <c r="BU6" s="412"/>
      <c r="BV6" s="412"/>
      <c r="BW6" s="412"/>
      <c r="BX6" s="412"/>
      <c r="BY6" s="412"/>
      <c r="BZ6" s="412"/>
      <c r="CA6" s="412"/>
      <c r="CB6" s="412"/>
      <c r="CC6" s="412"/>
      <c r="CD6" s="412"/>
      <c r="CE6" s="412"/>
      <c r="CF6" s="412"/>
      <c r="CG6" s="412"/>
      <c r="CH6" s="412"/>
      <c r="CI6" s="412"/>
      <c r="CJ6" s="412"/>
      <c r="CK6" s="412"/>
      <c r="CL6" s="412"/>
      <c r="CM6" s="412"/>
      <c r="CN6" s="412"/>
      <c r="CO6" s="412"/>
      <c r="CP6" s="412"/>
      <c r="CQ6" s="412"/>
      <c r="CR6" s="412"/>
      <c r="CS6" s="412"/>
      <c r="CT6" s="412"/>
      <c r="CU6" s="412"/>
      <c r="CV6" s="412"/>
      <c r="CW6" s="412"/>
      <c r="CX6" s="412"/>
      <c r="CY6" s="412"/>
      <c r="CZ6" s="412"/>
      <c r="DA6" s="412"/>
      <c r="DB6" s="412"/>
      <c r="DC6" s="412"/>
      <c r="DD6" s="412"/>
      <c r="DE6" s="412"/>
      <c r="DF6" s="412"/>
      <c r="DG6" s="412"/>
      <c r="DH6" s="412"/>
      <c r="DI6" s="412"/>
      <c r="DJ6" s="412"/>
      <c r="DK6" s="412"/>
      <c r="DL6" s="412"/>
      <c r="DM6" s="412"/>
      <c r="DN6" s="412"/>
      <c r="DO6" s="412"/>
      <c r="DP6" s="412"/>
      <c r="DQ6" s="412"/>
      <c r="DR6" s="412"/>
      <c r="DS6" s="412"/>
      <c r="DT6" s="412"/>
      <c r="DU6" s="412"/>
      <c r="DV6" s="412"/>
      <c r="DW6" s="412"/>
      <c r="DX6" s="412"/>
      <c r="DY6" s="412"/>
      <c r="DZ6" s="412"/>
      <c r="EA6" s="412"/>
      <c r="EB6" s="412"/>
      <c r="EC6" s="412"/>
      <c r="ED6" s="412"/>
      <c r="EE6" s="412"/>
      <c r="EF6" s="412"/>
      <c r="EG6" s="412"/>
      <c r="EH6" s="412"/>
      <c r="EI6" s="412"/>
      <c r="EJ6" s="412"/>
      <c r="EK6" s="412"/>
      <c r="EL6" s="412"/>
      <c r="EM6" s="412"/>
      <c r="EN6" s="412"/>
      <c r="EO6" s="412"/>
      <c r="EP6" s="412"/>
      <c r="EQ6" s="412"/>
      <c r="ER6" s="412"/>
      <c r="ES6" s="412"/>
      <c r="ET6" s="412"/>
      <c r="EU6" s="412"/>
      <c r="EV6" s="412"/>
      <c r="EW6" s="412"/>
      <c r="EX6" s="412"/>
      <c r="EY6" s="412"/>
      <c r="EZ6" s="412"/>
      <c r="FA6" s="412"/>
      <c r="FB6" s="412"/>
      <c r="FC6" s="412"/>
      <c r="FD6" s="412"/>
      <c r="FE6" s="412"/>
      <c r="FF6" s="412"/>
      <c r="FG6" s="412"/>
      <c r="FH6" s="412"/>
      <c r="FI6" s="412"/>
      <c r="FJ6" s="412"/>
      <c r="FK6" s="412"/>
      <c r="FL6" s="412"/>
      <c r="FM6" s="412"/>
      <c r="FN6" s="412"/>
      <c r="FO6" s="412"/>
      <c r="FP6" s="412"/>
      <c r="FQ6" s="412"/>
      <c r="FR6" s="412"/>
      <c r="FS6" s="412"/>
      <c r="FT6" s="412"/>
      <c r="FU6" s="412"/>
      <c r="FV6" s="412"/>
      <c r="FW6" s="412"/>
      <c r="FX6" s="412"/>
      <c r="FY6" s="412"/>
      <c r="FZ6" s="412"/>
      <c r="GA6" s="412"/>
      <c r="GB6" s="412"/>
      <c r="GC6" s="412"/>
      <c r="GD6" s="412"/>
      <c r="GE6" s="412"/>
      <c r="GF6" s="412"/>
      <c r="GG6" s="412"/>
      <c r="GH6" s="412"/>
      <c r="GI6" s="412"/>
      <c r="GJ6" s="412"/>
      <c r="GK6" s="412"/>
      <c r="GL6" s="412"/>
      <c r="GM6" s="412"/>
      <c r="GN6" s="412"/>
      <c r="GO6" s="412"/>
      <c r="GP6" s="412"/>
      <c r="GQ6" s="412"/>
      <c r="GR6" s="412"/>
      <c r="GS6" s="412"/>
      <c r="GT6" s="412"/>
      <c r="GU6" s="412"/>
      <c r="GV6" s="412"/>
      <c r="GW6" s="412"/>
      <c r="GX6" s="412"/>
      <c r="GY6" s="412"/>
      <c r="GZ6" s="412"/>
      <c r="HA6" s="412"/>
      <c r="HB6" s="412"/>
      <c r="HC6" s="412"/>
      <c r="HD6" s="412"/>
      <c r="HE6" s="412"/>
      <c r="HF6" s="412"/>
      <c r="HG6" s="412"/>
      <c r="HH6" s="412"/>
      <c r="HI6" s="412"/>
      <c r="HJ6" s="412"/>
      <c r="HK6" s="412"/>
      <c r="HL6" s="412"/>
      <c r="HM6" s="412"/>
      <c r="HN6" s="412"/>
      <c r="HO6" s="412"/>
      <c r="HP6" s="412"/>
      <c r="HQ6" s="412"/>
      <c r="HR6" s="412"/>
      <c r="HS6" s="412"/>
      <c r="HT6" s="412"/>
      <c r="HU6" s="412"/>
      <c r="HV6" s="412"/>
      <c r="HW6" s="412"/>
      <c r="HX6" s="412"/>
      <c r="HY6" s="412"/>
      <c r="HZ6" s="412"/>
      <c r="IA6" s="412"/>
      <c r="IB6" s="412"/>
      <c r="IC6" s="412"/>
      <c r="ID6" s="412"/>
      <c r="IE6" s="412"/>
      <c r="IF6" s="412"/>
      <c r="IG6" s="412"/>
      <c r="IH6" s="412"/>
      <c r="II6" s="412"/>
      <c r="IJ6" s="412"/>
      <c r="IK6" s="412"/>
      <c r="IL6" s="412"/>
      <c r="IM6" s="412"/>
      <c r="IN6" s="412"/>
      <c r="IO6" s="412"/>
      <c r="IP6" s="412"/>
      <c r="IQ6" s="412"/>
      <c r="IR6" s="412"/>
      <c r="IS6" s="412"/>
      <c r="IT6" s="412"/>
      <c r="IU6" s="412"/>
      <c r="IV6" s="412"/>
      <c r="IW6" s="412"/>
      <c r="IX6" s="412"/>
    </row>
    <row r="7" spans="1:258" ht="13.5" thickBot="1" x14ac:dyDescent="0.3">
      <c r="A7" s="713" t="s">
        <v>4</v>
      </c>
      <c r="B7" s="713" t="s">
        <v>5</v>
      </c>
      <c r="C7" s="715" t="s">
        <v>6</v>
      </c>
      <c r="D7" s="717" t="s">
        <v>7</v>
      </c>
      <c r="E7" s="717"/>
      <c r="F7" s="718"/>
      <c r="G7" s="719"/>
      <c r="H7" s="414"/>
      <c r="I7" s="414"/>
      <c r="J7" s="414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  <c r="BM7" s="415"/>
      <c r="BN7" s="415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415"/>
      <c r="CB7" s="415"/>
      <c r="CC7" s="415"/>
      <c r="CD7" s="415"/>
      <c r="CE7" s="415"/>
      <c r="CF7" s="415"/>
      <c r="CG7" s="415"/>
      <c r="CH7" s="415"/>
      <c r="CI7" s="415"/>
      <c r="CJ7" s="415"/>
      <c r="CK7" s="415"/>
      <c r="CL7" s="415"/>
      <c r="CM7" s="415"/>
      <c r="CN7" s="415"/>
      <c r="CO7" s="415"/>
      <c r="CP7" s="415"/>
      <c r="CQ7" s="415"/>
      <c r="CR7" s="415"/>
      <c r="CS7" s="415"/>
      <c r="CT7" s="415"/>
      <c r="CU7" s="415"/>
      <c r="CV7" s="415"/>
      <c r="CW7" s="415"/>
      <c r="CX7" s="415"/>
      <c r="CY7" s="415"/>
      <c r="CZ7" s="415"/>
      <c r="DA7" s="415"/>
      <c r="DB7" s="415"/>
      <c r="DC7" s="415"/>
      <c r="DD7" s="415"/>
      <c r="DE7" s="415"/>
      <c r="DF7" s="415"/>
      <c r="DG7" s="415"/>
      <c r="DH7" s="415"/>
      <c r="DI7" s="415"/>
      <c r="DJ7" s="415"/>
      <c r="DK7" s="415"/>
      <c r="DL7" s="415"/>
      <c r="DM7" s="415"/>
      <c r="DN7" s="415"/>
      <c r="DO7" s="415"/>
      <c r="DP7" s="415"/>
      <c r="DQ7" s="415"/>
      <c r="DR7" s="415"/>
      <c r="DS7" s="415"/>
      <c r="DT7" s="415"/>
      <c r="DU7" s="415"/>
      <c r="DV7" s="415"/>
      <c r="DW7" s="415"/>
      <c r="DX7" s="415"/>
      <c r="DY7" s="415"/>
      <c r="DZ7" s="415"/>
      <c r="EA7" s="415"/>
      <c r="EB7" s="415"/>
      <c r="EC7" s="415"/>
      <c r="ED7" s="415"/>
      <c r="EE7" s="415"/>
      <c r="EF7" s="415"/>
      <c r="EG7" s="415"/>
      <c r="EH7" s="415"/>
      <c r="EI7" s="415"/>
      <c r="EJ7" s="415"/>
      <c r="EK7" s="415"/>
      <c r="EL7" s="415"/>
      <c r="EM7" s="415"/>
      <c r="EN7" s="415"/>
      <c r="EO7" s="415"/>
      <c r="EP7" s="415"/>
      <c r="EQ7" s="415"/>
      <c r="ER7" s="415"/>
      <c r="ES7" s="415"/>
      <c r="ET7" s="415"/>
      <c r="EU7" s="415"/>
      <c r="EV7" s="415"/>
      <c r="EW7" s="415"/>
      <c r="EX7" s="415"/>
      <c r="EY7" s="415"/>
      <c r="EZ7" s="415"/>
      <c r="FA7" s="415"/>
      <c r="FB7" s="415"/>
      <c r="FC7" s="415"/>
      <c r="FD7" s="415"/>
      <c r="FE7" s="415"/>
      <c r="FF7" s="415"/>
      <c r="FG7" s="415"/>
      <c r="FH7" s="415"/>
      <c r="FI7" s="415"/>
      <c r="FJ7" s="415"/>
      <c r="FK7" s="415"/>
      <c r="FL7" s="415"/>
      <c r="FM7" s="415"/>
      <c r="FN7" s="415"/>
      <c r="FO7" s="415"/>
      <c r="FP7" s="415"/>
      <c r="FQ7" s="415"/>
      <c r="FR7" s="415"/>
      <c r="FS7" s="415"/>
      <c r="FT7" s="415"/>
      <c r="FU7" s="415"/>
      <c r="FV7" s="415"/>
      <c r="FW7" s="415"/>
      <c r="FX7" s="415"/>
      <c r="FY7" s="415"/>
      <c r="FZ7" s="415"/>
      <c r="GA7" s="415"/>
      <c r="GB7" s="415"/>
      <c r="GC7" s="415"/>
      <c r="GD7" s="415"/>
      <c r="GE7" s="415"/>
      <c r="GF7" s="415"/>
      <c r="GG7" s="415"/>
      <c r="GH7" s="415"/>
      <c r="GI7" s="415"/>
      <c r="GJ7" s="415"/>
      <c r="GK7" s="415"/>
      <c r="GL7" s="415"/>
      <c r="GM7" s="415"/>
      <c r="GN7" s="415"/>
      <c r="GO7" s="415"/>
      <c r="GP7" s="415"/>
      <c r="GQ7" s="415"/>
      <c r="GR7" s="415"/>
      <c r="GS7" s="415"/>
      <c r="GT7" s="415"/>
      <c r="GU7" s="415"/>
      <c r="GV7" s="415"/>
      <c r="GW7" s="415"/>
      <c r="GX7" s="415"/>
      <c r="GY7" s="415"/>
      <c r="GZ7" s="415"/>
      <c r="HA7" s="415"/>
      <c r="HB7" s="415"/>
      <c r="HC7" s="415"/>
      <c r="HD7" s="415"/>
      <c r="HE7" s="415"/>
      <c r="HF7" s="415"/>
      <c r="HG7" s="415"/>
      <c r="HH7" s="415"/>
      <c r="HI7" s="415"/>
      <c r="HJ7" s="415"/>
      <c r="HK7" s="415"/>
      <c r="HL7" s="415"/>
      <c r="HM7" s="415"/>
      <c r="HN7" s="415"/>
      <c r="HO7" s="415"/>
      <c r="HP7" s="415"/>
      <c r="HQ7" s="415"/>
      <c r="HR7" s="415"/>
      <c r="HS7" s="415"/>
      <c r="HT7" s="415"/>
      <c r="HU7" s="415"/>
      <c r="HV7" s="415"/>
      <c r="HW7" s="415"/>
      <c r="HX7" s="415"/>
      <c r="HY7" s="415"/>
      <c r="HZ7" s="415"/>
      <c r="IA7" s="415"/>
      <c r="IB7" s="415"/>
      <c r="IC7" s="415"/>
      <c r="ID7" s="415"/>
      <c r="IE7" s="415"/>
      <c r="IF7" s="415"/>
      <c r="IG7" s="415"/>
      <c r="IH7" s="415"/>
      <c r="II7" s="415"/>
      <c r="IJ7" s="415"/>
      <c r="IK7" s="415"/>
      <c r="IL7" s="415"/>
      <c r="IM7" s="415"/>
      <c r="IN7" s="415"/>
      <c r="IO7" s="415"/>
      <c r="IP7" s="415"/>
      <c r="IQ7" s="415"/>
      <c r="IR7" s="415"/>
      <c r="IS7" s="415"/>
      <c r="IT7" s="415"/>
      <c r="IU7" s="415"/>
      <c r="IV7" s="415"/>
      <c r="IW7" s="415"/>
      <c r="IX7" s="415"/>
    </row>
    <row r="8" spans="1:258" ht="39" thickBot="1" x14ac:dyDescent="0.3">
      <c r="A8" s="714"/>
      <c r="B8" s="714"/>
      <c r="C8" s="716"/>
      <c r="D8" s="416" t="s">
        <v>8</v>
      </c>
      <c r="E8" s="417" t="s">
        <v>9</v>
      </c>
      <c r="F8" s="418" t="s">
        <v>10</v>
      </c>
      <c r="G8" s="418" t="s">
        <v>11</v>
      </c>
      <c r="H8" s="568"/>
      <c r="I8" s="557"/>
      <c r="J8" s="419" t="s">
        <v>12</v>
      </c>
      <c r="K8" s="578">
        <v>0.94499999999999995</v>
      </c>
    </row>
    <row r="9" spans="1:258" ht="13.5" thickBot="1" x14ac:dyDescent="0.3">
      <c r="A9" s="420">
        <v>1</v>
      </c>
      <c r="B9" s="420"/>
      <c r="C9" s="421">
        <v>2</v>
      </c>
      <c r="D9" s="422">
        <v>3</v>
      </c>
      <c r="E9" s="423">
        <v>4</v>
      </c>
      <c r="F9" s="424"/>
      <c r="G9" s="424">
        <v>5</v>
      </c>
      <c r="H9" s="569"/>
      <c r="I9" s="558"/>
      <c r="J9" s="425"/>
      <c r="K9" s="426"/>
      <c r="L9" s="425"/>
      <c r="M9" s="425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  <c r="IK9" s="426"/>
      <c r="IL9" s="426"/>
      <c r="IM9" s="426"/>
      <c r="IN9" s="426"/>
      <c r="IO9" s="426"/>
      <c r="IP9" s="426"/>
      <c r="IQ9" s="426"/>
      <c r="IR9" s="426"/>
      <c r="IS9" s="426"/>
      <c r="IT9" s="426"/>
      <c r="IU9" s="426"/>
      <c r="IV9" s="426"/>
      <c r="IW9" s="426"/>
      <c r="IX9" s="426"/>
    </row>
    <row r="10" spans="1:258" ht="24" x14ac:dyDescent="0.25">
      <c r="A10" s="427">
        <v>1</v>
      </c>
      <c r="B10" s="428"/>
      <c r="C10" s="429" t="s">
        <v>13</v>
      </c>
      <c r="D10" s="430">
        <f>SUBTOTAL(9,D11:D20)</f>
        <v>6049950</v>
      </c>
      <c r="E10" s="430">
        <f>SUBTOTAL(9,E11:E20)</f>
        <v>106436787.05</v>
      </c>
      <c r="F10" s="430"/>
      <c r="G10" s="430">
        <f>SUBTOTAL(9,G11:G20)</f>
        <v>100582763.78</v>
      </c>
      <c r="H10" s="543"/>
      <c r="I10" s="559"/>
      <c r="J10" s="431"/>
      <c r="K10" s="432"/>
      <c r="L10" s="433"/>
      <c r="M10" s="433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4"/>
      <c r="DV10" s="434"/>
      <c r="DW10" s="434"/>
      <c r="DX10" s="434"/>
      <c r="DY10" s="434"/>
      <c r="DZ10" s="434"/>
      <c r="EA10" s="434"/>
      <c r="EB10" s="434"/>
      <c r="EC10" s="434"/>
      <c r="ED10" s="434"/>
      <c r="EE10" s="434"/>
      <c r="EF10" s="434"/>
      <c r="EG10" s="434"/>
      <c r="EH10" s="434"/>
      <c r="EI10" s="434"/>
      <c r="EJ10" s="434"/>
      <c r="EK10" s="434"/>
      <c r="EL10" s="434"/>
      <c r="EM10" s="434"/>
      <c r="EN10" s="434"/>
      <c r="EO10" s="434"/>
      <c r="EP10" s="434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34"/>
      <c r="FG10" s="434"/>
      <c r="FH10" s="434"/>
      <c r="FI10" s="434"/>
      <c r="FJ10" s="434"/>
      <c r="FK10" s="434"/>
      <c r="FL10" s="434"/>
      <c r="FM10" s="434"/>
      <c r="FN10" s="434"/>
      <c r="FO10" s="434"/>
      <c r="FP10" s="434"/>
      <c r="FQ10" s="434"/>
      <c r="FR10" s="434"/>
      <c r="FS10" s="434"/>
      <c r="FT10" s="434"/>
      <c r="FU10" s="434"/>
      <c r="FV10" s="434"/>
      <c r="FW10" s="434"/>
      <c r="FX10" s="434"/>
      <c r="FY10" s="434"/>
      <c r="FZ10" s="434"/>
      <c r="GA10" s="434"/>
      <c r="GB10" s="434"/>
      <c r="GC10" s="434"/>
      <c r="GD10" s="434"/>
      <c r="GE10" s="434"/>
      <c r="GF10" s="434"/>
      <c r="GG10" s="434"/>
      <c r="GH10" s="434"/>
      <c r="GI10" s="434"/>
      <c r="GJ10" s="434"/>
      <c r="GK10" s="434"/>
      <c r="GL10" s="434"/>
      <c r="GM10" s="434"/>
      <c r="GN10" s="434"/>
      <c r="GO10" s="434"/>
      <c r="GP10" s="434"/>
      <c r="GQ10" s="434"/>
      <c r="GR10" s="434"/>
      <c r="GS10" s="434"/>
      <c r="GT10" s="434"/>
      <c r="GU10" s="434"/>
      <c r="GV10" s="434"/>
      <c r="GW10" s="434"/>
      <c r="GX10" s="434"/>
      <c r="GY10" s="434"/>
      <c r="GZ10" s="434"/>
      <c r="HA10" s="434"/>
      <c r="HB10" s="434"/>
      <c r="HC10" s="434"/>
      <c r="HD10" s="434"/>
      <c r="HE10" s="434"/>
      <c r="HF10" s="434"/>
      <c r="HG10" s="434"/>
      <c r="HH10" s="434"/>
      <c r="HI10" s="434"/>
      <c r="HJ10" s="434"/>
      <c r="HK10" s="434"/>
      <c r="HL10" s="434"/>
      <c r="HM10" s="434"/>
      <c r="HN10" s="434"/>
      <c r="HO10" s="434"/>
      <c r="HP10" s="434"/>
      <c r="HQ10" s="434"/>
      <c r="HR10" s="434"/>
      <c r="HS10" s="434"/>
      <c r="HT10" s="434"/>
      <c r="HU10" s="434"/>
      <c r="HV10" s="434"/>
      <c r="HW10" s="434"/>
      <c r="HX10" s="434"/>
      <c r="HY10" s="434"/>
      <c r="HZ10" s="434"/>
      <c r="IA10" s="434"/>
      <c r="IB10" s="434"/>
      <c r="IC10" s="434"/>
      <c r="ID10" s="434"/>
      <c r="IE10" s="434"/>
      <c r="IF10" s="434"/>
      <c r="IG10" s="434"/>
      <c r="IH10" s="434"/>
      <c r="II10" s="434"/>
      <c r="IJ10" s="434"/>
      <c r="IK10" s="434"/>
      <c r="IL10" s="434"/>
      <c r="IM10" s="434"/>
      <c r="IN10" s="434"/>
      <c r="IO10" s="434"/>
      <c r="IP10" s="434"/>
      <c r="IQ10" s="434"/>
      <c r="IR10" s="434"/>
      <c r="IS10" s="434"/>
      <c r="IT10" s="434"/>
      <c r="IU10" s="434"/>
      <c r="IV10" s="434"/>
      <c r="IW10" s="434"/>
      <c r="IX10" s="434"/>
    </row>
    <row r="11" spans="1:258" x14ac:dyDescent="0.25">
      <c r="A11" s="435" t="s">
        <v>14</v>
      </c>
      <c r="B11" s="436"/>
      <c r="C11" s="437" t="s">
        <v>342</v>
      </c>
      <c r="D11" s="438">
        <f>SUBTOTAL(9,D12:D20)</f>
        <v>6049950</v>
      </c>
      <c r="E11" s="439">
        <f>SUBTOTAL(9,E12:E20)</f>
        <v>106436787.05</v>
      </c>
      <c r="F11" s="440"/>
      <c r="G11" s="543">
        <f>SUBTOTAL(9,G12:G20)</f>
        <v>100582763.78</v>
      </c>
      <c r="H11" s="543"/>
      <c r="I11" s="559"/>
      <c r="J11" s="431"/>
      <c r="K11" s="441"/>
      <c r="L11" s="442"/>
      <c r="M11" s="443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4"/>
      <c r="EG11" s="434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4"/>
      <c r="FF11" s="434"/>
      <c r="FG11" s="434"/>
      <c r="FH11" s="434"/>
      <c r="FI11" s="434"/>
      <c r="FJ11" s="434"/>
      <c r="FK11" s="434"/>
      <c r="FL11" s="434"/>
      <c r="FM11" s="434"/>
      <c r="FN11" s="434"/>
      <c r="FO11" s="434"/>
      <c r="FP11" s="434"/>
      <c r="FQ11" s="434"/>
      <c r="FR11" s="434"/>
      <c r="FS11" s="434"/>
      <c r="FT11" s="434"/>
      <c r="FU11" s="434"/>
      <c r="FV11" s="434"/>
      <c r="FW11" s="434"/>
      <c r="FX11" s="434"/>
      <c r="FY11" s="434"/>
      <c r="FZ11" s="434"/>
      <c r="GA11" s="434"/>
      <c r="GB11" s="434"/>
      <c r="GC11" s="434"/>
      <c r="GD11" s="434"/>
      <c r="GE11" s="434"/>
      <c r="GF11" s="434"/>
      <c r="GG11" s="434"/>
      <c r="GH11" s="434"/>
      <c r="GI11" s="434"/>
      <c r="GJ11" s="434"/>
      <c r="GK11" s="434"/>
      <c r="GL11" s="434"/>
      <c r="GM11" s="434"/>
      <c r="GN11" s="434"/>
      <c r="GO11" s="434"/>
      <c r="GP11" s="434"/>
      <c r="GQ11" s="434"/>
      <c r="GR11" s="434"/>
      <c r="GS11" s="434"/>
      <c r="GT11" s="434"/>
      <c r="GU11" s="434"/>
      <c r="GV11" s="434"/>
      <c r="GW11" s="434"/>
      <c r="GX11" s="434"/>
      <c r="GY11" s="434"/>
      <c r="GZ11" s="434"/>
      <c r="HA11" s="434"/>
      <c r="HB11" s="434"/>
      <c r="HC11" s="434"/>
      <c r="HD11" s="434"/>
      <c r="HE11" s="434"/>
      <c r="HF11" s="434"/>
      <c r="HG11" s="434"/>
      <c r="HH11" s="434"/>
      <c r="HI11" s="434"/>
      <c r="HJ11" s="434"/>
      <c r="HK11" s="434"/>
      <c r="HL11" s="434"/>
      <c r="HM11" s="434"/>
      <c r="HN11" s="434"/>
      <c r="HO11" s="434"/>
      <c r="HP11" s="434"/>
      <c r="HQ11" s="434"/>
      <c r="HR11" s="434"/>
      <c r="HS11" s="434"/>
      <c r="HT11" s="434"/>
      <c r="HU11" s="434"/>
      <c r="HV11" s="434"/>
      <c r="HW11" s="434"/>
      <c r="HX11" s="434"/>
      <c r="HY11" s="434"/>
      <c r="HZ11" s="434"/>
      <c r="IA11" s="434"/>
      <c r="IB11" s="434"/>
      <c r="IC11" s="434"/>
      <c r="ID11" s="434"/>
      <c r="IE11" s="434"/>
      <c r="IF11" s="434"/>
      <c r="IG11" s="434"/>
      <c r="IH11" s="434"/>
      <c r="II11" s="434"/>
      <c r="IJ11" s="434"/>
      <c r="IK11" s="434"/>
      <c r="IL11" s="434"/>
      <c r="IM11" s="434"/>
      <c r="IN11" s="434"/>
      <c r="IO11" s="434"/>
      <c r="IP11" s="434"/>
      <c r="IQ11" s="434"/>
      <c r="IR11" s="434"/>
      <c r="IS11" s="434"/>
      <c r="IT11" s="434"/>
      <c r="IU11" s="434"/>
      <c r="IV11" s="434"/>
      <c r="IW11" s="434"/>
      <c r="IX11" s="434"/>
    </row>
    <row r="12" spans="1:258" x14ac:dyDescent="0.25">
      <c r="A12" s="435"/>
      <c r="B12" s="436"/>
      <c r="C12" s="437" t="s">
        <v>324</v>
      </c>
      <c r="D12" s="438">
        <f>SUBTOTAL(9,D14:D20)</f>
        <v>6049950</v>
      </c>
      <c r="E12" s="439">
        <f>SUBTOTAL(9,E14:E20)</f>
        <v>106436787.05</v>
      </c>
      <c r="F12" s="440"/>
      <c r="G12" s="544">
        <f>SUBTOTAL(9,G14:G20)</f>
        <v>100582763.78</v>
      </c>
      <c r="H12" s="544"/>
      <c r="I12" s="560"/>
      <c r="J12" s="431"/>
      <c r="K12" s="441"/>
      <c r="L12" s="442"/>
      <c r="M12" s="443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/>
      <c r="CX12" s="434"/>
      <c r="CY12" s="434"/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4"/>
      <c r="DL12" s="434"/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4"/>
      <c r="DZ12" s="434"/>
      <c r="EA12" s="434"/>
      <c r="EB12" s="434"/>
      <c r="EC12" s="434"/>
      <c r="ED12" s="434"/>
      <c r="EE12" s="434"/>
      <c r="EF12" s="434"/>
      <c r="EG12" s="434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  <c r="FG12" s="434"/>
      <c r="FH12" s="434"/>
      <c r="FI12" s="434"/>
      <c r="FJ12" s="434"/>
      <c r="FK12" s="434"/>
      <c r="FL12" s="434"/>
      <c r="FM12" s="434"/>
      <c r="FN12" s="434"/>
      <c r="FO12" s="434"/>
      <c r="FP12" s="434"/>
      <c r="FQ12" s="434"/>
      <c r="FR12" s="434"/>
      <c r="FS12" s="434"/>
      <c r="FT12" s="434"/>
      <c r="FU12" s="434"/>
      <c r="FV12" s="434"/>
      <c r="FW12" s="434"/>
      <c r="FX12" s="434"/>
      <c r="FY12" s="434"/>
      <c r="FZ12" s="434"/>
      <c r="GA12" s="434"/>
      <c r="GB12" s="434"/>
      <c r="GC12" s="434"/>
      <c r="GD12" s="434"/>
      <c r="GE12" s="434"/>
      <c r="GF12" s="434"/>
      <c r="GG12" s="434"/>
      <c r="GH12" s="434"/>
      <c r="GI12" s="434"/>
      <c r="GJ12" s="434"/>
      <c r="GK12" s="434"/>
      <c r="GL12" s="434"/>
      <c r="GM12" s="434"/>
      <c r="GN12" s="434"/>
      <c r="GO12" s="434"/>
      <c r="GP12" s="434"/>
      <c r="GQ12" s="434"/>
      <c r="GR12" s="434"/>
      <c r="GS12" s="434"/>
      <c r="GT12" s="434"/>
      <c r="GU12" s="434"/>
      <c r="GV12" s="434"/>
      <c r="GW12" s="434"/>
      <c r="GX12" s="434"/>
      <c r="GY12" s="434"/>
      <c r="GZ12" s="434"/>
      <c r="HA12" s="434"/>
      <c r="HB12" s="434"/>
      <c r="HC12" s="434"/>
      <c r="HD12" s="434"/>
      <c r="HE12" s="434"/>
      <c r="HF12" s="434"/>
      <c r="HG12" s="434"/>
      <c r="HH12" s="434"/>
      <c r="HI12" s="434"/>
      <c r="HJ12" s="434"/>
      <c r="HK12" s="434"/>
      <c r="HL12" s="434"/>
      <c r="HM12" s="434"/>
      <c r="HN12" s="434"/>
      <c r="HO12" s="434"/>
      <c r="HP12" s="434"/>
      <c r="HQ12" s="434"/>
      <c r="HR12" s="434"/>
      <c r="HS12" s="434"/>
      <c r="HT12" s="434"/>
      <c r="HU12" s="434"/>
      <c r="HV12" s="434"/>
      <c r="HW12" s="434"/>
      <c r="HX12" s="434"/>
      <c r="HY12" s="434"/>
      <c r="HZ12" s="434"/>
      <c r="IA12" s="434"/>
      <c r="IB12" s="434"/>
      <c r="IC12" s="434"/>
      <c r="ID12" s="434"/>
      <c r="IE12" s="434"/>
      <c r="IF12" s="434"/>
      <c r="IG12" s="434"/>
      <c r="IH12" s="434"/>
      <c r="II12" s="434"/>
      <c r="IJ12" s="434"/>
      <c r="IK12" s="434"/>
      <c r="IL12" s="434"/>
      <c r="IM12" s="434"/>
      <c r="IN12" s="434"/>
      <c r="IO12" s="434"/>
      <c r="IP12" s="434"/>
      <c r="IQ12" s="434"/>
      <c r="IR12" s="434"/>
      <c r="IS12" s="434"/>
      <c r="IT12" s="434"/>
      <c r="IU12" s="434"/>
      <c r="IV12" s="434"/>
      <c r="IW12" s="434"/>
      <c r="IX12" s="434"/>
    </row>
    <row r="13" spans="1:258" x14ac:dyDescent="0.25">
      <c r="A13" s="444"/>
      <c r="B13" s="445"/>
      <c r="C13" s="446" t="s">
        <v>17</v>
      </c>
      <c r="D13" s="447"/>
      <c r="E13" s="448"/>
      <c r="F13" s="449"/>
      <c r="G13" s="545"/>
      <c r="H13" s="545"/>
      <c r="I13" s="561"/>
      <c r="J13" s="450"/>
      <c r="K13" s="441"/>
      <c r="L13" s="442"/>
      <c r="M13" s="443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/>
      <c r="CX13" s="434"/>
      <c r="CY13" s="434"/>
      <c r="CZ13" s="434"/>
      <c r="DA13" s="434"/>
      <c r="DB13" s="434"/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4"/>
      <c r="DV13" s="434"/>
      <c r="DW13" s="434"/>
      <c r="DX13" s="434"/>
      <c r="DY13" s="434"/>
      <c r="DZ13" s="434"/>
      <c r="EA13" s="434"/>
      <c r="EB13" s="434"/>
      <c r="EC13" s="434"/>
      <c r="ED13" s="434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4"/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34"/>
      <c r="FG13" s="434"/>
      <c r="FH13" s="434"/>
      <c r="FI13" s="434"/>
      <c r="FJ13" s="434"/>
      <c r="FK13" s="434"/>
      <c r="FL13" s="434"/>
      <c r="FM13" s="434"/>
      <c r="FN13" s="434"/>
      <c r="FO13" s="434"/>
      <c r="FP13" s="434"/>
      <c r="FQ13" s="434"/>
      <c r="FR13" s="434"/>
      <c r="FS13" s="434"/>
      <c r="FT13" s="434"/>
      <c r="FU13" s="434"/>
      <c r="FV13" s="434"/>
      <c r="FW13" s="434"/>
      <c r="FX13" s="434"/>
      <c r="FY13" s="434"/>
      <c r="FZ13" s="434"/>
      <c r="GA13" s="434"/>
      <c r="GB13" s="434"/>
      <c r="GC13" s="434"/>
      <c r="GD13" s="434"/>
      <c r="GE13" s="434"/>
      <c r="GF13" s="434"/>
      <c r="GG13" s="434"/>
      <c r="GH13" s="434"/>
      <c r="GI13" s="434"/>
      <c r="GJ13" s="434"/>
      <c r="GK13" s="434"/>
      <c r="GL13" s="434"/>
      <c r="GM13" s="434"/>
      <c r="GN13" s="434"/>
      <c r="GO13" s="434"/>
      <c r="GP13" s="434"/>
      <c r="GQ13" s="434"/>
      <c r="GR13" s="434"/>
      <c r="GS13" s="434"/>
      <c r="GT13" s="434"/>
      <c r="GU13" s="434"/>
      <c r="GV13" s="434"/>
      <c r="GW13" s="434"/>
      <c r="GX13" s="434"/>
      <c r="GY13" s="434"/>
      <c r="GZ13" s="434"/>
      <c r="HA13" s="434"/>
      <c r="HB13" s="434"/>
      <c r="HC13" s="434"/>
      <c r="HD13" s="434"/>
      <c r="HE13" s="434"/>
      <c r="HF13" s="434"/>
      <c r="HG13" s="434"/>
      <c r="HH13" s="434"/>
      <c r="HI13" s="434"/>
      <c r="HJ13" s="434"/>
      <c r="HK13" s="434"/>
      <c r="HL13" s="434"/>
      <c r="HM13" s="434"/>
      <c r="HN13" s="434"/>
      <c r="HO13" s="434"/>
      <c r="HP13" s="434"/>
      <c r="HQ13" s="434"/>
      <c r="HR13" s="434"/>
      <c r="HS13" s="434"/>
      <c r="HT13" s="434"/>
      <c r="HU13" s="434"/>
      <c r="HV13" s="434"/>
      <c r="HW13" s="434"/>
      <c r="HX13" s="434"/>
      <c r="HY13" s="434"/>
      <c r="HZ13" s="434"/>
      <c r="IA13" s="434"/>
      <c r="IB13" s="434"/>
      <c r="IC13" s="434"/>
      <c r="ID13" s="434"/>
      <c r="IE13" s="434"/>
      <c r="IF13" s="434"/>
      <c r="IG13" s="434"/>
      <c r="IH13" s="434"/>
      <c r="II13" s="434"/>
      <c r="IJ13" s="434"/>
      <c r="IK13" s="434"/>
      <c r="IL13" s="434"/>
      <c r="IM13" s="434"/>
      <c r="IN13" s="434"/>
      <c r="IO13" s="434"/>
      <c r="IP13" s="434"/>
      <c r="IQ13" s="434"/>
      <c r="IR13" s="434"/>
      <c r="IS13" s="434"/>
      <c r="IT13" s="434"/>
      <c r="IU13" s="434"/>
      <c r="IV13" s="434"/>
      <c r="IW13" s="434"/>
      <c r="IX13" s="434"/>
    </row>
    <row r="14" spans="1:258" ht="15" x14ac:dyDescent="0.25">
      <c r="A14" s="451">
        <v>1</v>
      </c>
      <c r="B14" s="452" t="s">
        <v>351</v>
      </c>
      <c r="C14" s="453" t="s">
        <v>344</v>
      </c>
      <c r="D14" s="447">
        <f>[1]основные!$M$687</f>
        <v>1858706</v>
      </c>
      <c r="E14" s="447">
        <v>28235684</v>
      </c>
      <c r="F14" s="579">
        <f>$K$8</f>
        <v>0.94499999999999995</v>
      </c>
      <c r="G14" s="546">
        <f>ROUND(E14*F14,2)</f>
        <v>26682721.379999999</v>
      </c>
      <c r="H14" s="546"/>
      <c r="I14" s="576"/>
      <c r="J14" s="454" t="s">
        <v>340</v>
      </c>
      <c r="K14" s="455"/>
      <c r="L14" s="456"/>
      <c r="M14" s="457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458"/>
      <c r="CF14" s="458"/>
      <c r="CG14" s="458"/>
      <c r="CH14" s="458"/>
      <c r="CI14" s="458"/>
      <c r="CJ14" s="458"/>
      <c r="CK14" s="458"/>
      <c r="CL14" s="458"/>
      <c r="CM14" s="458"/>
      <c r="CN14" s="458"/>
      <c r="CO14" s="458"/>
      <c r="CP14" s="458"/>
      <c r="CQ14" s="458"/>
      <c r="CR14" s="458"/>
      <c r="CS14" s="458"/>
      <c r="CT14" s="458"/>
      <c r="CU14" s="458"/>
      <c r="CV14" s="458"/>
      <c r="CW14" s="458"/>
      <c r="CX14" s="458"/>
      <c r="CY14" s="458"/>
      <c r="CZ14" s="458"/>
      <c r="DA14" s="458"/>
      <c r="DB14" s="458"/>
      <c r="DC14" s="458"/>
      <c r="DD14" s="458"/>
      <c r="DE14" s="458"/>
      <c r="DF14" s="458"/>
      <c r="DG14" s="458"/>
      <c r="DH14" s="458"/>
      <c r="DI14" s="458"/>
      <c r="DJ14" s="458"/>
      <c r="DK14" s="458"/>
      <c r="DL14" s="458"/>
      <c r="DM14" s="458"/>
      <c r="DN14" s="458"/>
      <c r="DO14" s="458"/>
      <c r="DP14" s="458"/>
      <c r="DQ14" s="458"/>
      <c r="DR14" s="458"/>
      <c r="DS14" s="458"/>
      <c r="DT14" s="458"/>
      <c r="DU14" s="458"/>
      <c r="DV14" s="458"/>
      <c r="DW14" s="458"/>
      <c r="DX14" s="458"/>
      <c r="DY14" s="458"/>
      <c r="DZ14" s="458"/>
      <c r="EA14" s="458"/>
      <c r="EB14" s="458"/>
      <c r="EC14" s="458"/>
      <c r="ED14" s="458"/>
      <c r="EE14" s="458"/>
      <c r="EF14" s="458"/>
      <c r="EG14" s="458"/>
      <c r="EH14" s="458"/>
      <c r="EI14" s="458"/>
      <c r="EJ14" s="458"/>
      <c r="EK14" s="458"/>
      <c r="EL14" s="458"/>
      <c r="EM14" s="458"/>
      <c r="EN14" s="458"/>
      <c r="EO14" s="458"/>
      <c r="EP14" s="458"/>
      <c r="EQ14" s="458"/>
      <c r="ER14" s="458"/>
      <c r="ES14" s="458"/>
      <c r="ET14" s="458"/>
      <c r="EU14" s="458"/>
      <c r="EV14" s="458"/>
      <c r="EW14" s="458"/>
      <c r="EX14" s="458"/>
      <c r="EY14" s="458"/>
      <c r="EZ14" s="458"/>
      <c r="FA14" s="458"/>
      <c r="FB14" s="458"/>
      <c r="FC14" s="458"/>
      <c r="FD14" s="458"/>
      <c r="FE14" s="458"/>
      <c r="FF14" s="458"/>
      <c r="FG14" s="458"/>
      <c r="FH14" s="458"/>
      <c r="FI14" s="458"/>
      <c r="FJ14" s="458"/>
      <c r="FK14" s="458"/>
      <c r="FL14" s="458"/>
      <c r="FM14" s="458"/>
      <c r="FN14" s="458"/>
      <c r="FO14" s="458"/>
      <c r="FP14" s="458"/>
      <c r="FQ14" s="458"/>
      <c r="FR14" s="458"/>
      <c r="FS14" s="458"/>
      <c r="FT14" s="458"/>
      <c r="FU14" s="458"/>
      <c r="FV14" s="458"/>
      <c r="FW14" s="458"/>
      <c r="FX14" s="458"/>
      <c r="FY14" s="458"/>
      <c r="FZ14" s="458"/>
      <c r="GA14" s="458"/>
      <c r="GB14" s="458"/>
      <c r="GC14" s="458"/>
      <c r="GD14" s="458"/>
      <c r="GE14" s="458"/>
      <c r="GF14" s="458"/>
      <c r="GG14" s="458"/>
      <c r="GH14" s="458"/>
      <c r="GI14" s="458"/>
      <c r="GJ14" s="458"/>
      <c r="GK14" s="458"/>
      <c r="GL14" s="458"/>
      <c r="GM14" s="458"/>
      <c r="GN14" s="458"/>
      <c r="GO14" s="458"/>
      <c r="GP14" s="458"/>
      <c r="GQ14" s="458"/>
      <c r="GR14" s="458"/>
      <c r="GS14" s="458"/>
      <c r="GT14" s="458"/>
      <c r="GU14" s="458"/>
      <c r="GV14" s="458"/>
      <c r="GW14" s="458"/>
      <c r="GX14" s="458"/>
      <c r="GY14" s="458"/>
      <c r="GZ14" s="458"/>
      <c r="HA14" s="458"/>
      <c r="HB14" s="458"/>
      <c r="HC14" s="458"/>
      <c r="HD14" s="458"/>
      <c r="HE14" s="458"/>
      <c r="HF14" s="458"/>
      <c r="HG14" s="458"/>
      <c r="HH14" s="458"/>
      <c r="HI14" s="458"/>
      <c r="HJ14" s="458"/>
      <c r="HK14" s="458"/>
      <c r="HL14" s="458"/>
      <c r="HM14" s="458"/>
      <c r="HN14" s="458"/>
      <c r="HO14" s="458"/>
      <c r="HP14" s="458"/>
      <c r="HQ14" s="458"/>
      <c r="HR14" s="458"/>
      <c r="HS14" s="458"/>
      <c r="HT14" s="458"/>
      <c r="HU14" s="458"/>
      <c r="HV14" s="458"/>
      <c r="HW14" s="458"/>
      <c r="HX14" s="458"/>
      <c r="HY14" s="458"/>
      <c r="HZ14" s="458"/>
      <c r="IA14" s="458"/>
      <c r="IB14" s="458"/>
      <c r="IC14" s="458"/>
      <c r="ID14" s="458"/>
      <c r="IE14" s="458"/>
      <c r="IF14" s="458"/>
      <c r="IG14" s="458"/>
      <c r="IH14" s="458"/>
      <c r="II14" s="458"/>
      <c r="IJ14" s="458"/>
      <c r="IK14" s="458"/>
      <c r="IL14" s="458"/>
      <c r="IM14" s="458"/>
      <c r="IN14" s="458"/>
      <c r="IO14" s="458"/>
      <c r="IP14" s="458"/>
      <c r="IQ14" s="458"/>
      <c r="IR14" s="458"/>
      <c r="IS14" s="458"/>
      <c r="IT14" s="458"/>
      <c r="IU14" s="458"/>
      <c r="IV14" s="458"/>
      <c r="IW14" s="458"/>
      <c r="IX14" s="458"/>
    </row>
    <row r="15" spans="1:258" ht="30" x14ac:dyDescent="0.25">
      <c r="A15" s="451">
        <v>2</v>
      </c>
      <c r="B15" s="452" t="s">
        <v>352</v>
      </c>
      <c r="C15" s="453" t="s">
        <v>345</v>
      </c>
      <c r="D15" s="447">
        <f>[1]основные!$M$688</f>
        <v>1452124</v>
      </c>
      <c r="E15" s="447">
        <v>20497779</v>
      </c>
      <c r="F15" s="579">
        <f t="shared" ref="F15:F20" si="0">$K$8</f>
        <v>0.94499999999999995</v>
      </c>
      <c r="G15" s="546">
        <f t="shared" ref="G15" si="1">ROUND(E15*F15,2)</f>
        <v>19370401.16</v>
      </c>
      <c r="H15" s="546"/>
      <c r="I15" s="576"/>
      <c r="J15" s="454"/>
      <c r="K15" s="455"/>
      <c r="L15" s="456"/>
      <c r="M15" s="457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/>
      <c r="CX15" s="458"/>
      <c r="CY15" s="458"/>
      <c r="CZ15" s="458"/>
      <c r="DA15" s="458"/>
      <c r="DB15" s="458"/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8"/>
      <c r="DT15" s="458"/>
      <c r="DU15" s="458"/>
      <c r="DV15" s="458"/>
      <c r="DW15" s="458"/>
      <c r="DX15" s="458"/>
      <c r="DY15" s="458"/>
      <c r="DZ15" s="458"/>
      <c r="EA15" s="458"/>
      <c r="EB15" s="458"/>
      <c r="EC15" s="458"/>
      <c r="ED15" s="458"/>
      <c r="EE15" s="458"/>
      <c r="EF15" s="458"/>
      <c r="EG15" s="458"/>
      <c r="EH15" s="458"/>
      <c r="EI15" s="458"/>
      <c r="EJ15" s="458"/>
      <c r="EK15" s="458"/>
      <c r="EL15" s="458"/>
      <c r="EM15" s="458"/>
      <c r="EN15" s="458"/>
      <c r="EO15" s="458"/>
      <c r="EP15" s="458"/>
      <c r="EQ15" s="458"/>
      <c r="ER15" s="458"/>
      <c r="ES15" s="458"/>
      <c r="ET15" s="458"/>
      <c r="EU15" s="458"/>
      <c r="EV15" s="458"/>
      <c r="EW15" s="458"/>
      <c r="EX15" s="458"/>
      <c r="EY15" s="458"/>
      <c r="EZ15" s="458"/>
      <c r="FA15" s="458"/>
      <c r="FB15" s="458"/>
      <c r="FC15" s="458"/>
      <c r="FD15" s="458"/>
      <c r="FE15" s="458"/>
      <c r="FF15" s="458"/>
      <c r="FG15" s="458"/>
      <c r="FH15" s="458"/>
      <c r="FI15" s="458"/>
      <c r="FJ15" s="458"/>
      <c r="FK15" s="458"/>
      <c r="FL15" s="458"/>
      <c r="FM15" s="458"/>
      <c r="FN15" s="458"/>
      <c r="FO15" s="458"/>
      <c r="FP15" s="458"/>
      <c r="FQ15" s="458"/>
      <c r="FR15" s="458"/>
      <c r="FS15" s="458"/>
      <c r="FT15" s="458"/>
      <c r="FU15" s="458"/>
      <c r="FV15" s="458"/>
      <c r="FW15" s="458"/>
      <c r="FX15" s="458"/>
      <c r="FY15" s="458"/>
      <c r="FZ15" s="458"/>
      <c r="GA15" s="458"/>
      <c r="GB15" s="458"/>
      <c r="GC15" s="458"/>
      <c r="GD15" s="458"/>
      <c r="GE15" s="458"/>
      <c r="GF15" s="458"/>
      <c r="GG15" s="458"/>
      <c r="GH15" s="458"/>
      <c r="GI15" s="458"/>
      <c r="GJ15" s="458"/>
      <c r="GK15" s="458"/>
      <c r="GL15" s="458"/>
      <c r="GM15" s="458"/>
      <c r="GN15" s="458"/>
      <c r="GO15" s="458"/>
      <c r="GP15" s="458"/>
      <c r="GQ15" s="458"/>
      <c r="GR15" s="458"/>
      <c r="GS15" s="458"/>
      <c r="GT15" s="458"/>
      <c r="GU15" s="458"/>
      <c r="GV15" s="458"/>
      <c r="GW15" s="458"/>
      <c r="GX15" s="458"/>
      <c r="GY15" s="458"/>
      <c r="GZ15" s="458"/>
      <c r="HA15" s="458"/>
      <c r="HB15" s="458"/>
      <c r="HC15" s="458"/>
      <c r="HD15" s="458"/>
      <c r="HE15" s="458"/>
      <c r="HF15" s="458"/>
      <c r="HG15" s="458"/>
      <c r="HH15" s="458"/>
      <c r="HI15" s="458"/>
      <c r="HJ15" s="458"/>
      <c r="HK15" s="458"/>
      <c r="HL15" s="458"/>
      <c r="HM15" s="458"/>
      <c r="HN15" s="458"/>
      <c r="HO15" s="458"/>
      <c r="HP15" s="458"/>
      <c r="HQ15" s="458"/>
      <c r="HR15" s="458"/>
      <c r="HS15" s="458"/>
      <c r="HT15" s="458"/>
      <c r="HU15" s="458"/>
      <c r="HV15" s="458"/>
      <c r="HW15" s="458"/>
      <c r="HX15" s="458"/>
      <c r="HY15" s="458"/>
      <c r="HZ15" s="458"/>
      <c r="IA15" s="458"/>
      <c r="IB15" s="458"/>
      <c r="IC15" s="458"/>
      <c r="ID15" s="458"/>
      <c r="IE15" s="458"/>
      <c r="IF15" s="458"/>
      <c r="IG15" s="458"/>
      <c r="IH15" s="458"/>
      <c r="II15" s="458"/>
      <c r="IJ15" s="458"/>
      <c r="IK15" s="458"/>
      <c r="IL15" s="458"/>
      <c r="IM15" s="458"/>
      <c r="IN15" s="458"/>
      <c r="IO15" s="458"/>
      <c r="IP15" s="458"/>
      <c r="IQ15" s="458"/>
      <c r="IR15" s="458"/>
      <c r="IS15" s="458"/>
      <c r="IT15" s="458"/>
      <c r="IU15" s="458"/>
      <c r="IV15" s="458"/>
      <c r="IW15" s="458"/>
      <c r="IX15" s="458"/>
    </row>
    <row r="16" spans="1:258" ht="15" x14ac:dyDescent="0.25">
      <c r="A16" s="451">
        <v>3</v>
      </c>
      <c r="B16" s="452" t="s">
        <v>353</v>
      </c>
      <c r="C16" s="453" t="s">
        <v>346</v>
      </c>
      <c r="D16" s="447">
        <f>[1]основные!$M$689</f>
        <v>1026285</v>
      </c>
      <c r="E16" s="447">
        <v>15174365</v>
      </c>
      <c r="F16" s="579">
        <f t="shared" si="0"/>
        <v>0.94499999999999995</v>
      </c>
      <c r="G16" s="546">
        <f t="shared" ref="G16:G20" si="2">ROUND(E16*F16,2)</f>
        <v>14339774.93</v>
      </c>
      <c r="H16" s="546"/>
      <c r="I16" s="596"/>
      <c r="J16" s="454"/>
      <c r="K16" s="455"/>
      <c r="L16" s="456"/>
      <c r="M16" s="457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/>
      <c r="CX16" s="458"/>
      <c r="CY16" s="458"/>
      <c r="CZ16" s="458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 s="458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8"/>
      <c r="EW16" s="458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58"/>
      <c r="FL16" s="458"/>
      <c r="FM16" s="458"/>
      <c r="FN16" s="458"/>
      <c r="FO16" s="458"/>
      <c r="FP16" s="458"/>
      <c r="FQ16" s="458"/>
      <c r="FR16" s="458"/>
      <c r="FS16" s="458"/>
      <c r="FT16" s="458"/>
      <c r="FU16" s="458"/>
      <c r="FV16" s="458"/>
      <c r="FW16" s="458"/>
      <c r="FX16" s="458"/>
      <c r="FY16" s="458"/>
      <c r="FZ16" s="458"/>
      <c r="GA16" s="458"/>
      <c r="GB16" s="458"/>
      <c r="GC16" s="458"/>
      <c r="GD16" s="458"/>
      <c r="GE16" s="458"/>
      <c r="GF16" s="458"/>
      <c r="GG16" s="458"/>
      <c r="GH16" s="458"/>
      <c r="GI16" s="458"/>
      <c r="GJ16" s="458"/>
      <c r="GK16" s="458"/>
      <c r="GL16" s="458"/>
      <c r="GM16" s="458"/>
      <c r="GN16" s="458"/>
      <c r="GO16" s="458"/>
      <c r="GP16" s="458"/>
      <c r="GQ16" s="458"/>
      <c r="GR16" s="458"/>
      <c r="GS16" s="458"/>
      <c r="GT16" s="458"/>
      <c r="GU16" s="458"/>
      <c r="GV16" s="458"/>
      <c r="GW16" s="458"/>
      <c r="GX16" s="458"/>
      <c r="GY16" s="458"/>
      <c r="GZ16" s="458"/>
      <c r="HA16" s="458"/>
      <c r="HB16" s="458"/>
      <c r="HC16" s="458"/>
      <c r="HD16" s="458"/>
      <c r="HE16" s="458"/>
      <c r="HF16" s="458"/>
      <c r="HG16" s="458"/>
      <c r="HH16" s="458"/>
      <c r="HI16" s="458"/>
      <c r="HJ16" s="458"/>
      <c r="HK16" s="458"/>
      <c r="HL16" s="458"/>
      <c r="HM16" s="458"/>
      <c r="HN16" s="458"/>
      <c r="HO16" s="458"/>
      <c r="HP16" s="458"/>
      <c r="HQ16" s="458"/>
      <c r="HR16" s="458"/>
      <c r="HS16" s="458"/>
      <c r="HT16" s="458"/>
      <c r="HU16" s="458"/>
      <c r="HV16" s="458"/>
      <c r="HW16" s="458"/>
      <c r="HX16" s="458"/>
      <c r="HY16" s="458"/>
      <c r="HZ16" s="458"/>
      <c r="IA16" s="458"/>
      <c r="IB16" s="458"/>
      <c r="IC16" s="458"/>
      <c r="ID16" s="458"/>
      <c r="IE16" s="458"/>
      <c r="IF16" s="458"/>
      <c r="IG16" s="458"/>
      <c r="IH16" s="458"/>
      <c r="II16" s="458"/>
      <c r="IJ16" s="458"/>
      <c r="IK16" s="458"/>
      <c r="IL16" s="458"/>
      <c r="IM16" s="458"/>
      <c r="IN16" s="458"/>
      <c r="IO16" s="458"/>
      <c r="IP16" s="458"/>
      <c r="IQ16" s="458"/>
      <c r="IR16" s="458"/>
      <c r="IS16" s="458"/>
      <c r="IT16" s="458"/>
      <c r="IU16" s="458"/>
      <c r="IV16" s="458"/>
      <c r="IW16" s="458"/>
      <c r="IX16" s="458"/>
    </row>
    <row r="17" spans="1:258" ht="15" x14ac:dyDescent="0.25">
      <c r="A17" s="451">
        <v>4</v>
      </c>
      <c r="B17" s="452" t="s">
        <v>354</v>
      </c>
      <c r="C17" s="453" t="s">
        <v>347</v>
      </c>
      <c r="D17" s="447">
        <f>[1]основные!$M$690</f>
        <v>173680</v>
      </c>
      <c r="E17" s="447">
        <v>2493744</v>
      </c>
      <c r="F17" s="579">
        <f t="shared" si="0"/>
        <v>0.94499999999999995</v>
      </c>
      <c r="G17" s="546">
        <f t="shared" si="2"/>
        <v>2356588.08</v>
      </c>
      <c r="H17" s="546"/>
      <c r="I17" s="576"/>
      <c r="J17" s="454"/>
      <c r="K17" s="455"/>
      <c r="L17" s="456"/>
      <c r="M17" s="457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458"/>
      <c r="BH17" s="458"/>
      <c r="BI17" s="458"/>
      <c r="BJ17" s="458"/>
      <c r="BK17" s="458"/>
      <c r="BL17" s="458"/>
      <c r="BM17" s="458"/>
      <c r="BN17" s="458"/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  <c r="BY17" s="458"/>
      <c r="BZ17" s="458"/>
      <c r="CA17" s="458"/>
      <c r="CB17" s="458"/>
      <c r="CC17" s="458"/>
      <c r="CD17" s="458"/>
      <c r="CE17" s="458"/>
      <c r="CF17" s="458"/>
      <c r="CG17" s="458"/>
      <c r="CH17" s="458"/>
      <c r="CI17" s="458"/>
      <c r="CJ17" s="458"/>
      <c r="CK17" s="458"/>
      <c r="CL17" s="458"/>
      <c r="CM17" s="458"/>
      <c r="CN17" s="458"/>
      <c r="CO17" s="458"/>
      <c r="CP17" s="458"/>
      <c r="CQ17" s="458"/>
      <c r="CR17" s="458"/>
      <c r="CS17" s="458"/>
      <c r="CT17" s="458"/>
      <c r="CU17" s="458"/>
      <c r="CV17" s="458"/>
      <c r="CW17" s="458"/>
      <c r="CX17" s="458"/>
      <c r="CY17" s="458"/>
      <c r="CZ17" s="458"/>
      <c r="DA17" s="458"/>
      <c r="DB17" s="458"/>
      <c r="DC17" s="458"/>
      <c r="DD17" s="458"/>
      <c r="DE17" s="458"/>
      <c r="DF17" s="458"/>
      <c r="DG17" s="458"/>
      <c r="DH17" s="458"/>
      <c r="DI17" s="458"/>
      <c r="DJ17" s="458"/>
      <c r="DK17" s="458"/>
      <c r="DL17" s="458"/>
      <c r="DM17" s="458"/>
      <c r="DN17" s="458"/>
      <c r="DO17" s="458"/>
      <c r="DP17" s="458"/>
      <c r="DQ17" s="458"/>
      <c r="DR17" s="458"/>
      <c r="DS17" s="458"/>
      <c r="DT17" s="458"/>
      <c r="DU17" s="458"/>
      <c r="DV17" s="458"/>
      <c r="DW17" s="458"/>
      <c r="DX17" s="458"/>
      <c r="DY17" s="458"/>
      <c r="DZ17" s="458"/>
      <c r="EA17" s="458"/>
      <c r="EB17" s="458"/>
      <c r="EC17" s="458"/>
      <c r="ED17" s="458"/>
      <c r="EE17" s="458"/>
      <c r="EF17" s="458"/>
      <c r="EG17" s="458"/>
      <c r="EH17" s="458"/>
      <c r="EI17" s="458"/>
      <c r="EJ17" s="458"/>
      <c r="EK17" s="458"/>
      <c r="EL17" s="458"/>
      <c r="EM17" s="458"/>
      <c r="EN17" s="458"/>
      <c r="EO17" s="458"/>
      <c r="EP17" s="458"/>
      <c r="EQ17" s="458"/>
      <c r="ER17" s="458"/>
      <c r="ES17" s="458"/>
      <c r="ET17" s="458"/>
      <c r="EU17" s="458"/>
      <c r="EV17" s="458"/>
      <c r="EW17" s="458"/>
      <c r="EX17" s="458"/>
      <c r="EY17" s="458"/>
      <c r="EZ17" s="458"/>
      <c r="FA17" s="458"/>
      <c r="FB17" s="458"/>
      <c r="FC17" s="458"/>
      <c r="FD17" s="458"/>
      <c r="FE17" s="458"/>
      <c r="FF17" s="458"/>
      <c r="FG17" s="458"/>
      <c r="FH17" s="458"/>
      <c r="FI17" s="458"/>
      <c r="FJ17" s="458"/>
      <c r="FK17" s="458"/>
      <c r="FL17" s="458"/>
      <c r="FM17" s="458"/>
      <c r="FN17" s="458"/>
      <c r="FO17" s="458"/>
      <c r="FP17" s="458"/>
      <c r="FQ17" s="458"/>
      <c r="FR17" s="458"/>
      <c r="FS17" s="458"/>
      <c r="FT17" s="458"/>
      <c r="FU17" s="458"/>
      <c r="FV17" s="458"/>
      <c r="FW17" s="458"/>
      <c r="FX17" s="458"/>
      <c r="FY17" s="458"/>
      <c r="FZ17" s="458"/>
      <c r="GA17" s="458"/>
      <c r="GB17" s="458"/>
      <c r="GC17" s="458"/>
      <c r="GD17" s="458"/>
      <c r="GE17" s="458"/>
      <c r="GF17" s="458"/>
      <c r="GG17" s="458"/>
      <c r="GH17" s="458"/>
      <c r="GI17" s="458"/>
      <c r="GJ17" s="458"/>
      <c r="GK17" s="458"/>
      <c r="GL17" s="458"/>
      <c r="GM17" s="458"/>
      <c r="GN17" s="458"/>
      <c r="GO17" s="458"/>
      <c r="GP17" s="458"/>
      <c r="GQ17" s="458"/>
      <c r="GR17" s="458"/>
      <c r="GS17" s="458"/>
      <c r="GT17" s="458"/>
      <c r="GU17" s="458"/>
      <c r="GV17" s="458"/>
      <c r="GW17" s="458"/>
      <c r="GX17" s="458"/>
      <c r="GY17" s="458"/>
      <c r="GZ17" s="458"/>
      <c r="HA17" s="458"/>
      <c r="HB17" s="458"/>
      <c r="HC17" s="458"/>
      <c r="HD17" s="458"/>
      <c r="HE17" s="458"/>
      <c r="HF17" s="458"/>
      <c r="HG17" s="458"/>
      <c r="HH17" s="458"/>
      <c r="HI17" s="458"/>
      <c r="HJ17" s="458"/>
      <c r="HK17" s="458"/>
      <c r="HL17" s="458"/>
      <c r="HM17" s="458"/>
      <c r="HN17" s="458"/>
      <c r="HO17" s="458"/>
      <c r="HP17" s="458"/>
      <c r="HQ17" s="458"/>
      <c r="HR17" s="458"/>
      <c r="HS17" s="458"/>
      <c r="HT17" s="458"/>
      <c r="HU17" s="458"/>
      <c r="HV17" s="458"/>
      <c r="HW17" s="458"/>
      <c r="HX17" s="458"/>
      <c r="HY17" s="458"/>
      <c r="HZ17" s="458"/>
      <c r="IA17" s="458"/>
      <c r="IB17" s="458"/>
      <c r="IC17" s="458"/>
      <c r="ID17" s="458"/>
      <c r="IE17" s="458"/>
      <c r="IF17" s="458"/>
      <c r="IG17" s="458"/>
      <c r="IH17" s="458"/>
      <c r="II17" s="458"/>
      <c r="IJ17" s="458"/>
      <c r="IK17" s="458"/>
      <c r="IL17" s="458"/>
      <c r="IM17" s="458"/>
      <c r="IN17" s="458"/>
      <c r="IO17" s="458"/>
      <c r="IP17" s="458"/>
      <c r="IQ17" s="458"/>
      <c r="IR17" s="458"/>
      <c r="IS17" s="458"/>
      <c r="IT17" s="458"/>
      <c r="IU17" s="458"/>
      <c r="IV17" s="458"/>
      <c r="IW17" s="458"/>
      <c r="IX17" s="458"/>
    </row>
    <row r="18" spans="1:258" ht="15" x14ac:dyDescent="0.25">
      <c r="A18" s="451">
        <v>5</v>
      </c>
      <c r="B18" s="452" t="s">
        <v>357</v>
      </c>
      <c r="C18" s="453" t="s">
        <v>348</v>
      </c>
      <c r="D18" s="447">
        <f>[1]основные!$M$691</f>
        <v>504980</v>
      </c>
      <c r="E18" s="447">
        <v>7462867</v>
      </c>
      <c r="F18" s="579">
        <f t="shared" si="0"/>
        <v>0.94499999999999995</v>
      </c>
      <c r="G18" s="546">
        <f t="shared" si="2"/>
        <v>7052409.3200000003</v>
      </c>
      <c r="H18" s="546"/>
      <c r="I18" s="576"/>
      <c r="J18" s="454"/>
      <c r="K18" s="455"/>
      <c r="L18" s="456"/>
      <c r="M18" s="457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58"/>
      <c r="BJ18" s="458"/>
      <c r="BK18" s="458"/>
      <c r="BL18" s="45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458"/>
      <c r="CG18" s="458"/>
      <c r="CH18" s="458"/>
      <c r="CI18" s="458"/>
      <c r="CJ18" s="458"/>
      <c r="CK18" s="458"/>
      <c r="CL18" s="458"/>
      <c r="CM18" s="458"/>
      <c r="CN18" s="458"/>
      <c r="CO18" s="458"/>
      <c r="CP18" s="458"/>
      <c r="CQ18" s="458"/>
      <c r="CR18" s="458"/>
      <c r="CS18" s="458"/>
      <c r="CT18" s="458"/>
      <c r="CU18" s="458"/>
      <c r="CV18" s="458"/>
      <c r="CW18" s="458"/>
      <c r="CX18" s="458"/>
      <c r="CY18" s="458"/>
      <c r="CZ18" s="458"/>
      <c r="DA18" s="458"/>
      <c r="DB18" s="458"/>
      <c r="DC18" s="458"/>
      <c r="DD18" s="458"/>
      <c r="DE18" s="458"/>
      <c r="DF18" s="458"/>
      <c r="DG18" s="458"/>
      <c r="DH18" s="458"/>
      <c r="DI18" s="458"/>
      <c r="DJ18" s="458"/>
      <c r="DK18" s="458"/>
      <c r="DL18" s="458"/>
      <c r="DM18" s="458"/>
      <c r="DN18" s="458"/>
      <c r="DO18" s="458"/>
      <c r="DP18" s="458"/>
      <c r="DQ18" s="458"/>
      <c r="DR18" s="458"/>
      <c r="DS18" s="458"/>
      <c r="DT18" s="458"/>
      <c r="DU18" s="458"/>
      <c r="DV18" s="458"/>
      <c r="DW18" s="458"/>
      <c r="DX18" s="458"/>
      <c r="DY18" s="458"/>
      <c r="DZ18" s="458"/>
      <c r="EA18" s="458"/>
      <c r="EB18" s="458"/>
      <c r="EC18" s="458"/>
      <c r="ED18" s="458"/>
      <c r="EE18" s="458"/>
      <c r="EF18" s="458"/>
      <c r="EG18" s="458"/>
      <c r="EH18" s="458"/>
      <c r="EI18" s="458"/>
      <c r="EJ18" s="458"/>
      <c r="EK18" s="458"/>
      <c r="EL18" s="458"/>
      <c r="EM18" s="458"/>
      <c r="EN18" s="458"/>
      <c r="EO18" s="458"/>
      <c r="EP18" s="458"/>
      <c r="EQ18" s="458"/>
      <c r="ER18" s="458"/>
      <c r="ES18" s="458"/>
      <c r="ET18" s="458"/>
      <c r="EU18" s="458"/>
      <c r="EV18" s="458"/>
      <c r="EW18" s="458"/>
      <c r="EX18" s="458"/>
      <c r="EY18" s="458"/>
      <c r="EZ18" s="458"/>
      <c r="FA18" s="458"/>
      <c r="FB18" s="458"/>
      <c r="FC18" s="458"/>
      <c r="FD18" s="458"/>
      <c r="FE18" s="458"/>
      <c r="FF18" s="458"/>
      <c r="FG18" s="458"/>
      <c r="FH18" s="458"/>
      <c r="FI18" s="458"/>
      <c r="FJ18" s="458"/>
      <c r="FK18" s="458"/>
      <c r="FL18" s="458"/>
      <c r="FM18" s="458"/>
      <c r="FN18" s="458"/>
      <c r="FO18" s="458"/>
      <c r="FP18" s="458"/>
      <c r="FQ18" s="458"/>
      <c r="FR18" s="458"/>
      <c r="FS18" s="458"/>
      <c r="FT18" s="458"/>
      <c r="FU18" s="458"/>
      <c r="FV18" s="458"/>
      <c r="FW18" s="458"/>
      <c r="FX18" s="458"/>
      <c r="FY18" s="458"/>
      <c r="FZ18" s="458"/>
      <c r="GA18" s="458"/>
      <c r="GB18" s="458"/>
      <c r="GC18" s="458"/>
      <c r="GD18" s="458"/>
      <c r="GE18" s="458"/>
      <c r="GF18" s="458"/>
      <c r="GG18" s="458"/>
      <c r="GH18" s="458"/>
      <c r="GI18" s="458"/>
      <c r="GJ18" s="458"/>
      <c r="GK18" s="458"/>
      <c r="GL18" s="458"/>
      <c r="GM18" s="458"/>
      <c r="GN18" s="458"/>
      <c r="GO18" s="458"/>
      <c r="GP18" s="458"/>
      <c r="GQ18" s="458"/>
      <c r="GR18" s="458"/>
      <c r="GS18" s="458"/>
      <c r="GT18" s="458"/>
      <c r="GU18" s="458"/>
      <c r="GV18" s="458"/>
      <c r="GW18" s="458"/>
      <c r="GX18" s="458"/>
      <c r="GY18" s="458"/>
      <c r="GZ18" s="458"/>
      <c r="HA18" s="458"/>
      <c r="HB18" s="458"/>
      <c r="HC18" s="458"/>
      <c r="HD18" s="458"/>
      <c r="HE18" s="458"/>
      <c r="HF18" s="458"/>
      <c r="HG18" s="458"/>
      <c r="HH18" s="458"/>
      <c r="HI18" s="458"/>
      <c r="HJ18" s="458"/>
      <c r="HK18" s="458"/>
      <c r="HL18" s="458"/>
      <c r="HM18" s="458"/>
      <c r="HN18" s="458"/>
      <c r="HO18" s="458"/>
      <c r="HP18" s="458"/>
      <c r="HQ18" s="458"/>
      <c r="HR18" s="458"/>
      <c r="HS18" s="458"/>
      <c r="HT18" s="458"/>
      <c r="HU18" s="458"/>
      <c r="HV18" s="458"/>
      <c r="HW18" s="458"/>
      <c r="HX18" s="458"/>
      <c r="HY18" s="458"/>
      <c r="HZ18" s="458"/>
      <c r="IA18" s="458"/>
      <c r="IB18" s="458"/>
      <c r="IC18" s="458"/>
      <c r="ID18" s="458"/>
      <c r="IE18" s="458"/>
      <c r="IF18" s="458"/>
      <c r="IG18" s="458"/>
      <c r="IH18" s="458"/>
      <c r="II18" s="458"/>
      <c r="IJ18" s="458"/>
      <c r="IK18" s="458"/>
      <c r="IL18" s="458"/>
      <c r="IM18" s="458"/>
      <c r="IN18" s="458"/>
      <c r="IO18" s="458"/>
      <c r="IP18" s="458"/>
      <c r="IQ18" s="458"/>
      <c r="IR18" s="458"/>
      <c r="IS18" s="458"/>
      <c r="IT18" s="458"/>
      <c r="IU18" s="458"/>
      <c r="IV18" s="458"/>
      <c r="IW18" s="458"/>
      <c r="IX18" s="458"/>
    </row>
    <row r="19" spans="1:258" ht="30" x14ac:dyDescent="0.25">
      <c r="A19" s="451">
        <v>6</v>
      </c>
      <c r="B19" s="452" t="s">
        <v>355</v>
      </c>
      <c r="C19" s="453" t="s">
        <v>349</v>
      </c>
      <c r="D19" s="447">
        <f>[1]основные!$M$692</f>
        <v>1034175</v>
      </c>
      <c r="E19" s="447">
        <f>D19*H19</f>
        <v>15229261.050000001</v>
      </c>
      <c r="F19" s="579">
        <f t="shared" si="0"/>
        <v>0.94499999999999995</v>
      </c>
      <c r="G19" s="546">
        <f t="shared" si="2"/>
        <v>14391651.689999999</v>
      </c>
      <c r="H19" s="546">
        <v>14.726000000000001</v>
      </c>
      <c r="I19" s="576" t="s">
        <v>359</v>
      </c>
      <c r="J19" s="454"/>
      <c r="K19" s="455"/>
      <c r="L19" s="456"/>
      <c r="M19" s="457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8"/>
      <c r="CJ19" s="458"/>
      <c r="CK19" s="458"/>
      <c r="CL19" s="458"/>
      <c r="CM19" s="458"/>
      <c r="CN19" s="458"/>
      <c r="CO19" s="458"/>
      <c r="CP19" s="458"/>
      <c r="CQ19" s="458"/>
      <c r="CR19" s="458"/>
      <c r="CS19" s="458"/>
      <c r="CT19" s="458"/>
      <c r="CU19" s="458"/>
      <c r="CV19" s="458"/>
      <c r="CW19" s="458"/>
      <c r="CX19" s="458"/>
      <c r="CY19" s="458"/>
      <c r="CZ19" s="458"/>
      <c r="DA19" s="458"/>
      <c r="DB19" s="458"/>
      <c r="DC19" s="458"/>
      <c r="DD19" s="458"/>
      <c r="DE19" s="458"/>
      <c r="DF19" s="458"/>
      <c r="DG19" s="458"/>
      <c r="DH19" s="458"/>
      <c r="DI19" s="458"/>
      <c r="DJ19" s="458"/>
      <c r="DK19" s="458"/>
      <c r="DL19" s="458"/>
      <c r="DM19" s="458"/>
      <c r="DN19" s="458"/>
      <c r="DO19" s="458"/>
      <c r="DP19" s="458"/>
      <c r="DQ19" s="458"/>
      <c r="DR19" s="458"/>
      <c r="DS19" s="458"/>
      <c r="DT19" s="458"/>
      <c r="DU19" s="458"/>
      <c r="DV19" s="458"/>
      <c r="DW19" s="458"/>
      <c r="DX19" s="458"/>
      <c r="DY19" s="458"/>
      <c r="DZ19" s="458"/>
      <c r="EA19" s="458"/>
      <c r="EB19" s="458"/>
      <c r="EC19" s="458"/>
      <c r="ED19" s="458"/>
      <c r="EE19" s="458"/>
      <c r="EF19" s="458"/>
      <c r="EG19" s="458"/>
      <c r="EH19" s="458"/>
      <c r="EI19" s="458"/>
      <c r="EJ19" s="458"/>
      <c r="EK19" s="458"/>
      <c r="EL19" s="458"/>
      <c r="EM19" s="458"/>
      <c r="EN19" s="458"/>
      <c r="EO19" s="458"/>
      <c r="EP19" s="458"/>
      <c r="EQ19" s="458"/>
      <c r="ER19" s="458"/>
      <c r="ES19" s="458"/>
      <c r="ET19" s="458"/>
      <c r="EU19" s="458"/>
      <c r="EV19" s="458"/>
      <c r="EW19" s="458"/>
      <c r="EX19" s="458"/>
      <c r="EY19" s="458"/>
      <c r="EZ19" s="458"/>
      <c r="FA19" s="458"/>
      <c r="FB19" s="458"/>
      <c r="FC19" s="458"/>
      <c r="FD19" s="458"/>
      <c r="FE19" s="458"/>
      <c r="FF19" s="458"/>
      <c r="FG19" s="458"/>
      <c r="FH19" s="458"/>
      <c r="FI19" s="458"/>
      <c r="FJ19" s="458"/>
      <c r="FK19" s="458"/>
      <c r="FL19" s="458"/>
      <c r="FM19" s="458"/>
      <c r="FN19" s="458"/>
      <c r="FO19" s="458"/>
      <c r="FP19" s="458"/>
      <c r="FQ19" s="458"/>
      <c r="FR19" s="458"/>
      <c r="FS19" s="458"/>
      <c r="FT19" s="458"/>
      <c r="FU19" s="458"/>
      <c r="FV19" s="458"/>
      <c r="FW19" s="458"/>
      <c r="FX19" s="458"/>
      <c r="FY19" s="458"/>
      <c r="FZ19" s="458"/>
      <c r="GA19" s="458"/>
      <c r="GB19" s="458"/>
      <c r="GC19" s="458"/>
      <c r="GD19" s="458"/>
      <c r="GE19" s="458"/>
      <c r="GF19" s="458"/>
      <c r="GG19" s="458"/>
      <c r="GH19" s="458"/>
      <c r="GI19" s="458"/>
      <c r="GJ19" s="458"/>
      <c r="GK19" s="458"/>
      <c r="GL19" s="458"/>
      <c r="GM19" s="458"/>
      <c r="GN19" s="458"/>
      <c r="GO19" s="458"/>
      <c r="GP19" s="458"/>
      <c r="GQ19" s="458"/>
      <c r="GR19" s="458"/>
      <c r="GS19" s="458"/>
      <c r="GT19" s="458"/>
      <c r="GU19" s="458"/>
      <c r="GV19" s="458"/>
      <c r="GW19" s="458"/>
      <c r="GX19" s="458"/>
      <c r="GY19" s="458"/>
      <c r="GZ19" s="458"/>
      <c r="HA19" s="458"/>
      <c r="HB19" s="458"/>
      <c r="HC19" s="458"/>
      <c r="HD19" s="458"/>
      <c r="HE19" s="458"/>
      <c r="HF19" s="458"/>
      <c r="HG19" s="458"/>
      <c r="HH19" s="458"/>
      <c r="HI19" s="458"/>
      <c r="HJ19" s="458"/>
      <c r="HK19" s="458"/>
      <c r="HL19" s="458"/>
      <c r="HM19" s="458"/>
      <c r="HN19" s="458"/>
      <c r="HO19" s="458"/>
      <c r="HP19" s="458"/>
      <c r="HQ19" s="458"/>
      <c r="HR19" s="458"/>
      <c r="HS19" s="458"/>
      <c r="HT19" s="458"/>
      <c r="HU19" s="458"/>
      <c r="HV19" s="458"/>
      <c r="HW19" s="458"/>
      <c r="HX19" s="458"/>
      <c r="HY19" s="458"/>
      <c r="HZ19" s="458"/>
      <c r="IA19" s="458"/>
      <c r="IB19" s="458"/>
      <c r="IC19" s="458"/>
      <c r="ID19" s="458"/>
      <c r="IE19" s="458"/>
      <c r="IF19" s="458"/>
      <c r="IG19" s="458"/>
      <c r="IH19" s="458"/>
      <c r="II19" s="458"/>
      <c r="IJ19" s="458"/>
      <c r="IK19" s="458"/>
      <c r="IL19" s="458"/>
      <c r="IM19" s="458"/>
      <c r="IN19" s="458"/>
      <c r="IO19" s="458"/>
      <c r="IP19" s="458"/>
      <c r="IQ19" s="458"/>
      <c r="IR19" s="458"/>
      <c r="IS19" s="458"/>
      <c r="IT19" s="458"/>
      <c r="IU19" s="458"/>
      <c r="IV19" s="458"/>
      <c r="IW19" s="458"/>
      <c r="IX19" s="458"/>
    </row>
    <row r="20" spans="1:258" ht="15.75" thickBot="1" x14ac:dyDescent="0.3">
      <c r="A20" s="451">
        <v>7</v>
      </c>
      <c r="B20" s="452" t="s">
        <v>356</v>
      </c>
      <c r="C20" s="453" t="s">
        <v>350</v>
      </c>
      <c r="D20" s="447" t="s">
        <v>358</v>
      </c>
      <c r="E20" s="447">
        <v>17343087</v>
      </c>
      <c r="F20" s="579">
        <f t="shared" si="0"/>
        <v>0.94499999999999995</v>
      </c>
      <c r="G20" s="546">
        <f t="shared" si="2"/>
        <v>16389217.220000001</v>
      </c>
      <c r="H20" s="546"/>
      <c r="I20" s="576"/>
      <c r="J20" s="454"/>
      <c r="K20" s="455"/>
      <c r="L20" s="456"/>
      <c r="M20" s="457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8"/>
      <c r="BF20" s="458"/>
      <c r="BG20" s="458"/>
      <c r="BH20" s="458"/>
      <c r="BI20" s="458"/>
      <c r="BJ20" s="458"/>
      <c r="BK20" s="458"/>
      <c r="BL20" s="458"/>
      <c r="BM20" s="458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58"/>
      <c r="CG20" s="458"/>
      <c r="CH20" s="458"/>
      <c r="CI20" s="458"/>
      <c r="CJ20" s="458"/>
      <c r="CK20" s="458"/>
      <c r="CL20" s="458"/>
      <c r="CM20" s="458"/>
      <c r="CN20" s="458"/>
      <c r="CO20" s="458"/>
      <c r="CP20" s="458"/>
      <c r="CQ20" s="458"/>
      <c r="CR20" s="458"/>
      <c r="CS20" s="458"/>
      <c r="CT20" s="458"/>
      <c r="CU20" s="458"/>
      <c r="CV20" s="458"/>
      <c r="CW20" s="458"/>
      <c r="CX20" s="458"/>
      <c r="CY20" s="458"/>
      <c r="CZ20" s="458"/>
      <c r="DA20" s="458"/>
      <c r="DB20" s="458"/>
      <c r="DC20" s="458"/>
      <c r="DD20" s="458"/>
      <c r="DE20" s="458"/>
      <c r="DF20" s="458"/>
      <c r="DG20" s="458"/>
      <c r="DH20" s="458"/>
      <c r="DI20" s="458"/>
      <c r="DJ20" s="458"/>
      <c r="DK20" s="458"/>
      <c r="DL20" s="458"/>
      <c r="DM20" s="458"/>
      <c r="DN20" s="458"/>
      <c r="DO20" s="458"/>
      <c r="DP20" s="458"/>
      <c r="DQ20" s="458"/>
      <c r="DR20" s="458"/>
      <c r="DS20" s="458"/>
      <c r="DT20" s="458"/>
      <c r="DU20" s="458"/>
      <c r="DV20" s="458"/>
      <c r="DW20" s="458"/>
      <c r="DX20" s="458"/>
      <c r="DY20" s="458"/>
      <c r="DZ20" s="458"/>
      <c r="EA20" s="458"/>
      <c r="EB20" s="458"/>
      <c r="EC20" s="458"/>
      <c r="ED20" s="458"/>
      <c r="EE20" s="458"/>
      <c r="EF20" s="458"/>
      <c r="EG20" s="458"/>
      <c r="EH20" s="458"/>
      <c r="EI20" s="458"/>
      <c r="EJ20" s="458"/>
      <c r="EK20" s="458"/>
      <c r="EL20" s="458"/>
      <c r="EM20" s="458"/>
      <c r="EN20" s="458"/>
      <c r="EO20" s="458"/>
      <c r="EP20" s="458"/>
      <c r="EQ20" s="458"/>
      <c r="ER20" s="458"/>
      <c r="ES20" s="458"/>
      <c r="ET20" s="458"/>
      <c r="EU20" s="458"/>
      <c r="EV20" s="458"/>
      <c r="EW20" s="458"/>
      <c r="EX20" s="458"/>
      <c r="EY20" s="458"/>
      <c r="EZ20" s="458"/>
      <c r="FA20" s="458"/>
      <c r="FB20" s="458"/>
      <c r="FC20" s="458"/>
      <c r="FD20" s="458"/>
      <c r="FE20" s="458"/>
      <c r="FF20" s="458"/>
      <c r="FG20" s="458"/>
      <c r="FH20" s="458"/>
      <c r="FI20" s="458"/>
      <c r="FJ20" s="458"/>
      <c r="FK20" s="458"/>
      <c r="FL20" s="458"/>
      <c r="FM20" s="458"/>
      <c r="FN20" s="458"/>
      <c r="FO20" s="458"/>
      <c r="FP20" s="458"/>
      <c r="FQ20" s="458"/>
      <c r="FR20" s="458"/>
      <c r="FS20" s="458"/>
      <c r="FT20" s="458"/>
      <c r="FU20" s="458"/>
      <c r="FV20" s="458"/>
      <c r="FW20" s="458"/>
      <c r="FX20" s="458"/>
      <c r="FY20" s="458"/>
      <c r="FZ20" s="458"/>
      <c r="GA20" s="458"/>
      <c r="GB20" s="458"/>
      <c r="GC20" s="458"/>
      <c r="GD20" s="458"/>
      <c r="GE20" s="458"/>
      <c r="GF20" s="458"/>
      <c r="GG20" s="458"/>
      <c r="GH20" s="458"/>
      <c r="GI20" s="458"/>
      <c r="GJ20" s="458"/>
      <c r="GK20" s="458"/>
      <c r="GL20" s="458"/>
      <c r="GM20" s="458"/>
      <c r="GN20" s="458"/>
      <c r="GO20" s="458"/>
      <c r="GP20" s="458"/>
      <c r="GQ20" s="458"/>
      <c r="GR20" s="458"/>
      <c r="GS20" s="458"/>
      <c r="GT20" s="458"/>
      <c r="GU20" s="458"/>
      <c r="GV20" s="458"/>
      <c r="GW20" s="458"/>
      <c r="GX20" s="458"/>
      <c r="GY20" s="458"/>
      <c r="GZ20" s="458"/>
      <c r="HA20" s="458"/>
      <c r="HB20" s="458"/>
      <c r="HC20" s="458"/>
      <c r="HD20" s="458"/>
      <c r="HE20" s="458"/>
      <c r="HF20" s="458"/>
      <c r="HG20" s="458"/>
      <c r="HH20" s="458"/>
      <c r="HI20" s="458"/>
      <c r="HJ20" s="458"/>
      <c r="HK20" s="458"/>
      <c r="HL20" s="458"/>
      <c r="HM20" s="458"/>
      <c r="HN20" s="458"/>
      <c r="HO20" s="458"/>
      <c r="HP20" s="458"/>
      <c r="HQ20" s="458"/>
      <c r="HR20" s="458"/>
      <c r="HS20" s="458"/>
      <c r="HT20" s="458"/>
      <c r="HU20" s="458"/>
      <c r="HV20" s="458"/>
      <c r="HW20" s="458"/>
      <c r="HX20" s="458"/>
      <c r="HY20" s="458"/>
      <c r="HZ20" s="458"/>
      <c r="IA20" s="458"/>
      <c r="IB20" s="458"/>
      <c r="IC20" s="458"/>
      <c r="ID20" s="458"/>
      <c r="IE20" s="458"/>
      <c r="IF20" s="458"/>
      <c r="IG20" s="458"/>
      <c r="IH20" s="458"/>
      <c r="II20" s="458"/>
      <c r="IJ20" s="458"/>
      <c r="IK20" s="458"/>
      <c r="IL20" s="458"/>
      <c r="IM20" s="458"/>
      <c r="IN20" s="458"/>
      <c r="IO20" s="458"/>
      <c r="IP20" s="458"/>
      <c r="IQ20" s="458"/>
      <c r="IR20" s="458"/>
      <c r="IS20" s="458"/>
      <c r="IT20" s="458"/>
      <c r="IU20" s="458"/>
      <c r="IV20" s="458"/>
      <c r="IW20" s="458"/>
      <c r="IX20" s="458"/>
    </row>
    <row r="21" spans="1:258" x14ac:dyDescent="0.25">
      <c r="A21" s="427">
        <v>2</v>
      </c>
      <c r="B21" s="428"/>
      <c r="C21" s="429" t="s">
        <v>59</v>
      </c>
      <c r="D21" s="459">
        <f>SUM(D22:D25)</f>
        <v>553026.17599999998</v>
      </c>
      <c r="E21" s="459">
        <f>SUM(E22:E25)</f>
        <v>7681891</v>
      </c>
      <c r="F21" s="580"/>
      <c r="G21" s="542">
        <f>SUM(G22:G25)</f>
        <v>7259387.0099999998</v>
      </c>
      <c r="H21" s="543"/>
      <c r="I21" s="577"/>
      <c r="J21" s="431"/>
      <c r="K21" s="460"/>
      <c r="L21" s="460"/>
      <c r="M21" s="460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434"/>
      <c r="FL21" s="434"/>
      <c r="FM21" s="434"/>
      <c r="FN21" s="434"/>
      <c r="FO21" s="434"/>
      <c r="FP21" s="434"/>
      <c r="FQ21" s="434"/>
      <c r="FR21" s="434"/>
      <c r="FS21" s="434"/>
      <c r="FT21" s="434"/>
      <c r="FU21" s="434"/>
      <c r="FV21" s="434"/>
      <c r="FW21" s="434"/>
      <c r="FX21" s="434"/>
      <c r="FY21" s="434"/>
      <c r="FZ21" s="434"/>
      <c r="GA21" s="434"/>
      <c r="GB21" s="434"/>
      <c r="GC21" s="434"/>
      <c r="GD21" s="434"/>
      <c r="GE21" s="434"/>
      <c r="GF21" s="434"/>
      <c r="GG21" s="434"/>
      <c r="GH21" s="434"/>
      <c r="GI21" s="434"/>
      <c r="GJ21" s="434"/>
      <c r="GK21" s="434"/>
      <c r="GL21" s="434"/>
      <c r="GM21" s="434"/>
      <c r="GN21" s="434"/>
      <c r="GO21" s="434"/>
      <c r="GP21" s="434"/>
      <c r="GQ21" s="434"/>
      <c r="GR21" s="434"/>
      <c r="GS21" s="434"/>
      <c r="GT21" s="434"/>
      <c r="GU21" s="434"/>
      <c r="GV21" s="434"/>
      <c r="GW21" s="434"/>
      <c r="GX21" s="434"/>
      <c r="GY21" s="434"/>
      <c r="GZ21" s="434"/>
      <c r="HA21" s="434"/>
      <c r="HB21" s="434"/>
      <c r="HC21" s="434"/>
      <c r="HD21" s="434"/>
      <c r="HE21" s="434"/>
      <c r="HF21" s="434"/>
      <c r="HG21" s="434"/>
      <c r="HH21" s="434"/>
      <c r="HI21" s="434"/>
      <c r="HJ21" s="434"/>
      <c r="HK21" s="434"/>
      <c r="HL21" s="434"/>
      <c r="HM21" s="434"/>
      <c r="HN21" s="434"/>
      <c r="HO21" s="434"/>
      <c r="HP21" s="434"/>
      <c r="HQ21" s="434"/>
      <c r="HR21" s="434"/>
      <c r="HS21" s="434"/>
      <c r="HT21" s="434"/>
      <c r="HU21" s="434"/>
      <c r="HV21" s="434"/>
      <c r="HW21" s="434"/>
      <c r="HX21" s="434"/>
      <c r="HY21" s="434"/>
      <c r="HZ21" s="434"/>
      <c r="IA21" s="434"/>
      <c r="IB21" s="434"/>
      <c r="IC21" s="434"/>
      <c r="ID21" s="434"/>
      <c r="IE21" s="434"/>
      <c r="IF21" s="434"/>
      <c r="IG21" s="434"/>
      <c r="IH21" s="434"/>
      <c r="II21" s="434"/>
      <c r="IJ21" s="434"/>
      <c r="IK21" s="434"/>
      <c r="IL21" s="434"/>
      <c r="IM21" s="434"/>
      <c r="IN21" s="434"/>
      <c r="IO21" s="434"/>
      <c r="IP21" s="434"/>
      <c r="IQ21" s="434"/>
      <c r="IR21" s="434"/>
      <c r="IS21" s="434"/>
      <c r="IT21" s="434"/>
      <c r="IU21" s="434"/>
      <c r="IV21" s="434"/>
      <c r="IW21" s="434"/>
      <c r="IX21" s="434"/>
    </row>
    <row r="22" spans="1:258" ht="24" x14ac:dyDescent="0.25">
      <c r="A22" s="461" t="s">
        <v>60</v>
      </c>
      <c r="B22" s="462"/>
      <c r="C22" s="463" t="s">
        <v>61</v>
      </c>
      <c r="D22" s="464">
        <f>ROUND(0.04*D10,0)</f>
        <v>241998</v>
      </c>
      <c r="E22" s="464">
        <f>ROUND(0.04*E10,0)</f>
        <v>4257471</v>
      </c>
      <c r="F22" s="581">
        <f t="shared" ref="F22:F25" si="3">$K$8</f>
        <v>0.94499999999999995</v>
      </c>
      <c r="G22" s="547">
        <f>ROUND(E22*F22,2)</f>
        <v>4023310.1</v>
      </c>
      <c r="H22" s="547"/>
      <c r="I22" s="516"/>
      <c r="J22" s="450"/>
      <c r="K22" s="465"/>
      <c r="L22" s="466">
        <f>G22+G14</f>
        <v>30706031.48</v>
      </c>
      <c r="M22" s="467"/>
    </row>
    <row r="23" spans="1:258" ht="24" x14ac:dyDescent="0.25">
      <c r="A23" s="468"/>
      <c r="B23" s="469"/>
      <c r="C23" s="470" t="s">
        <v>325</v>
      </c>
      <c r="D23" s="471">
        <f>3.4/100*D10</f>
        <v>205698.30000000002</v>
      </c>
      <c r="E23" s="471">
        <f>ROUND(D23*L23,0)</f>
        <v>2264738</v>
      </c>
      <c r="F23" s="582">
        <f t="shared" si="3"/>
        <v>0.94499999999999995</v>
      </c>
      <c r="G23" s="548">
        <f>ROUND(E23*F23,2)</f>
        <v>2140177.41</v>
      </c>
      <c r="H23" s="548"/>
      <c r="I23" s="516"/>
      <c r="J23" s="450"/>
      <c r="K23" s="465"/>
      <c r="L23" s="466">
        <v>11.01</v>
      </c>
      <c r="M23" s="467"/>
    </row>
    <row r="24" spans="1:258" ht="24" x14ac:dyDescent="0.25">
      <c r="A24" s="468"/>
      <c r="B24" s="469"/>
      <c r="C24" s="470" t="s">
        <v>326</v>
      </c>
      <c r="D24" s="471">
        <f>0.248/100*D10</f>
        <v>15003.876</v>
      </c>
      <c r="E24" s="471">
        <f>ROUND(D24*L24,0)</f>
        <v>165193</v>
      </c>
      <c r="F24" s="582">
        <f t="shared" si="3"/>
        <v>0.94499999999999995</v>
      </c>
      <c r="G24" s="548">
        <f>ROUND(E24*F24,2)</f>
        <v>156107.39000000001</v>
      </c>
      <c r="H24" s="548"/>
      <c r="I24" s="561"/>
      <c r="J24" s="450"/>
      <c r="K24" s="465"/>
      <c r="L24" s="466">
        <v>11.01</v>
      </c>
      <c r="M24" s="467"/>
    </row>
    <row r="25" spans="1:258" ht="45.75" customHeight="1" thickBot="1" x14ac:dyDescent="0.3">
      <c r="A25" s="472" t="s">
        <v>62</v>
      </c>
      <c r="B25" s="473"/>
      <c r="C25" s="474" t="s">
        <v>327</v>
      </c>
      <c r="D25" s="475">
        <f>ROUND(D10*1.493%,0)</f>
        <v>90326</v>
      </c>
      <c r="E25" s="475">
        <f>ROUND(D25*L25,0)</f>
        <v>994489</v>
      </c>
      <c r="F25" s="583">
        <f t="shared" si="3"/>
        <v>0.94499999999999995</v>
      </c>
      <c r="G25" s="549">
        <f>ROUND(E25*F25,2)</f>
        <v>939792.11</v>
      </c>
      <c r="H25" s="570"/>
      <c r="I25" s="563"/>
      <c r="J25" s="476"/>
      <c r="K25" s="465"/>
      <c r="L25" s="466">
        <v>11.01</v>
      </c>
      <c r="M25" s="467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3"/>
      <c r="BA25" s="403"/>
      <c r="BB25" s="403"/>
      <c r="BC25" s="403"/>
      <c r="BD25" s="403"/>
      <c r="BE25" s="403"/>
      <c r="BF25" s="403"/>
      <c r="BG25" s="403"/>
      <c r="BH25" s="403"/>
      <c r="BI25" s="403"/>
      <c r="BJ25" s="403"/>
      <c r="BK25" s="403"/>
      <c r="BL25" s="403"/>
      <c r="BM25" s="403"/>
      <c r="BN25" s="403"/>
      <c r="BO25" s="403"/>
      <c r="BP25" s="403"/>
      <c r="BQ25" s="403"/>
      <c r="BR25" s="403"/>
      <c r="BS25" s="403"/>
      <c r="BT25" s="403"/>
      <c r="BU25" s="403"/>
      <c r="BV25" s="403"/>
      <c r="BW25" s="403"/>
      <c r="BX25" s="403"/>
      <c r="BY25" s="403"/>
      <c r="BZ25" s="403"/>
      <c r="CA25" s="403"/>
      <c r="CB25" s="403"/>
      <c r="CC25" s="403"/>
      <c r="CD25" s="403"/>
      <c r="CE25" s="403"/>
      <c r="CF25" s="403"/>
      <c r="CG25" s="403"/>
      <c r="CH25" s="403"/>
      <c r="CI25" s="403"/>
      <c r="CJ25" s="403"/>
      <c r="CK25" s="403"/>
      <c r="CL25" s="403"/>
      <c r="CM25" s="403"/>
      <c r="CN25" s="403"/>
      <c r="CO25" s="403"/>
      <c r="CP25" s="403"/>
      <c r="CQ25" s="403"/>
      <c r="CR25" s="403"/>
      <c r="CS25" s="403"/>
      <c r="CT25" s="403"/>
      <c r="CU25" s="403"/>
      <c r="CV25" s="403"/>
      <c r="CW25" s="403"/>
      <c r="CX25" s="403"/>
      <c r="CY25" s="403"/>
      <c r="CZ25" s="403"/>
      <c r="DA25" s="403"/>
      <c r="DB25" s="403"/>
      <c r="DC25" s="403"/>
      <c r="DD25" s="403"/>
      <c r="DE25" s="403"/>
      <c r="DF25" s="403"/>
      <c r="DG25" s="403"/>
      <c r="DH25" s="403"/>
      <c r="DI25" s="403"/>
      <c r="DJ25" s="403"/>
      <c r="DK25" s="403"/>
      <c r="DL25" s="403"/>
      <c r="DM25" s="403"/>
      <c r="DN25" s="403"/>
      <c r="DO25" s="403"/>
      <c r="DP25" s="403"/>
      <c r="DQ25" s="403"/>
      <c r="DR25" s="403"/>
      <c r="DS25" s="403"/>
      <c r="DT25" s="403"/>
      <c r="DU25" s="403"/>
      <c r="DV25" s="403"/>
      <c r="DW25" s="403"/>
      <c r="DX25" s="403"/>
      <c r="DY25" s="403"/>
      <c r="DZ25" s="403"/>
      <c r="EA25" s="403"/>
      <c r="EB25" s="403"/>
      <c r="EC25" s="403"/>
      <c r="ED25" s="403"/>
      <c r="EE25" s="403"/>
      <c r="EF25" s="403"/>
      <c r="EG25" s="403"/>
      <c r="EH25" s="403"/>
      <c r="EI25" s="403"/>
      <c r="EJ25" s="403"/>
      <c r="EK25" s="403"/>
      <c r="EL25" s="403"/>
      <c r="EM25" s="403"/>
      <c r="EN25" s="403"/>
      <c r="EO25" s="403"/>
      <c r="EP25" s="403"/>
      <c r="EQ25" s="403"/>
      <c r="ER25" s="403"/>
      <c r="ES25" s="403"/>
      <c r="ET25" s="403"/>
      <c r="EU25" s="403"/>
      <c r="EV25" s="403"/>
      <c r="EW25" s="403"/>
      <c r="EX25" s="403"/>
      <c r="EY25" s="403"/>
      <c r="EZ25" s="403"/>
      <c r="FA25" s="403"/>
      <c r="FB25" s="403"/>
      <c r="FC25" s="403"/>
      <c r="FD25" s="403"/>
      <c r="FE25" s="403"/>
      <c r="FF25" s="403"/>
      <c r="FG25" s="403"/>
      <c r="FH25" s="403"/>
      <c r="FI25" s="403"/>
      <c r="FJ25" s="403"/>
      <c r="FK25" s="403"/>
      <c r="FL25" s="403"/>
      <c r="FM25" s="403"/>
      <c r="FN25" s="403"/>
      <c r="FO25" s="403"/>
      <c r="FP25" s="403"/>
      <c r="FQ25" s="403"/>
      <c r="FR25" s="403"/>
      <c r="FS25" s="403"/>
      <c r="FT25" s="403"/>
      <c r="FU25" s="403"/>
      <c r="FV25" s="403"/>
      <c r="FW25" s="403"/>
      <c r="FX25" s="403"/>
      <c r="FY25" s="403"/>
      <c r="FZ25" s="403"/>
      <c r="GA25" s="403"/>
      <c r="GB25" s="403"/>
      <c r="GC25" s="403"/>
      <c r="GD25" s="403"/>
      <c r="GE25" s="403"/>
      <c r="GF25" s="403"/>
      <c r="GG25" s="403"/>
      <c r="GH25" s="403"/>
      <c r="GI25" s="403"/>
      <c r="GJ25" s="403"/>
      <c r="GK25" s="403"/>
      <c r="GL25" s="403"/>
      <c r="GM25" s="403"/>
      <c r="GN25" s="403"/>
      <c r="GO25" s="403"/>
      <c r="GP25" s="403"/>
      <c r="GQ25" s="403"/>
      <c r="GR25" s="403"/>
      <c r="GS25" s="403"/>
      <c r="GT25" s="403"/>
      <c r="GU25" s="403"/>
      <c r="GV25" s="403"/>
      <c r="GW25" s="403"/>
      <c r="GX25" s="403"/>
      <c r="GY25" s="403"/>
      <c r="GZ25" s="403"/>
      <c r="HA25" s="403"/>
      <c r="HB25" s="403"/>
      <c r="HC25" s="403"/>
      <c r="HD25" s="403"/>
      <c r="HE25" s="403"/>
      <c r="HF25" s="403"/>
      <c r="HG25" s="403"/>
      <c r="HH25" s="403"/>
      <c r="HI25" s="403"/>
      <c r="HJ25" s="403"/>
      <c r="HK25" s="403"/>
      <c r="HL25" s="403"/>
      <c r="HM25" s="403"/>
      <c r="HN25" s="403"/>
      <c r="HO25" s="403"/>
      <c r="HP25" s="403"/>
      <c r="HQ25" s="403"/>
      <c r="HR25" s="403"/>
      <c r="HS25" s="403"/>
      <c r="HT25" s="403"/>
      <c r="HU25" s="403"/>
      <c r="HV25" s="403"/>
      <c r="HW25" s="403"/>
      <c r="HX25" s="403"/>
      <c r="HY25" s="403"/>
      <c r="HZ25" s="403"/>
      <c r="IA25" s="403"/>
      <c r="IB25" s="403"/>
      <c r="IC25" s="403"/>
      <c r="ID25" s="403"/>
      <c r="IE25" s="403"/>
      <c r="IF25" s="403"/>
      <c r="IG25" s="403"/>
      <c r="IH25" s="403"/>
      <c r="II25" s="403"/>
      <c r="IJ25" s="403"/>
      <c r="IK25" s="403"/>
      <c r="IL25" s="403"/>
      <c r="IM25" s="403"/>
      <c r="IN25" s="403"/>
      <c r="IO25" s="403"/>
      <c r="IP25" s="403"/>
      <c r="IQ25" s="403"/>
      <c r="IR25" s="403"/>
      <c r="IS25" s="403"/>
      <c r="IT25" s="403"/>
      <c r="IU25" s="403"/>
      <c r="IV25" s="403"/>
      <c r="IW25" s="403"/>
      <c r="IX25" s="403"/>
    </row>
    <row r="26" spans="1:258" x14ac:dyDescent="0.25">
      <c r="A26" s="704">
        <v>3</v>
      </c>
      <c r="B26" s="477"/>
      <c r="C26" s="478" t="s">
        <v>68</v>
      </c>
      <c r="D26" s="479">
        <f>D21+D10</f>
        <v>6602976.176</v>
      </c>
      <c r="E26" s="480">
        <f>E21+E10</f>
        <v>114118678.05</v>
      </c>
      <c r="F26" s="481"/>
      <c r="G26" s="550"/>
      <c r="H26" s="550"/>
      <c r="I26" s="559"/>
      <c r="J26" s="431"/>
      <c r="K26" s="434"/>
      <c r="L26" s="431"/>
      <c r="M26" s="433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/>
      <c r="CX26" s="434"/>
      <c r="CY26" s="434"/>
      <c r="CZ26" s="434"/>
      <c r="DA26" s="434"/>
      <c r="DB26" s="434"/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434"/>
      <c r="FL26" s="434"/>
      <c r="FM26" s="434"/>
      <c r="FN26" s="434"/>
      <c r="FO26" s="434"/>
      <c r="FP26" s="434"/>
      <c r="FQ26" s="434"/>
      <c r="FR26" s="434"/>
      <c r="FS26" s="434"/>
      <c r="FT26" s="434"/>
      <c r="FU26" s="434"/>
      <c r="FV26" s="434"/>
      <c r="FW26" s="434"/>
      <c r="FX26" s="434"/>
      <c r="FY26" s="434"/>
      <c r="FZ26" s="434"/>
      <c r="GA26" s="434"/>
      <c r="GB26" s="434"/>
      <c r="GC26" s="434"/>
      <c r="GD26" s="434"/>
      <c r="GE26" s="434"/>
      <c r="GF26" s="434"/>
      <c r="GG26" s="434"/>
      <c r="GH26" s="434"/>
      <c r="GI26" s="434"/>
      <c r="GJ26" s="434"/>
      <c r="GK26" s="434"/>
      <c r="GL26" s="434"/>
      <c r="GM26" s="434"/>
      <c r="GN26" s="434"/>
      <c r="GO26" s="434"/>
      <c r="GP26" s="434"/>
      <c r="GQ26" s="434"/>
      <c r="GR26" s="434"/>
      <c r="GS26" s="434"/>
      <c r="GT26" s="434"/>
      <c r="GU26" s="434"/>
      <c r="GV26" s="434"/>
      <c r="GW26" s="434"/>
      <c r="GX26" s="434"/>
      <c r="GY26" s="434"/>
      <c r="GZ26" s="434"/>
      <c r="HA26" s="434"/>
      <c r="HB26" s="434"/>
      <c r="HC26" s="434"/>
      <c r="HD26" s="434"/>
      <c r="HE26" s="434"/>
      <c r="HF26" s="434"/>
      <c r="HG26" s="434"/>
      <c r="HH26" s="434"/>
      <c r="HI26" s="434"/>
      <c r="HJ26" s="434"/>
      <c r="HK26" s="434"/>
      <c r="HL26" s="434"/>
      <c r="HM26" s="434"/>
      <c r="HN26" s="434"/>
      <c r="HO26" s="434"/>
      <c r="HP26" s="434"/>
      <c r="HQ26" s="434"/>
      <c r="HR26" s="434"/>
      <c r="HS26" s="434"/>
      <c r="HT26" s="434"/>
      <c r="HU26" s="434"/>
      <c r="HV26" s="434"/>
      <c r="HW26" s="434"/>
      <c r="HX26" s="434"/>
      <c r="HY26" s="434"/>
      <c r="HZ26" s="434"/>
      <c r="IA26" s="434"/>
      <c r="IB26" s="434"/>
      <c r="IC26" s="434"/>
      <c r="ID26" s="434"/>
      <c r="IE26" s="434"/>
      <c r="IF26" s="434"/>
      <c r="IG26" s="434"/>
      <c r="IH26" s="434"/>
      <c r="II26" s="434"/>
      <c r="IJ26" s="434"/>
      <c r="IK26" s="434"/>
      <c r="IL26" s="434"/>
      <c r="IM26" s="434"/>
      <c r="IN26" s="434"/>
      <c r="IO26" s="434"/>
      <c r="IP26" s="434"/>
      <c r="IQ26" s="434"/>
      <c r="IR26" s="434"/>
      <c r="IS26" s="434"/>
      <c r="IT26" s="434"/>
      <c r="IU26" s="434"/>
      <c r="IV26" s="434"/>
      <c r="IW26" s="434"/>
      <c r="IX26" s="434"/>
    </row>
    <row r="27" spans="1:258" x14ac:dyDescent="0.25">
      <c r="A27" s="704"/>
      <c r="B27" s="477"/>
      <c r="C27" s="482" t="s">
        <v>69</v>
      </c>
      <c r="D27" s="483"/>
      <c r="E27" s="484">
        <f>E26*0.2</f>
        <v>22823735.609999999</v>
      </c>
      <c r="F27" s="484"/>
      <c r="G27" s="551"/>
      <c r="H27" s="551"/>
      <c r="I27" s="559"/>
      <c r="J27" s="431"/>
      <c r="K27" s="485"/>
      <c r="L27" s="486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AM27" s="487"/>
      <c r="AN27" s="487"/>
      <c r="AO27" s="487"/>
      <c r="AP27" s="487"/>
      <c r="AQ27" s="487"/>
      <c r="AR27" s="487"/>
      <c r="AS27" s="487"/>
      <c r="AT27" s="487"/>
      <c r="AU27" s="487"/>
      <c r="AV27" s="487"/>
      <c r="AW27" s="487"/>
      <c r="AX27" s="487"/>
      <c r="AY27" s="487"/>
      <c r="AZ27" s="487"/>
      <c r="BA27" s="487"/>
      <c r="BB27" s="487"/>
      <c r="BC27" s="487"/>
      <c r="BD27" s="487"/>
      <c r="BE27" s="487"/>
      <c r="BF27" s="487"/>
      <c r="BG27" s="487"/>
      <c r="BH27" s="487"/>
      <c r="BI27" s="487"/>
      <c r="BJ27" s="487"/>
      <c r="BK27" s="487"/>
      <c r="BL27" s="487"/>
      <c r="BM27" s="487"/>
      <c r="BN27" s="487"/>
      <c r="BO27" s="487"/>
      <c r="BP27" s="487"/>
      <c r="BQ27" s="487"/>
      <c r="BR27" s="487"/>
      <c r="BS27" s="487"/>
      <c r="BT27" s="487"/>
      <c r="BU27" s="487"/>
      <c r="BV27" s="487"/>
      <c r="BW27" s="487"/>
      <c r="BX27" s="487"/>
      <c r="BY27" s="487"/>
      <c r="BZ27" s="487"/>
      <c r="CA27" s="487"/>
      <c r="CB27" s="487"/>
      <c r="CC27" s="487"/>
      <c r="CD27" s="487"/>
      <c r="CE27" s="487"/>
      <c r="CF27" s="487"/>
      <c r="CG27" s="487"/>
      <c r="CH27" s="487"/>
      <c r="CI27" s="487"/>
      <c r="CJ27" s="487"/>
      <c r="CK27" s="487"/>
      <c r="CL27" s="487"/>
      <c r="CM27" s="487"/>
      <c r="CN27" s="487"/>
      <c r="CO27" s="487"/>
      <c r="CP27" s="487"/>
      <c r="CQ27" s="487"/>
      <c r="CR27" s="487"/>
      <c r="CS27" s="487"/>
      <c r="CT27" s="487"/>
      <c r="CU27" s="487"/>
      <c r="CV27" s="487"/>
      <c r="CW27" s="487"/>
      <c r="CX27" s="487"/>
      <c r="CY27" s="487"/>
      <c r="CZ27" s="487"/>
      <c r="DA27" s="487"/>
      <c r="DB27" s="487"/>
      <c r="DC27" s="487"/>
      <c r="DD27" s="487"/>
      <c r="DE27" s="487"/>
      <c r="DF27" s="487"/>
      <c r="DG27" s="487"/>
      <c r="DH27" s="487"/>
      <c r="DI27" s="487"/>
      <c r="DJ27" s="487"/>
      <c r="DK27" s="487"/>
      <c r="DL27" s="487"/>
      <c r="DM27" s="487"/>
      <c r="DN27" s="487"/>
      <c r="DO27" s="487"/>
      <c r="DP27" s="487"/>
      <c r="DQ27" s="487"/>
      <c r="DR27" s="487"/>
      <c r="DS27" s="487"/>
      <c r="DT27" s="487"/>
      <c r="DU27" s="487"/>
      <c r="DV27" s="487"/>
      <c r="DW27" s="487"/>
      <c r="DX27" s="487"/>
      <c r="DY27" s="487"/>
      <c r="DZ27" s="487"/>
      <c r="EA27" s="487"/>
      <c r="EB27" s="487"/>
      <c r="EC27" s="487"/>
      <c r="ED27" s="487"/>
      <c r="EE27" s="487"/>
      <c r="EF27" s="487"/>
      <c r="EG27" s="487"/>
      <c r="EH27" s="487"/>
      <c r="EI27" s="487"/>
      <c r="EJ27" s="487"/>
      <c r="EK27" s="487"/>
      <c r="EL27" s="487"/>
      <c r="EM27" s="487"/>
      <c r="EN27" s="487"/>
      <c r="EO27" s="487"/>
      <c r="EP27" s="487"/>
      <c r="EQ27" s="487"/>
      <c r="ER27" s="487"/>
      <c r="ES27" s="487"/>
      <c r="ET27" s="487"/>
      <c r="EU27" s="487"/>
      <c r="EV27" s="487"/>
      <c r="EW27" s="487"/>
      <c r="EX27" s="487"/>
      <c r="EY27" s="487"/>
      <c r="EZ27" s="487"/>
      <c r="FA27" s="487"/>
      <c r="FB27" s="487"/>
      <c r="FC27" s="487"/>
      <c r="FD27" s="487"/>
      <c r="FE27" s="487"/>
      <c r="FF27" s="487"/>
      <c r="FG27" s="487"/>
      <c r="FH27" s="487"/>
      <c r="FI27" s="487"/>
      <c r="FJ27" s="487"/>
      <c r="FK27" s="487"/>
      <c r="FL27" s="487"/>
      <c r="FM27" s="487"/>
      <c r="FN27" s="487"/>
      <c r="FO27" s="487"/>
      <c r="FP27" s="487"/>
      <c r="FQ27" s="487"/>
      <c r="FR27" s="487"/>
      <c r="FS27" s="487"/>
      <c r="FT27" s="487"/>
      <c r="FU27" s="487"/>
      <c r="FV27" s="487"/>
      <c r="FW27" s="487"/>
      <c r="FX27" s="487"/>
      <c r="FY27" s="487"/>
      <c r="FZ27" s="487"/>
      <c r="GA27" s="487"/>
      <c r="GB27" s="487"/>
      <c r="GC27" s="487"/>
      <c r="GD27" s="487"/>
      <c r="GE27" s="487"/>
      <c r="GF27" s="487"/>
      <c r="GG27" s="487"/>
      <c r="GH27" s="487"/>
      <c r="GI27" s="487"/>
      <c r="GJ27" s="487"/>
      <c r="GK27" s="487"/>
      <c r="GL27" s="487"/>
      <c r="GM27" s="487"/>
      <c r="GN27" s="487"/>
      <c r="GO27" s="487"/>
      <c r="GP27" s="487"/>
      <c r="GQ27" s="487"/>
      <c r="GR27" s="487"/>
      <c r="GS27" s="487"/>
      <c r="GT27" s="487"/>
      <c r="GU27" s="487"/>
      <c r="GV27" s="487"/>
      <c r="GW27" s="487"/>
      <c r="GX27" s="487"/>
      <c r="GY27" s="487"/>
      <c r="GZ27" s="487"/>
      <c r="HA27" s="487"/>
      <c r="HB27" s="487"/>
      <c r="HC27" s="487"/>
      <c r="HD27" s="487"/>
      <c r="HE27" s="487"/>
      <c r="HF27" s="487"/>
      <c r="HG27" s="487"/>
      <c r="HH27" s="487"/>
      <c r="HI27" s="487"/>
      <c r="HJ27" s="487"/>
      <c r="HK27" s="487"/>
      <c r="HL27" s="487"/>
      <c r="HM27" s="487"/>
      <c r="HN27" s="487"/>
      <c r="HO27" s="487"/>
      <c r="HP27" s="487"/>
      <c r="HQ27" s="487"/>
      <c r="HR27" s="487"/>
      <c r="HS27" s="487"/>
      <c r="HT27" s="487"/>
      <c r="HU27" s="487"/>
      <c r="HV27" s="487"/>
      <c r="HW27" s="487"/>
      <c r="HX27" s="487"/>
      <c r="HY27" s="487"/>
      <c r="HZ27" s="487"/>
      <c r="IA27" s="487"/>
      <c r="IB27" s="487"/>
      <c r="IC27" s="487"/>
      <c r="ID27" s="487"/>
      <c r="IE27" s="487"/>
      <c r="IF27" s="487"/>
      <c r="IG27" s="487"/>
      <c r="IH27" s="487"/>
      <c r="II27" s="487"/>
      <c r="IJ27" s="487"/>
      <c r="IK27" s="487"/>
      <c r="IL27" s="487"/>
      <c r="IM27" s="487"/>
      <c r="IN27" s="487"/>
      <c r="IO27" s="487"/>
      <c r="IP27" s="487"/>
      <c r="IQ27" s="487"/>
      <c r="IR27" s="487"/>
      <c r="IS27" s="487"/>
      <c r="IT27" s="487"/>
      <c r="IU27" s="487"/>
      <c r="IV27" s="487"/>
      <c r="IW27" s="487"/>
      <c r="IX27" s="487"/>
    </row>
    <row r="28" spans="1:258" ht="13.5" thickBot="1" x14ac:dyDescent="0.3">
      <c r="A28" s="705"/>
      <c r="B28" s="488"/>
      <c r="C28" s="489" t="s">
        <v>70</v>
      </c>
      <c r="D28" s="490"/>
      <c r="E28" s="491">
        <f>E27+E26</f>
        <v>136942413.66</v>
      </c>
      <c r="F28" s="491"/>
      <c r="G28" s="543"/>
      <c r="H28" s="543"/>
      <c r="I28" s="559"/>
      <c r="J28" s="431"/>
      <c r="K28" s="485"/>
      <c r="L28" s="486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  <c r="AJ28" s="487"/>
      <c r="AK28" s="487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487"/>
      <c r="BB28" s="487"/>
      <c r="BC28" s="487"/>
      <c r="BD28" s="487"/>
      <c r="BE28" s="487"/>
      <c r="BF28" s="487"/>
      <c r="BG28" s="487"/>
      <c r="BH28" s="487"/>
      <c r="BI28" s="487"/>
      <c r="BJ28" s="487"/>
      <c r="BK28" s="487"/>
      <c r="BL28" s="487"/>
      <c r="BM28" s="487"/>
      <c r="BN28" s="487"/>
      <c r="BO28" s="487"/>
      <c r="BP28" s="487"/>
      <c r="BQ28" s="487"/>
      <c r="BR28" s="487"/>
      <c r="BS28" s="487"/>
      <c r="BT28" s="487"/>
      <c r="BU28" s="487"/>
      <c r="BV28" s="487"/>
      <c r="BW28" s="487"/>
      <c r="BX28" s="487"/>
      <c r="BY28" s="487"/>
      <c r="BZ28" s="487"/>
      <c r="CA28" s="487"/>
      <c r="CB28" s="487"/>
      <c r="CC28" s="487"/>
      <c r="CD28" s="487"/>
      <c r="CE28" s="487"/>
      <c r="CF28" s="487"/>
      <c r="CG28" s="487"/>
      <c r="CH28" s="487"/>
      <c r="CI28" s="487"/>
      <c r="CJ28" s="487"/>
      <c r="CK28" s="487"/>
      <c r="CL28" s="487"/>
      <c r="CM28" s="487"/>
      <c r="CN28" s="487"/>
      <c r="CO28" s="487"/>
      <c r="CP28" s="487"/>
      <c r="CQ28" s="487"/>
      <c r="CR28" s="487"/>
      <c r="CS28" s="487"/>
      <c r="CT28" s="487"/>
      <c r="CU28" s="487"/>
      <c r="CV28" s="487"/>
      <c r="CW28" s="487"/>
      <c r="CX28" s="487"/>
      <c r="CY28" s="487"/>
      <c r="CZ28" s="487"/>
      <c r="DA28" s="487"/>
      <c r="DB28" s="487"/>
      <c r="DC28" s="487"/>
      <c r="DD28" s="487"/>
      <c r="DE28" s="487"/>
      <c r="DF28" s="487"/>
      <c r="DG28" s="487"/>
      <c r="DH28" s="487"/>
      <c r="DI28" s="487"/>
      <c r="DJ28" s="487"/>
      <c r="DK28" s="487"/>
      <c r="DL28" s="487"/>
      <c r="DM28" s="487"/>
      <c r="DN28" s="487"/>
      <c r="DO28" s="487"/>
      <c r="DP28" s="487"/>
      <c r="DQ28" s="487"/>
      <c r="DR28" s="487"/>
      <c r="DS28" s="487"/>
      <c r="DT28" s="487"/>
      <c r="DU28" s="487"/>
      <c r="DV28" s="487"/>
      <c r="DW28" s="487"/>
      <c r="DX28" s="487"/>
      <c r="DY28" s="487"/>
      <c r="DZ28" s="487"/>
      <c r="EA28" s="487"/>
      <c r="EB28" s="487"/>
      <c r="EC28" s="487"/>
      <c r="ED28" s="487"/>
      <c r="EE28" s="487"/>
      <c r="EF28" s="487"/>
      <c r="EG28" s="487"/>
      <c r="EH28" s="487"/>
      <c r="EI28" s="487"/>
      <c r="EJ28" s="487"/>
      <c r="EK28" s="487"/>
      <c r="EL28" s="487"/>
      <c r="EM28" s="487"/>
      <c r="EN28" s="487"/>
      <c r="EO28" s="487"/>
      <c r="EP28" s="487"/>
      <c r="EQ28" s="487"/>
      <c r="ER28" s="487"/>
      <c r="ES28" s="487"/>
      <c r="ET28" s="487"/>
      <c r="EU28" s="487"/>
      <c r="EV28" s="487"/>
      <c r="EW28" s="487"/>
      <c r="EX28" s="487"/>
      <c r="EY28" s="487"/>
      <c r="EZ28" s="487"/>
      <c r="FA28" s="487"/>
      <c r="FB28" s="487"/>
      <c r="FC28" s="487"/>
      <c r="FD28" s="487"/>
      <c r="FE28" s="487"/>
      <c r="FF28" s="487"/>
      <c r="FG28" s="487"/>
      <c r="FH28" s="487"/>
      <c r="FI28" s="487"/>
      <c r="FJ28" s="487"/>
      <c r="FK28" s="487"/>
      <c r="FL28" s="487"/>
      <c r="FM28" s="487"/>
      <c r="FN28" s="487"/>
      <c r="FO28" s="487"/>
      <c r="FP28" s="487"/>
      <c r="FQ28" s="487"/>
      <c r="FR28" s="487"/>
      <c r="FS28" s="487"/>
      <c r="FT28" s="487"/>
      <c r="FU28" s="487"/>
      <c r="FV28" s="487"/>
      <c r="FW28" s="487"/>
      <c r="FX28" s="487"/>
      <c r="FY28" s="487"/>
      <c r="FZ28" s="487"/>
      <c r="GA28" s="487"/>
      <c r="GB28" s="487"/>
      <c r="GC28" s="487"/>
      <c r="GD28" s="487"/>
      <c r="GE28" s="487"/>
      <c r="GF28" s="487"/>
      <c r="GG28" s="487"/>
      <c r="GH28" s="487"/>
      <c r="GI28" s="487"/>
      <c r="GJ28" s="487"/>
      <c r="GK28" s="487"/>
      <c r="GL28" s="487"/>
      <c r="GM28" s="487"/>
      <c r="GN28" s="487"/>
      <c r="GO28" s="487"/>
      <c r="GP28" s="487"/>
      <c r="GQ28" s="487"/>
      <c r="GR28" s="487"/>
      <c r="GS28" s="487"/>
      <c r="GT28" s="487"/>
      <c r="GU28" s="487"/>
      <c r="GV28" s="487"/>
      <c r="GW28" s="487"/>
      <c r="GX28" s="487"/>
      <c r="GY28" s="487"/>
      <c r="GZ28" s="487"/>
      <c r="HA28" s="487"/>
      <c r="HB28" s="487"/>
      <c r="HC28" s="487"/>
      <c r="HD28" s="487"/>
      <c r="HE28" s="487"/>
      <c r="HF28" s="487"/>
      <c r="HG28" s="487"/>
      <c r="HH28" s="487"/>
      <c r="HI28" s="487"/>
      <c r="HJ28" s="487"/>
      <c r="HK28" s="487"/>
      <c r="HL28" s="487"/>
      <c r="HM28" s="487"/>
      <c r="HN28" s="487"/>
      <c r="HO28" s="487"/>
      <c r="HP28" s="487"/>
      <c r="HQ28" s="487"/>
      <c r="HR28" s="487"/>
      <c r="HS28" s="487"/>
      <c r="HT28" s="487"/>
      <c r="HU28" s="487"/>
      <c r="HV28" s="487"/>
      <c r="HW28" s="487"/>
      <c r="HX28" s="487"/>
      <c r="HY28" s="487"/>
      <c r="HZ28" s="487"/>
      <c r="IA28" s="487"/>
      <c r="IB28" s="487"/>
      <c r="IC28" s="487"/>
      <c r="ID28" s="487"/>
      <c r="IE28" s="487"/>
      <c r="IF28" s="487"/>
      <c r="IG28" s="487"/>
      <c r="IH28" s="487"/>
      <c r="II28" s="487"/>
      <c r="IJ28" s="487"/>
      <c r="IK28" s="487"/>
      <c r="IL28" s="487"/>
      <c r="IM28" s="487"/>
      <c r="IN28" s="487"/>
      <c r="IO28" s="487"/>
      <c r="IP28" s="487"/>
      <c r="IQ28" s="487"/>
      <c r="IR28" s="487"/>
      <c r="IS28" s="487"/>
      <c r="IT28" s="487"/>
      <c r="IU28" s="487"/>
      <c r="IV28" s="487"/>
      <c r="IW28" s="487"/>
      <c r="IX28" s="487"/>
    </row>
    <row r="29" spans="1:258" ht="36" x14ac:dyDescent="0.25">
      <c r="A29" s="706">
        <v>4</v>
      </c>
      <c r="B29" s="492"/>
      <c r="C29" s="493" t="s">
        <v>71</v>
      </c>
      <c r="D29" s="494"/>
      <c r="E29" s="481"/>
      <c r="F29" s="495"/>
      <c r="G29" s="552">
        <f>G10+G21</f>
        <v>107842150.79000001</v>
      </c>
      <c r="H29" s="571"/>
      <c r="I29" s="484"/>
      <c r="J29" s="496"/>
      <c r="K29" s="497"/>
      <c r="L29" s="498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  <c r="BR29" s="487"/>
      <c r="BS29" s="487"/>
      <c r="BT29" s="487"/>
      <c r="BU29" s="487"/>
      <c r="BV29" s="487"/>
      <c r="BW29" s="487"/>
      <c r="BX29" s="487"/>
      <c r="BY29" s="487"/>
      <c r="BZ29" s="487"/>
      <c r="CA29" s="487"/>
      <c r="CB29" s="487"/>
      <c r="CC29" s="487"/>
      <c r="CD29" s="487"/>
      <c r="CE29" s="487"/>
      <c r="CF29" s="487"/>
      <c r="CG29" s="487"/>
      <c r="CH29" s="487"/>
      <c r="CI29" s="487"/>
      <c r="CJ29" s="487"/>
      <c r="CK29" s="487"/>
      <c r="CL29" s="487"/>
      <c r="CM29" s="487"/>
      <c r="CN29" s="487"/>
      <c r="CO29" s="487"/>
      <c r="CP29" s="487"/>
      <c r="CQ29" s="487"/>
      <c r="CR29" s="487"/>
      <c r="CS29" s="487"/>
      <c r="CT29" s="487"/>
      <c r="CU29" s="487"/>
      <c r="CV29" s="487"/>
      <c r="CW29" s="487"/>
      <c r="CX29" s="487"/>
      <c r="CY29" s="487"/>
      <c r="CZ29" s="487"/>
      <c r="DA29" s="487"/>
      <c r="DB29" s="487"/>
      <c r="DC29" s="487"/>
      <c r="DD29" s="487"/>
      <c r="DE29" s="487"/>
      <c r="DF29" s="487"/>
      <c r="DG29" s="487"/>
      <c r="DH29" s="487"/>
      <c r="DI29" s="487"/>
      <c r="DJ29" s="487"/>
      <c r="DK29" s="487"/>
      <c r="DL29" s="487"/>
      <c r="DM29" s="487"/>
      <c r="DN29" s="487"/>
      <c r="DO29" s="487"/>
      <c r="DP29" s="487"/>
      <c r="DQ29" s="487"/>
      <c r="DR29" s="487"/>
      <c r="DS29" s="487"/>
      <c r="DT29" s="487"/>
      <c r="DU29" s="487"/>
      <c r="DV29" s="487"/>
      <c r="DW29" s="487"/>
      <c r="DX29" s="487"/>
      <c r="DY29" s="487"/>
      <c r="DZ29" s="487"/>
      <c r="EA29" s="487"/>
      <c r="EB29" s="487"/>
      <c r="EC29" s="487"/>
      <c r="ED29" s="487"/>
      <c r="EE29" s="487"/>
      <c r="EF29" s="487"/>
      <c r="EG29" s="487"/>
      <c r="EH29" s="487"/>
      <c r="EI29" s="487"/>
      <c r="EJ29" s="487"/>
      <c r="EK29" s="487"/>
      <c r="EL29" s="487"/>
      <c r="EM29" s="487"/>
      <c r="EN29" s="487"/>
      <c r="EO29" s="487"/>
      <c r="EP29" s="487"/>
      <c r="EQ29" s="487"/>
      <c r="ER29" s="487"/>
      <c r="ES29" s="487"/>
      <c r="ET29" s="487"/>
      <c r="EU29" s="487"/>
      <c r="EV29" s="487"/>
      <c r="EW29" s="487"/>
      <c r="EX29" s="487"/>
      <c r="EY29" s="487"/>
      <c r="EZ29" s="487"/>
      <c r="FA29" s="487"/>
      <c r="FB29" s="487"/>
      <c r="FC29" s="487"/>
      <c r="FD29" s="487"/>
      <c r="FE29" s="487"/>
      <c r="FF29" s="487"/>
      <c r="FG29" s="487"/>
      <c r="FH29" s="487"/>
      <c r="FI29" s="487"/>
      <c r="FJ29" s="487"/>
      <c r="FK29" s="487"/>
      <c r="FL29" s="487"/>
      <c r="FM29" s="487"/>
      <c r="FN29" s="487"/>
      <c r="FO29" s="487"/>
      <c r="FP29" s="487"/>
      <c r="FQ29" s="487"/>
      <c r="FR29" s="487"/>
      <c r="FS29" s="487"/>
      <c r="FT29" s="487"/>
      <c r="FU29" s="487"/>
      <c r="FV29" s="487"/>
      <c r="FW29" s="487"/>
      <c r="FX29" s="487"/>
      <c r="FY29" s="487"/>
      <c r="FZ29" s="487"/>
      <c r="GA29" s="487"/>
      <c r="GB29" s="487"/>
      <c r="GC29" s="487"/>
      <c r="GD29" s="487"/>
      <c r="GE29" s="487"/>
      <c r="GF29" s="487"/>
      <c r="GG29" s="487"/>
      <c r="GH29" s="487"/>
      <c r="GI29" s="487"/>
      <c r="GJ29" s="487"/>
      <c r="GK29" s="487"/>
      <c r="GL29" s="487"/>
      <c r="GM29" s="487"/>
      <c r="GN29" s="487"/>
      <c r="GO29" s="487"/>
      <c r="GP29" s="487"/>
      <c r="GQ29" s="487"/>
      <c r="GR29" s="487"/>
      <c r="GS29" s="487"/>
      <c r="GT29" s="487"/>
      <c r="GU29" s="487"/>
      <c r="GV29" s="487"/>
      <c r="GW29" s="487"/>
      <c r="GX29" s="487"/>
      <c r="GY29" s="487"/>
      <c r="GZ29" s="487"/>
      <c r="HA29" s="487"/>
      <c r="HB29" s="487"/>
      <c r="HC29" s="487"/>
      <c r="HD29" s="487"/>
      <c r="HE29" s="487"/>
      <c r="HF29" s="487"/>
      <c r="HG29" s="487"/>
      <c r="HH29" s="487"/>
      <c r="HI29" s="487"/>
      <c r="HJ29" s="487"/>
      <c r="HK29" s="487"/>
      <c r="HL29" s="487"/>
      <c r="HM29" s="487"/>
      <c r="HN29" s="487"/>
      <c r="HO29" s="487"/>
      <c r="HP29" s="487"/>
      <c r="HQ29" s="487"/>
      <c r="HR29" s="487"/>
      <c r="HS29" s="487"/>
      <c r="HT29" s="487"/>
      <c r="HU29" s="487"/>
      <c r="HV29" s="487"/>
      <c r="HW29" s="487"/>
      <c r="HX29" s="487"/>
      <c r="HY29" s="487"/>
      <c r="HZ29" s="487"/>
      <c r="IA29" s="487"/>
      <c r="IB29" s="487"/>
      <c r="IC29" s="487"/>
      <c r="ID29" s="487"/>
      <c r="IE29" s="487"/>
      <c r="IF29" s="487"/>
      <c r="IG29" s="487"/>
      <c r="IH29" s="487"/>
      <c r="II29" s="487"/>
      <c r="IJ29" s="487"/>
      <c r="IK29" s="487"/>
      <c r="IL29" s="487"/>
      <c r="IM29" s="487"/>
      <c r="IN29" s="487"/>
      <c r="IO29" s="487"/>
      <c r="IP29" s="487"/>
      <c r="IQ29" s="487"/>
      <c r="IR29" s="487"/>
      <c r="IS29" s="487"/>
      <c r="IT29" s="487"/>
      <c r="IU29" s="487"/>
      <c r="IV29" s="487"/>
      <c r="IW29" s="487"/>
      <c r="IX29" s="487"/>
    </row>
    <row r="30" spans="1:258" x14ac:dyDescent="0.25">
      <c r="A30" s="707"/>
      <c r="B30" s="477"/>
      <c r="C30" s="482" t="s">
        <v>69</v>
      </c>
      <c r="D30" s="483"/>
      <c r="E30" s="484"/>
      <c r="F30" s="499"/>
      <c r="G30" s="499">
        <f>G29*0.2</f>
        <v>21568430.158000004</v>
      </c>
      <c r="H30" s="499"/>
      <c r="I30" s="484"/>
      <c r="J30" s="496"/>
      <c r="K30" s="485"/>
      <c r="L30" s="500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7"/>
      <c r="CB30" s="487"/>
      <c r="CC30" s="487"/>
      <c r="CD30" s="487"/>
      <c r="CE30" s="487"/>
      <c r="CF30" s="487"/>
      <c r="CG30" s="487"/>
      <c r="CH30" s="487"/>
      <c r="CI30" s="487"/>
      <c r="CJ30" s="487"/>
      <c r="CK30" s="487"/>
      <c r="CL30" s="487"/>
      <c r="CM30" s="487"/>
      <c r="CN30" s="487"/>
      <c r="CO30" s="487"/>
      <c r="CP30" s="487"/>
      <c r="CQ30" s="487"/>
      <c r="CR30" s="487"/>
      <c r="CS30" s="487"/>
      <c r="CT30" s="487"/>
      <c r="CU30" s="487"/>
      <c r="CV30" s="487"/>
      <c r="CW30" s="487"/>
      <c r="CX30" s="487"/>
      <c r="CY30" s="487"/>
      <c r="CZ30" s="487"/>
      <c r="DA30" s="487"/>
      <c r="DB30" s="487"/>
      <c r="DC30" s="487"/>
      <c r="DD30" s="487"/>
      <c r="DE30" s="487"/>
      <c r="DF30" s="487"/>
      <c r="DG30" s="487"/>
      <c r="DH30" s="487"/>
      <c r="DI30" s="487"/>
      <c r="DJ30" s="487"/>
      <c r="DK30" s="487"/>
      <c r="DL30" s="487"/>
      <c r="DM30" s="487"/>
      <c r="DN30" s="487"/>
      <c r="DO30" s="487"/>
      <c r="DP30" s="487"/>
      <c r="DQ30" s="487"/>
      <c r="DR30" s="487"/>
      <c r="DS30" s="487"/>
      <c r="DT30" s="487"/>
      <c r="DU30" s="487"/>
      <c r="DV30" s="487"/>
      <c r="DW30" s="487"/>
      <c r="DX30" s="487"/>
      <c r="DY30" s="487"/>
      <c r="DZ30" s="487"/>
      <c r="EA30" s="487"/>
      <c r="EB30" s="487"/>
      <c r="EC30" s="487"/>
      <c r="ED30" s="487"/>
      <c r="EE30" s="487"/>
      <c r="EF30" s="487"/>
      <c r="EG30" s="487"/>
      <c r="EH30" s="487"/>
      <c r="EI30" s="487"/>
      <c r="EJ30" s="487"/>
      <c r="EK30" s="487"/>
      <c r="EL30" s="487"/>
      <c r="EM30" s="487"/>
      <c r="EN30" s="487"/>
      <c r="EO30" s="487"/>
      <c r="EP30" s="487"/>
      <c r="EQ30" s="487"/>
      <c r="ER30" s="487"/>
      <c r="ES30" s="487"/>
      <c r="ET30" s="487"/>
      <c r="EU30" s="487"/>
      <c r="EV30" s="487"/>
      <c r="EW30" s="487"/>
      <c r="EX30" s="487"/>
      <c r="EY30" s="487"/>
      <c r="EZ30" s="487"/>
      <c r="FA30" s="487"/>
      <c r="FB30" s="487"/>
      <c r="FC30" s="487"/>
      <c r="FD30" s="487"/>
      <c r="FE30" s="487"/>
      <c r="FF30" s="487"/>
      <c r="FG30" s="487"/>
      <c r="FH30" s="487"/>
      <c r="FI30" s="487"/>
      <c r="FJ30" s="487"/>
      <c r="FK30" s="487"/>
      <c r="FL30" s="487"/>
      <c r="FM30" s="487"/>
      <c r="FN30" s="487"/>
      <c r="FO30" s="487"/>
      <c r="FP30" s="487"/>
      <c r="FQ30" s="487"/>
      <c r="FR30" s="487"/>
      <c r="FS30" s="487"/>
      <c r="FT30" s="487"/>
      <c r="FU30" s="487"/>
      <c r="FV30" s="487"/>
      <c r="FW30" s="487"/>
      <c r="FX30" s="487"/>
      <c r="FY30" s="487"/>
      <c r="FZ30" s="487"/>
      <c r="GA30" s="487"/>
      <c r="GB30" s="487"/>
      <c r="GC30" s="487"/>
      <c r="GD30" s="487"/>
      <c r="GE30" s="487"/>
      <c r="GF30" s="487"/>
      <c r="GG30" s="487"/>
      <c r="GH30" s="487"/>
      <c r="GI30" s="487"/>
      <c r="GJ30" s="487"/>
      <c r="GK30" s="487"/>
      <c r="GL30" s="487"/>
      <c r="GM30" s="487"/>
      <c r="GN30" s="487"/>
      <c r="GO30" s="487"/>
      <c r="GP30" s="487"/>
      <c r="GQ30" s="487"/>
      <c r="GR30" s="487"/>
      <c r="GS30" s="487"/>
      <c r="GT30" s="487"/>
      <c r="GU30" s="487"/>
      <c r="GV30" s="487"/>
      <c r="GW30" s="487"/>
      <c r="GX30" s="487"/>
      <c r="GY30" s="487"/>
      <c r="GZ30" s="487"/>
      <c r="HA30" s="487"/>
      <c r="HB30" s="487"/>
      <c r="HC30" s="487"/>
      <c r="HD30" s="487"/>
      <c r="HE30" s="487"/>
      <c r="HF30" s="487"/>
      <c r="HG30" s="487"/>
      <c r="HH30" s="487"/>
      <c r="HI30" s="487"/>
      <c r="HJ30" s="487"/>
      <c r="HK30" s="487"/>
      <c r="HL30" s="487"/>
      <c r="HM30" s="487"/>
      <c r="HN30" s="487"/>
      <c r="HO30" s="487"/>
      <c r="HP30" s="487"/>
      <c r="HQ30" s="487"/>
      <c r="HR30" s="487"/>
      <c r="HS30" s="487"/>
      <c r="HT30" s="487"/>
      <c r="HU30" s="487"/>
      <c r="HV30" s="487"/>
      <c r="HW30" s="487"/>
      <c r="HX30" s="487"/>
      <c r="HY30" s="487"/>
      <c r="HZ30" s="487"/>
      <c r="IA30" s="487"/>
      <c r="IB30" s="487"/>
      <c r="IC30" s="487"/>
      <c r="ID30" s="487"/>
      <c r="IE30" s="487"/>
      <c r="IF30" s="487"/>
      <c r="IG30" s="487"/>
      <c r="IH30" s="487"/>
      <c r="II30" s="487"/>
      <c r="IJ30" s="487"/>
      <c r="IK30" s="487"/>
      <c r="IL30" s="487"/>
      <c r="IM30" s="487"/>
      <c r="IN30" s="487"/>
      <c r="IO30" s="487"/>
      <c r="IP30" s="487"/>
      <c r="IQ30" s="487"/>
      <c r="IR30" s="487"/>
      <c r="IS30" s="487"/>
      <c r="IT30" s="487"/>
      <c r="IU30" s="487"/>
      <c r="IV30" s="487"/>
      <c r="IW30" s="487"/>
      <c r="IX30" s="487"/>
    </row>
    <row r="31" spans="1:258" ht="36.75" thickBot="1" x14ac:dyDescent="0.3">
      <c r="A31" s="708"/>
      <c r="B31" s="488"/>
      <c r="C31" s="501" t="s">
        <v>339</v>
      </c>
      <c r="D31" s="494"/>
      <c r="E31" s="481"/>
      <c r="F31" s="495"/>
      <c r="G31" s="553">
        <f>G30+G29</f>
        <v>129410580.94800001</v>
      </c>
      <c r="H31" s="572"/>
      <c r="I31" s="484"/>
      <c r="J31" s="496"/>
      <c r="K31" s="485"/>
      <c r="L31" s="502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  <c r="AH31" s="487"/>
      <c r="AI31" s="487"/>
      <c r="AJ31" s="487"/>
      <c r="AK31" s="487"/>
      <c r="AL31" s="487"/>
      <c r="AM31" s="487"/>
      <c r="AN31" s="487"/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7"/>
      <c r="BQ31" s="487"/>
      <c r="BR31" s="487"/>
      <c r="BS31" s="487"/>
      <c r="BT31" s="487"/>
      <c r="BU31" s="487"/>
      <c r="BV31" s="487"/>
      <c r="BW31" s="487"/>
      <c r="BX31" s="487"/>
      <c r="BY31" s="487"/>
      <c r="BZ31" s="487"/>
      <c r="CA31" s="487"/>
      <c r="CB31" s="487"/>
      <c r="CC31" s="487"/>
      <c r="CD31" s="487"/>
      <c r="CE31" s="487"/>
      <c r="CF31" s="487"/>
      <c r="CG31" s="487"/>
      <c r="CH31" s="487"/>
      <c r="CI31" s="487"/>
      <c r="CJ31" s="487"/>
      <c r="CK31" s="487"/>
      <c r="CL31" s="487"/>
      <c r="CM31" s="487"/>
      <c r="CN31" s="487"/>
      <c r="CO31" s="487"/>
      <c r="CP31" s="487"/>
      <c r="CQ31" s="487"/>
      <c r="CR31" s="487"/>
      <c r="CS31" s="487"/>
      <c r="CT31" s="487"/>
      <c r="CU31" s="487"/>
      <c r="CV31" s="487"/>
      <c r="CW31" s="487"/>
      <c r="CX31" s="487"/>
      <c r="CY31" s="487"/>
      <c r="CZ31" s="487"/>
      <c r="DA31" s="487"/>
      <c r="DB31" s="487"/>
      <c r="DC31" s="487"/>
      <c r="DD31" s="487"/>
      <c r="DE31" s="487"/>
      <c r="DF31" s="487"/>
      <c r="DG31" s="487"/>
      <c r="DH31" s="487"/>
      <c r="DI31" s="487"/>
      <c r="DJ31" s="487"/>
      <c r="DK31" s="487"/>
      <c r="DL31" s="487"/>
      <c r="DM31" s="487"/>
      <c r="DN31" s="487"/>
      <c r="DO31" s="487"/>
      <c r="DP31" s="487"/>
      <c r="DQ31" s="487"/>
      <c r="DR31" s="487"/>
      <c r="DS31" s="487"/>
      <c r="DT31" s="487"/>
      <c r="DU31" s="487"/>
      <c r="DV31" s="487"/>
      <c r="DW31" s="487"/>
      <c r="DX31" s="487"/>
      <c r="DY31" s="487"/>
      <c r="DZ31" s="487"/>
      <c r="EA31" s="487"/>
      <c r="EB31" s="487"/>
      <c r="EC31" s="487"/>
      <c r="ED31" s="487"/>
      <c r="EE31" s="487"/>
      <c r="EF31" s="487"/>
      <c r="EG31" s="487"/>
      <c r="EH31" s="487"/>
      <c r="EI31" s="487"/>
      <c r="EJ31" s="487"/>
      <c r="EK31" s="487"/>
      <c r="EL31" s="487"/>
      <c r="EM31" s="487"/>
      <c r="EN31" s="487"/>
      <c r="EO31" s="487"/>
      <c r="EP31" s="487"/>
      <c r="EQ31" s="487"/>
      <c r="ER31" s="487"/>
      <c r="ES31" s="487"/>
      <c r="ET31" s="487"/>
      <c r="EU31" s="487"/>
      <c r="EV31" s="487"/>
      <c r="EW31" s="487"/>
      <c r="EX31" s="487"/>
      <c r="EY31" s="487"/>
      <c r="EZ31" s="487"/>
      <c r="FA31" s="487"/>
      <c r="FB31" s="487"/>
      <c r="FC31" s="487"/>
      <c r="FD31" s="487"/>
      <c r="FE31" s="487"/>
      <c r="FF31" s="487"/>
      <c r="FG31" s="487"/>
      <c r="FH31" s="487"/>
      <c r="FI31" s="487"/>
      <c r="FJ31" s="487"/>
      <c r="FK31" s="487"/>
      <c r="FL31" s="487"/>
      <c r="FM31" s="487"/>
      <c r="FN31" s="487"/>
      <c r="FO31" s="487"/>
      <c r="FP31" s="487"/>
      <c r="FQ31" s="487"/>
      <c r="FR31" s="487"/>
      <c r="FS31" s="487"/>
      <c r="FT31" s="487"/>
      <c r="FU31" s="487"/>
      <c r="FV31" s="487"/>
      <c r="FW31" s="487"/>
      <c r="FX31" s="487"/>
      <c r="FY31" s="487"/>
      <c r="FZ31" s="487"/>
      <c r="GA31" s="487"/>
      <c r="GB31" s="487"/>
      <c r="GC31" s="487"/>
      <c r="GD31" s="487"/>
      <c r="GE31" s="487"/>
      <c r="GF31" s="487"/>
      <c r="GG31" s="487"/>
      <c r="GH31" s="487"/>
      <c r="GI31" s="487"/>
      <c r="GJ31" s="487"/>
      <c r="GK31" s="487"/>
      <c r="GL31" s="487"/>
      <c r="GM31" s="487"/>
      <c r="GN31" s="487"/>
      <c r="GO31" s="487"/>
      <c r="GP31" s="487"/>
      <c r="GQ31" s="487"/>
      <c r="GR31" s="487"/>
      <c r="GS31" s="487"/>
      <c r="GT31" s="487"/>
      <c r="GU31" s="487"/>
      <c r="GV31" s="487"/>
      <c r="GW31" s="487"/>
      <c r="GX31" s="487"/>
      <c r="GY31" s="487"/>
      <c r="GZ31" s="487"/>
      <c r="HA31" s="487"/>
      <c r="HB31" s="487"/>
      <c r="HC31" s="487"/>
      <c r="HD31" s="487"/>
      <c r="HE31" s="487"/>
      <c r="HF31" s="487"/>
      <c r="HG31" s="487"/>
      <c r="HH31" s="487"/>
      <c r="HI31" s="487"/>
      <c r="HJ31" s="487"/>
      <c r="HK31" s="487"/>
      <c r="HL31" s="487"/>
      <c r="HM31" s="487"/>
      <c r="HN31" s="487"/>
      <c r="HO31" s="487"/>
      <c r="HP31" s="487"/>
      <c r="HQ31" s="487"/>
      <c r="HR31" s="487"/>
      <c r="HS31" s="487"/>
      <c r="HT31" s="487"/>
      <c r="HU31" s="487"/>
      <c r="HV31" s="487"/>
      <c r="HW31" s="487"/>
      <c r="HX31" s="487"/>
      <c r="HY31" s="487"/>
      <c r="HZ31" s="487"/>
      <c r="IA31" s="487"/>
      <c r="IB31" s="487"/>
      <c r="IC31" s="487"/>
      <c r="ID31" s="487"/>
      <c r="IE31" s="487"/>
      <c r="IF31" s="487"/>
      <c r="IG31" s="487"/>
      <c r="IH31" s="487"/>
      <c r="II31" s="487"/>
      <c r="IJ31" s="487"/>
      <c r="IK31" s="487"/>
      <c r="IL31" s="487"/>
      <c r="IM31" s="487"/>
      <c r="IN31" s="487"/>
      <c r="IO31" s="487"/>
      <c r="IP31" s="487"/>
      <c r="IQ31" s="487"/>
      <c r="IR31" s="487"/>
      <c r="IS31" s="487"/>
      <c r="IT31" s="487"/>
      <c r="IU31" s="487"/>
      <c r="IV31" s="487"/>
      <c r="IW31" s="487"/>
      <c r="IX31" s="487"/>
    </row>
    <row r="32" spans="1:258" ht="36.75" thickBot="1" x14ac:dyDescent="0.3">
      <c r="A32" s="503">
        <v>5</v>
      </c>
      <c r="B32" s="503"/>
      <c r="C32" s="504" t="s">
        <v>73</v>
      </c>
      <c r="D32" s="505"/>
      <c r="E32" s="506"/>
      <c r="F32" s="507"/>
      <c r="G32" s="584">
        <f>K8</f>
        <v>0.94499999999999995</v>
      </c>
      <c r="H32" s="573"/>
      <c r="I32" s="564"/>
      <c r="J32" s="508"/>
      <c r="K32" s="509"/>
      <c r="L32" s="509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0"/>
      <c r="BD32" s="510"/>
      <c r="BE32" s="510"/>
      <c r="BF32" s="510"/>
      <c r="BG32" s="510"/>
      <c r="BH32" s="510"/>
      <c r="BI32" s="510"/>
      <c r="BJ32" s="510"/>
      <c r="BK32" s="510"/>
      <c r="BL32" s="510"/>
      <c r="BM32" s="510"/>
      <c r="BN32" s="510"/>
      <c r="BO32" s="510"/>
      <c r="BP32" s="510"/>
      <c r="BQ32" s="510"/>
      <c r="BR32" s="510"/>
      <c r="BS32" s="510"/>
      <c r="BT32" s="510"/>
      <c r="BU32" s="510"/>
      <c r="BV32" s="510"/>
      <c r="BW32" s="510"/>
      <c r="BX32" s="510"/>
      <c r="BY32" s="510"/>
      <c r="BZ32" s="510"/>
      <c r="CA32" s="510"/>
      <c r="CB32" s="510"/>
      <c r="CC32" s="510"/>
      <c r="CD32" s="510"/>
      <c r="CE32" s="510"/>
      <c r="CF32" s="510"/>
      <c r="CG32" s="510"/>
      <c r="CH32" s="510"/>
      <c r="CI32" s="510"/>
      <c r="CJ32" s="510"/>
      <c r="CK32" s="510"/>
      <c r="CL32" s="510"/>
      <c r="CM32" s="510"/>
      <c r="CN32" s="510"/>
      <c r="CO32" s="510"/>
      <c r="CP32" s="510"/>
      <c r="CQ32" s="510"/>
      <c r="CR32" s="510"/>
      <c r="CS32" s="510"/>
      <c r="CT32" s="510"/>
      <c r="CU32" s="510"/>
      <c r="CV32" s="510"/>
      <c r="CW32" s="510"/>
      <c r="CX32" s="510"/>
      <c r="CY32" s="510"/>
      <c r="CZ32" s="510"/>
      <c r="DA32" s="510"/>
      <c r="DB32" s="510"/>
      <c r="DC32" s="510"/>
      <c r="DD32" s="510"/>
      <c r="DE32" s="510"/>
      <c r="DF32" s="510"/>
      <c r="DG32" s="510"/>
      <c r="DH32" s="510"/>
      <c r="DI32" s="510"/>
      <c r="DJ32" s="510"/>
      <c r="DK32" s="510"/>
      <c r="DL32" s="510"/>
      <c r="DM32" s="510"/>
      <c r="DN32" s="510"/>
      <c r="DO32" s="510"/>
      <c r="DP32" s="510"/>
      <c r="DQ32" s="510"/>
      <c r="DR32" s="510"/>
      <c r="DS32" s="510"/>
      <c r="DT32" s="510"/>
      <c r="DU32" s="510"/>
      <c r="DV32" s="510"/>
      <c r="DW32" s="510"/>
      <c r="DX32" s="510"/>
      <c r="DY32" s="510"/>
      <c r="DZ32" s="510"/>
      <c r="EA32" s="510"/>
      <c r="EB32" s="510"/>
      <c r="EC32" s="510"/>
      <c r="ED32" s="510"/>
      <c r="EE32" s="510"/>
      <c r="EF32" s="510"/>
      <c r="EG32" s="510"/>
      <c r="EH32" s="510"/>
      <c r="EI32" s="510"/>
      <c r="EJ32" s="510"/>
      <c r="EK32" s="510"/>
      <c r="EL32" s="510"/>
      <c r="EM32" s="510"/>
      <c r="EN32" s="510"/>
      <c r="EO32" s="510"/>
      <c r="EP32" s="510"/>
      <c r="EQ32" s="510"/>
      <c r="ER32" s="510"/>
      <c r="ES32" s="510"/>
      <c r="ET32" s="510"/>
      <c r="EU32" s="510"/>
      <c r="EV32" s="510"/>
      <c r="EW32" s="510"/>
      <c r="EX32" s="510"/>
      <c r="EY32" s="510"/>
      <c r="EZ32" s="510"/>
      <c r="FA32" s="510"/>
      <c r="FB32" s="510"/>
      <c r="FC32" s="510"/>
      <c r="FD32" s="510"/>
      <c r="FE32" s="510"/>
      <c r="FF32" s="510"/>
      <c r="FG32" s="510"/>
      <c r="FH32" s="510"/>
      <c r="FI32" s="510"/>
      <c r="FJ32" s="510"/>
      <c r="FK32" s="510"/>
      <c r="FL32" s="510"/>
      <c r="FM32" s="510"/>
      <c r="FN32" s="510"/>
      <c r="FO32" s="510"/>
      <c r="FP32" s="510"/>
      <c r="FQ32" s="510"/>
      <c r="FR32" s="510"/>
      <c r="FS32" s="510"/>
      <c r="FT32" s="510"/>
      <c r="FU32" s="510"/>
      <c r="FV32" s="510"/>
      <c r="FW32" s="510"/>
      <c r="FX32" s="510"/>
      <c r="FY32" s="510"/>
      <c r="FZ32" s="510"/>
      <c r="GA32" s="510"/>
      <c r="GB32" s="510"/>
      <c r="GC32" s="510"/>
      <c r="GD32" s="510"/>
      <c r="GE32" s="510"/>
      <c r="GF32" s="510"/>
      <c r="GG32" s="510"/>
      <c r="GH32" s="510"/>
      <c r="GI32" s="510"/>
      <c r="GJ32" s="510"/>
      <c r="GK32" s="510"/>
      <c r="GL32" s="510"/>
      <c r="GM32" s="510"/>
      <c r="GN32" s="510"/>
      <c r="GO32" s="510"/>
      <c r="GP32" s="510"/>
      <c r="GQ32" s="510"/>
      <c r="GR32" s="510"/>
      <c r="GS32" s="510"/>
      <c r="GT32" s="510"/>
      <c r="GU32" s="510"/>
      <c r="GV32" s="510"/>
      <c r="GW32" s="510"/>
      <c r="GX32" s="510"/>
      <c r="GY32" s="510"/>
      <c r="GZ32" s="510"/>
      <c r="HA32" s="510"/>
      <c r="HB32" s="510"/>
      <c r="HC32" s="510"/>
      <c r="HD32" s="510"/>
      <c r="HE32" s="510"/>
      <c r="HF32" s="510"/>
      <c r="HG32" s="510"/>
      <c r="HH32" s="510"/>
      <c r="HI32" s="510"/>
      <c r="HJ32" s="510"/>
      <c r="HK32" s="510"/>
      <c r="HL32" s="510"/>
      <c r="HM32" s="510"/>
      <c r="HN32" s="510"/>
      <c r="HO32" s="510"/>
      <c r="HP32" s="510"/>
      <c r="HQ32" s="510"/>
      <c r="HR32" s="510"/>
      <c r="HS32" s="510"/>
      <c r="HT32" s="510"/>
      <c r="HU32" s="510"/>
      <c r="HV32" s="510"/>
      <c r="HW32" s="510"/>
      <c r="HX32" s="510"/>
      <c r="HY32" s="510"/>
      <c r="HZ32" s="510"/>
      <c r="IA32" s="510"/>
      <c r="IB32" s="510"/>
      <c r="IC32" s="510"/>
      <c r="ID32" s="510"/>
      <c r="IE32" s="510"/>
      <c r="IF32" s="510"/>
      <c r="IG32" s="510"/>
      <c r="IH32" s="510"/>
      <c r="II32" s="510"/>
      <c r="IJ32" s="510"/>
      <c r="IK32" s="510"/>
      <c r="IL32" s="510"/>
      <c r="IM32" s="510"/>
      <c r="IN32" s="510"/>
      <c r="IO32" s="510"/>
      <c r="IP32" s="510"/>
      <c r="IQ32" s="510"/>
      <c r="IR32" s="510"/>
      <c r="IS32" s="510"/>
      <c r="IT32" s="510"/>
      <c r="IU32" s="510"/>
      <c r="IV32" s="510"/>
      <c r="IW32" s="510"/>
      <c r="IX32" s="510"/>
    </row>
    <row r="33" spans="1:258" ht="24" x14ac:dyDescent="0.25">
      <c r="A33" s="503">
        <v>6</v>
      </c>
      <c r="B33" s="503"/>
      <c r="C33" s="504" t="s">
        <v>74</v>
      </c>
      <c r="D33" s="505"/>
      <c r="E33" s="511"/>
      <c r="F33" s="512"/>
      <c r="G33" s="554"/>
      <c r="H33" s="574"/>
      <c r="I33" s="565"/>
      <c r="J33" s="513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0"/>
      <c r="AW33" s="510"/>
      <c r="AX33" s="510"/>
      <c r="AY33" s="510"/>
      <c r="AZ33" s="510"/>
      <c r="BA33" s="510"/>
      <c r="BB33" s="510"/>
      <c r="BC33" s="510"/>
      <c r="BD33" s="510"/>
      <c r="BE33" s="510"/>
      <c r="BF33" s="510"/>
      <c r="BG33" s="510"/>
      <c r="BH33" s="510"/>
      <c r="BI33" s="510"/>
      <c r="BJ33" s="510"/>
      <c r="BK33" s="510"/>
      <c r="BL33" s="510"/>
      <c r="BM33" s="510"/>
      <c r="BN33" s="510"/>
      <c r="BO33" s="510"/>
      <c r="BP33" s="510"/>
      <c r="BQ33" s="510"/>
      <c r="BR33" s="510"/>
      <c r="BS33" s="510"/>
      <c r="BT33" s="510"/>
      <c r="BU33" s="510"/>
      <c r="BV33" s="510"/>
      <c r="BW33" s="510"/>
      <c r="BX33" s="510"/>
      <c r="BY33" s="510"/>
      <c r="BZ33" s="510"/>
      <c r="CA33" s="510"/>
      <c r="CB33" s="510"/>
      <c r="CC33" s="510"/>
      <c r="CD33" s="510"/>
      <c r="CE33" s="510"/>
      <c r="CF33" s="510"/>
      <c r="CG33" s="510"/>
      <c r="CH33" s="510"/>
      <c r="CI33" s="510"/>
      <c r="CJ33" s="510"/>
      <c r="CK33" s="510"/>
      <c r="CL33" s="510"/>
      <c r="CM33" s="510"/>
      <c r="CN33" s="510"/>
      <c r="CO33" s="510"/>
      <c r="CP33" s="510"/>
      <c r="CQ33" s="510"/>
      <c r="CR33" s="510"/>
      <c r="CS33" s="510"/>
      <c r="CT33" s="510"/>
      <c r="CU33" s="510"/>
      <c r="CV33" s="510"/>
      <c r="CW33" s="510"/>
      <c r="CX33" s="510"/>
      <c r="CY33" s="510"/>
      <c r="CZ33" s="510"/>
      <c r="DA33" s="510"/>
      <c r="DB33" s="510"/>
      <c r="DC33" s="510"/>
      <c r="DD33" s="510"/>
      <c r="DE33" s="510"/>
      <c r="DF33" s="510"/>
      <c r="DG33" s="510"/>
      <c r="DH33" s="510"/>
      <c r="DI33" s="510"/>
      <c r="DJ33" s="510"/>
      <c r="DK33" s="510"/>
      <c r="DL33" s="510"/>
      <c r="DM33" s="510"/>
      <c r="DN33" s="510"/>
      <c r="DO33" s="510"/>
      <c r="DP33" s="510"/>
      <c r="DQ33" s="510"/>
      <c r="DR33" s="510"/>
      <c r="DS33" s="510"/>
      <c r="DT33" s="510"/>
      <c r="DU33" s="510"/>
      <c r="DV33" s="510"/>
      <c r="DW33" s="510"/>
      <c r="DX33" s="510"/>
      <c r="DY33" s="510"/>
      <c r="DZ33" s="510"/>
      <c r="EA33" s="510"/>
      <c r="EB33" s="510"/>
      <c r="EC33" s="510"/>
      <c r="ED33" s="510"/>
      <c r="EE33" s="510"/>
      <c r="EF33" s="510"/>
      <c r="EG33" s="510"/>
      <c r="EH33" s="510"/>
      <c r="EI33" s="510"/>
      <c r="EJ33" s="510"/>
      <c r="EK33" s="510"/>
      <c r="EL33" s="510"/>
      <c r="EM33" s="510"/>
      <c r="EN33" s="510"/>
      <c r="EO33" s="510"/>
      <c r="EP33" s="510"/>
      <c r="EQ33" s="510"/>
      <c r="ER33" s="510"/>
      <c r="ES33" s="510"/>
      <c r="ET33" s="510"/>
      <c r="EU33" s="510"/>
      <c r="EV33" s="510"/>
      <c r="EW33" s="510"/>
      <c r="EX33" s="510"/>
      <c r="EY33" s="510"/>
      <c r="EZ33" s="510"/>
      <c r="FA33" s="510"/>
      <c r="FB33" s="510"/>
      <c r="FC33" s="510"/>
      <c r="FD33" s="510"/>
      <c r="FE33" s="510"/>
      <c r="FF33" s="510"/>
      <c r="FG33" s="510"/>
      <c r="FH33" s="510"/>
      <c r="FI33" s="510"/>
      <c r="FJ33" s="510"/>
      <c r="FK33" s="510"/>
      <c r="FL33" s="510"/>
      <c r="FM33" s="510"/>
      <c r="FN33" s="510"/>
      <c r="FO33" s="510"/>
      <c r="FP33" s="510"/>
      <c r="FQ33" s="510"/>
      <c r="FR33" s="510"/>
      <c r="FS33" s="510"/>
      <c r="FT33" s="510"/>
      <c r="FU33" s="510"/>
      <c r="FV33" s="510"/>
      <c r="FW33" s="510"/>
      <c r="FX33" s="510"/>
      <c r="FY33" s="510"/>
      <c r="FZ33" s="510"/>
      <c r="GA33" s="510"/>
      <c r="GB33" s="510"/>
      <c r="GC33" s="510"/>
      <c r="GD33" s="510"/>
      <c r="GE33" s="510"/>
      <c r="GF33" s="510"/>
      <c r="GG33" s="510"/>
      <c r="GH33" s="510"/>
      <c r="GI33" s="510"/>
      <c r="GJ33" s="510"/>
      <c r="GK33" s="510"/>
      <c r="GL33" s="510"/>
      <c r="GM33" s="510"/>
      <c r="GN33" s="510"/>
      <c r="GO33" s="510"/>
      <c r="GP33" s="510"/>
      <c r="GQ33" s="510"/>
      <c r="GR33" s="510"/>
      <c r="GS33" s="510"/>
      <c r="GT33" s="510"/>
      <c r="GU33" s="510"/>
      <c r="GV33" s="510"/>
      <c r="GW33" s="510"/>
      <c r="GX33" s="510"/>
      <c r="GY33" s="510"/>
      <c r="GZ33" s="510"/>
      <c r="HA33" s="510"/>
      <c r="HB33" s="510"/>
      <c r="HC33" s="510"/>
      <c r="HD33" s="510"/>
      <c r="HE33" s="510"/>
      <c r="HF33" s="510"/>
      <c r="HG33" s="510"/>
      <c r="HH33" s="510"/>
      <c r="HI33" s="510"/>
      <c r="HJ33" s="510"/>
      <c r="HK33" s="510"/>
      <c r="HL33" s="510"/>
      <c r="HM33" s="510"/>
      <c r="HN33" s="510"/>
      <c r="HO33" s="510"/>
      <c r="HP33" s="510"/>
      <c r="HQ33" s="510"/>
      <c r="HR33" s="510"/>
      <c r="HS33" s="510"/>
      <c r="HT33" s="510"/>
      <c r="HU33" s="510"/>
      <c r="HV33" s="510"/>
      <c r="HW33" s="510"/>
      <c r="HX33" s="510"/>
      <c r="HY33" s="510"/>
      <c r="HZ33" s="510"/>
      <c r="IA33" s="510"/>
      <c r="IB33" s="510"/>
      <c r="IC33" s="510"/>
      <c r="ID33" s="510"/>
      <c r="IE33" s="510"/>
      <c r="IF33" s="510"/>
      <c r="IG33" s="510"/>
      <c r="IH33" s="510"/>
      <c r="II33" s="510"/>
      <c r="IJ33" s="510"/>
      <c r="IK33" s="510"/>
      <c r="IL33" s="510"/>
      <c r="IM33" s="510"/>
      <c r="IN33" s="510"/>
      <c r="IO33" s="510"/>
      <c r="IP33" s="510"/>
      <c r="IQ33" s="510"/>
      <c r="IR33" s="510"/>
      <c r="IS33" s="510"/>
      <c r="IT33" s="510"/>
      <c r="IU33" s="510"/>
      <c r="IV33" s="510"/>
      <c r="IW33" s="510"/>
      <c r="IX33" s="510"/>
    </row>
    <row r="34" spans="1:258" ht="29.25" customHeight="1" x14ac:dyDescent="0.25">
      <c r="A34" s="514" t="s">
        <v>75</v>
      </c>
      <c r="B34" s="514"/>
      <c r="C34" s="515" t="s">
        <v>76</v>
      </c>
      <c r="D34" s="516">
        <f>D25</f>
        <v>90326</v>
      </c>
      <c r="E34" s="517"/>
      <c r="F34" s="518"/>
      <c r="G34" s="555">
        <f>G25</f>
        <v>939792.11</v>
      </c>
      <c r="H34" s="555"/>
      <c r="I34" s="566"/>
      <c r="J34" s="519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  <c r="BM34" s="487"/>
      <c r="BN34" s="487"/>
      <c r="BO34" s="487"/>
      <c r="BP34" s="487"/>
      <c r="BQ34" s="487"/>
      <c r="BR34" s="487"/>
      <c r="BS34" s="487"/>
      <c r="BT34" s="487"/>
      <c r="BU34" s="487"/>
      <c r="BV34" s="487"/>
      <c r="BW34" s="487"/>
      <c r="BX34" s="487"/>
      <c r="BY34" s="487"/>
      <c r="BZ34" s="487"/>
      <c r="CA34" s="487"/>
      <c r="CB34" s="487"/>
      <c r="CC34" s="487"/>
      <c r="CD34" s="487"/>
      <c r="CE34" s="487"/>
      <c r="CF34" s="487"/>
      <c r="CG34" s="487"/>
      <c r="CH34" s="487"/>
      <c r="CI34" s="487"/>
      <c r="CJ34" s="487"/>
      <c r="CK34" s="487"/>
      <c r="CL34" s="487"/>
      <c r="CM34" s="487"/>
      <c r="CN34" s="487"/>
      <c r="CO34" s="487"/>
      <c r="CP34" s="487"/>
      <c r="CQ34" s="487"/>
      <c r="CR34" s="487"/>
      <c r="CS34" s="487"/>
      <c r="CT34" s="487"/>
      <c r="CU34" s="487"/>
      <c r="CV34" s="487"/>
      <c r="CW34" s="487"/>
      <c r="CX34" s="487"/>
      <c r="CY34" s="487"/>
      <c r="CZ34" s="487"/>
      <c r="DA34" s="487"/>
      <c r="DB34" s="487"/>
      <c r="DC34" s="487"/>
      <c r="DD34" s="487"/>
      <c r="DE34" s="487"/>
      <c r="DF34" s="487"/>
      <c r="DG34" s="487"/>
      <c r="DH34" s="487"/>
      <c r="DI34" s="487"/>
      <c r="DJ34" s="487"/>
      <c r="DK34" s="487"/>
      <c r="DL34" s="487"/>
      <c r="DM34" s="487"/>
      <c r="DN34" s="487"/>
      <c r="DO34" s="487"/>
      <c r="DP34" s="487"/>
      <c r="DQ34" s="487"/>
      <c r="DR34" s="487"/>
      <c r="DS34" s="487"/>
      <c r="DT34" s="487"/>
      <c r="DU34" s="487"/>
      <c r="DV34" s="487"/>
      <c r="DW34" s="487"/>
      <c r="DX34" s="487"/>
      <c r="DY34" s="487"/>
      <c r="DZ34" s="487"/>
      <c r="EA34" s="487"/>
      <c r="EB34" s="487"/>
      <c r="EC34" s="487"/>
      <c r="ED34" s="487"/>
      <c r="EE34" s="487"/>
      <c r="EF34" s="487"/>
      <c r="EG34" s="487"/>
      <c r="EH34" s="487"/>
      <c r="EI34" s="487"/>
      <c r="EJ34" s="487"/>
      <c r="EK34" s="487"/>
      <c r="EL34" s="487"/>
      <c r="EM34" s="487"/>
      <c r="EN34" s="487"/>
      <c r="EO34" s="487"/>
      <c r="EP34" s="487"/>
      <c r="EQ34" s="487"/>
      <c r="ER34" s="487"/>
      <c r="ES34" s="487"/>
      <c r="ET34" s="487"/>
      <c r="EU34" s="487"/>
      <c r="EV34" s="487"/>
      <c r="EW34" s="487"/>
      <c r="EX34" s="487"/>
      <c r="EY34" s="487"/>
      <c r="EZ34" s="487"/>
      <c r="FA34" s="487"/>
      <c r="FB34" s="487"/>
      <c r="FC34" s="487"/>
      <c r="FD34" s="487"/>
      <c r="FE34" s="487"/>
      <c r="FF34" s="487"/>
      <c r="FG34" s="487"/>
      <c r="FH34" s="487"/>
      <c r="FI34" s="487"/>
      <c r="FJ34" s="487"/>
      <c r="FK34" s="487"/>
      <c r="FL34" s="487"/>
      <c r="FM34" s="487"/>
      <c r="FN34" s="487"/>
      <c r="FO34" s="487"/>
      <c r="FP34" s="487"/>
      <c r="FQ34" s="487"/>
      <c r="FR34" s="487"/>
      <c r="FS34" s="487"/>
      <c r="FT34" s="487"/>
      <c r="FU34" s="487"/>
      <c r="FV34" s="487"/>
      <c r="FW34" s="487"/>
      <c r="FX34" s="487"/>
      <c r="FY34" s="487"/>
      <c r="FZ34" s="487"/>
      <c r="GA34" s="487"/>
      <c r="GB34" s="487"/>
      <c r="GC34" s="487"/>
      <c r="GD34" s="487"/>
      <c r="GE34" s="487"/>
      <c r="GF34" s="487"/>
      <c r="GG34" s="487"/>
      <c r="GH34" s="487"/>
      <c r="GI34" s="487"/>
      <c r="GJ34" s="487"/>
      <c r="GK34" s="487"/>
      <c r="GL34" s="487"/>
      <c r="GM34" s="487"/>
      <c r="GN34" s="487"/>
      <c r="GO34" s="487"/>
      <c r="GP34" s="487"/>
      <c r="GQ34" s="487"/>
      <c r="GR34" s="487"/>
      <c r="GS34" s="487"/>
      <c r="GT34" s="487"/>
      <c r="GU34" s="487"/>
      <c r="GV34" s="487"/>
      <c r="GW34" s="487"/>
      <c r="GX34" s="487"/>
      <c r="GY34" s="487"/>
      <c r="GZ34" s="487"/>
      <c r="HA34" s="487"/>
      <c r="HB34" s="487"/>
      <c r="HC34" s="487"/>
      <c r="HD34" s="487"/>
      <c r="HE34" s="487"/>
      <c r="HF34" s="487"/>
      <c r="HG34" s="487"/>
      <c r="HH34" s="487"/>
      <c r="HI34" s="487"/>
      <c r="HJ34" s="487"/>
      <c r="HK34" s="487"/>
      <c r="HL34" s="487"/>
      <c r="HM34" s="487"/>
      <c r="HN34" s="487"/>
      <c r="HO34" s="487"/>
      <c r="HP34" s="487"/>
      <c r="HQ34" s="487"/>
      <c r="HR34" s="487"/>
      <c r="HS34" s="487"/>
      <c r="HT34" s="487"/>
      <c r="HU34" s="487"/>
      <c r="HV34" s="487"/>
      <c r="HW34" s="487"/>
      <c r="HX34" s="487"/>
      <c r="HY34" s="487"/>
      <c r="HZ34" s="487"/>
      <c r="IA34" s="487"/>
      <c r="IB34" s="487"/>
      <c r="IC34" s="487"/>
      <c r="ID34" s="487"/>
      <c r="IE34" s="487"/>
      <c r="IF34" s="487"/>
      <c r="IG34" s="487"/>
      <c r="IH34" s="487"/>
      <c r="II34" s="487"/>
      <c r="IJ34" s="487"/>
      <c r="IK34" s="487"/>
      <c r="IL34" s="487"/>
      <c r="IM34" s="487"/>
      <c r="IN34" s="487"/>
      <c r="IO34" s="487"/>
      <c r="IP34" s="487"/>
      <c r="IQ34" s="487"/>
      <c r="IR34" s="487"/>
      <c r="IS34" s="487"/>
      <c r="IT34" s="487"/>
      <c r="IU34" s="487"/>
      <c r="IV34" s="487"/>
      <c r="IW34" s="487"/>
      <c r="IX34" s="487"/>
    </row>
    <row r="35" spans="1:258" outlineLevel="1" x14ac:dyDescent="0.25">
      <c r="A35" s="514" t="s">
        <v>77</v>
      </c>
      <c r="B35" s="514"/>
      <c r="C35" s="515" t="s">
        <v>78</v>
      </c>
      <c r="D35" s="516">
        <f>D23</f>
        <v>205698.30000000002</v>
      </c>
      <c r="E35" s="517"/>
      <c r="F35" s="518"/>
      <c r="G35" s="555">
        <f>G23</f>
        <v>2140177.41</v>
      </c>
      <c r="H35" s="555"/>
      <c r="I35" s="566"/>
      <c r="J35" s="519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487"/>
      <c r="BE35" s="487"/>
      <c r="BF35" s="487"/>
      <c r="BG35" s="487"/>
      <c r="BH35" s="487"/>
      <c r="BI35" s="487"/>
      <c r="BJ35" s="487"/>
      <c r="BK35" s="487"/>
      <c r="BL35" s="487"/>
      <c r="BM35" s="487"/>
      <c r="BN35" s="487"/>
      <c r="BO35" s="487"/>
      <c r="BP35" s="487"/>
      <c r="BQ35" s="487"/>
      <c r="BR35" s="487"/>
      <c r="BS35" s="487"/>
      <c r="BT35" s="487"/>
      <c r="BU35" s="487"/>
      <c r="BV35" s="487"/>
      <c r="BW35" s="487"/>
      <c r="BX35" s="487"/>
      <c r="BY35" s="487"/>
      <c r="BZ35" s="487"/>
      <c r="CA35" s="487"/>
      <c r="CB35" s="487"/>
      <c r="CC35" s="487"/>
      <c r="CD35" s="487"/>
      <c r="CE35" s="487"/>
      <c r="CF35" s="487"/>
      <c r="CG35" s="487"/>
      <c r="CH35" s="487"/>
      <c r="CI35" s="487"/>
      <c r="CJ35" s="487"/>
      <c r="CK35" s="487"/>
      <c r="CL35" s="487"/>
      <c r="CM35" s="487"/>
      <c r="CN35" s="487"/>
      <c r="CO35" s="487"/>
      <c r="CP35" s="487"/>
      <c r="CQ35" s="487"/>
      <c r="CR35" s="487"/>
      <c r="CS35" s="487"/>
      <c r="CT35" s="487"/>
      <c r="CU35" s="487"/>
      <c r="CV35" s="487"/>
      <c r="CW35" s="487"/>
      <c r="CX35" s="487"/>
      <c r="CY35" s="487"/>
      <c r="CZ35" s="487"/>
      <c r="DA35" s="487"/>
      <c r="DB35" s="487"/>
      <c r="DC35" s="487"/>
      <c r="DD35" s="487"/>
      <c r="DE35" s="487"/>
      <c r="DF35" s="487"/>
      <c r="DG35" s="487"/>
      <c r="DH35" s="487"/>
      <c r="DI35" s="487"/>
      <c r="DJ35" s="487"/>
      <c r="DK35" s="487"/>
      <c r="DL35" s="487"/>
      <c r="DM35" s="487"/>
      <c r="DN35" s="487"/>
      <c r="DO35" s="487"/>
      <c r="DP35" s="487"/>
      <c r="DQ35" s="487"/>
      <c r="DR35" s="487"/>
      <c r="DS35" s="487"/>
      <c r="DT35" s="487"/>
      <c r="DU35" s="487"/>
      <c r="DV35" s="487"/>
      <c r="DW35" s="487"/>
      <c r="DX35" s="487"/>
      <c r="DY35" s="487"/>
      <c r="DZ35" s="487"/>
      <c r="EA35" s="487"/>
      <c r="EB35" s="487"/>
      <c r="EC35" s="487"/>
      <c r="ED35" s="487"/>
      <c r="EE35" s="487"/>
      <c r="EF35" s="487"/>
      <c r="EG35" s="487"/>
      <c r="EH35" s="487"/>
      <c r="EI35" s="487"/>
      <c r="EJ35" s="487"/>
      <c r="EK35" s="487"/>
      <c r="EL35" s="487"/>
      <c r="EM35" s="487"/>
      <c r="EN35" s="487"/>
      <c r="EO35" s="487"/>
      <c r="EP35" s="487"/>
      <c r="EQ35" s="487"/>
      <c r="ER35" s="487"/>
      <c r="ES35" s="487"/>
      <c r="ET35" s="487"/>
      <c r="EU35" s="487"/>
      <c r="EV35" s="487"/>
      <c r="EW35" s="487"/>
      <c r="EX35" s="487"/>
      <c r="EY35" s="487"/>
      <c r="EZ35" s="487"/>
      <c r="FA35" s="487"/>
      <c r="FB35" s="487"/>
      <c r="FC35" s="487"/>
      <c r="FD35" s="487"/>
      <c r="FE35" s="487"/>
      <c r="FF35" s="487"/>
      <c r="FG35" s="487"/>
      <c r="FH35" s="487"/>
      <c r="FI35" s="487"/>
      <c r="FJ35" s="487"/>
      <c r="FK35" s="487"/>
      <c r="FL35" s="487"/>
      <c r="FM35" s="487"/>
      <c r="FN35" s="487"/>
      <c r="FO35" s="487"/>
      <c r="FP35" s="487"/>
      <c r="FQ35" s="487"/>
      <c r="FR35" s="487"/>
      <c r="FS35" s="487"/>
      <c r="FT35" s="487"/>
      <c r="FU35" s="487"/>
      <c r="FV35" s="487"/>
      <c r="FW35" s="487"/>
      <c r="FX35" s="487"/>
      <c r="FY35" s="487"/>
      <c r="FZ35" s="487"/>
      <c r="GA35" s="487"/>
      <c r="GB35" s="487"/>
      <c r="GC35" s="487"/>
      <c r="GD35" s="487"/>
      <c r="GE35" s="487"/>
      <c r="GF35" s="487"/>
      <c r="GG35" s="487"/>
      <c r="GH35" s="487"/>
      <c r="GI35" s="487"/>
      <c r="GJ35" s="487"/>
      <c r="GK35" s="487"/>
      <c r="GL35" s="487"/>
      <c r="GM35" s="487"/>
      <c r="GN35" s="487"/>
      <c r="GO35" s="487"/>
      <c r="GP35" s="487"/>
      <c r="GQ35" s="487"/>
      <c r="GR35" s="487"/>
      <c r="GS35" s="487"/>
      <c r="GT35" s="487"/>
      <c r="GU35" s="487"/>
      <c r="GV35" s="487"/>
      <c r="GW35" s="487"/>
      <c r="GX35" s="487"/>
      <c r="GY35" s="487"/>
      <c r="GZ35" s="487"/>
      <c r="HA35" s="487"/>
      <c r="HB35" s="487"/>
      <c r="HC35" s="487"/>
      <c r="HD35" s="487"/>
      <c r="HE35" s="487"/>
      <c r="HF35" s="487"/>
      <c r="HG35" s="487"/>
      <c r="HH35" s="487"/>
      <c r="HI35" s="487"/>
      <c r="HJ35" s="487"/>
      <c r="HK35" s="487"/>
      <c r="HL35" s="487"/>
      <c r="HM35" s="487"/>
      <c r="HN35" s="487"/>
      <c r="HO35" s="487"/>
      <c r="HP35" s="487"/>
      <c r="HQ35" s="487"/>
      <c r="HR35" s="487"/>
      <c r="HS35" s="487"/>
      <c r="HT35" s="487"/>
      <c r="HU35" s="487"/>
      <c r="HV35" s="487"/>
      <c r="HW35" s="487"/>
      <c r="HX35" s="487"/>
      <c r="HY35" s="487"/>
      <c r="HZ35" s="487"/>
      <c r="IA35" s="487"/>
      <c r="IB35" s="487"/>
      <c r="IC35" s="487"/>
      <c r="ID35" s="487"/>
      <c r="IE35" s="487"/>
      <c r="IF35" s="487"/>
      <c r="IG35" s="487"/>
      <c r="IH35" s="487"/>
      <c r="II35" s="487"/>
      <c r="IJ35" s="487"/>
      <c r="IK35" s="487"/>
      <c r="IL35" s="487"/>
      <c r="IM35" s="487"/>
      <c r="IN35" s="487"/>
      <c r="IO35" s="487"/>
      <c r="IP35" s="487"/>
      <c r="IQ35" s="487"/>
      <c r="IR35" s="487"/>
      <c r="IS35" s="487"/>
      <c r="IT35" s="487"/>
      <c r="IU35" s="487"/>
      <c r="IV35" s="487"/>
      <c r="IW35" s="487"/>
      <c r="IX35" s="487"/>
    </row>
    <row r="36" spans="1:258" ht="13.5" outlineLevel="1" thickBot="1" x14ac:dyDescent="0.3">
      <c r="A36" s="520" t="s">
        <v>79</v>
      </c>
      <c r="B36" s="520"/>
      <c r="C36" s="521" t="s">
        <v>80</v>
      </c>
      <c r="D36" s="516">
        <f>D24</f>
        <v>15003.876</v>
      </c>
      <c r="E36" s="522"/>
      <c r="F36" s="523"/>
      <c r="G36" s="555">
        <f>G24</f>
        <v>156107.39000000001</v>
      </c>
      <c r="H36" s="555"/>
      <c r="I36" s="566"/>
      <c r="J36" s="519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487"/>
      <c r="BB36" s="487"/>
      <c r="BC36" s="487"/>
      <c r="BD36" s="487"/>
      <c r="BE36" s="487"/>
      <c r="BF36" s="487"/>
      <c r="BG36" s="487"/>
      <c r="BH36" s="487"/>
      <c r="BI36" s="487"/>
      <c r="BJ36" s="487"/>
      <c r="BK36" s="487"/>
      <c r="BL36" s="487"/>
      <c r="BM36" s="487"/>
      <c r="BN36" s="487"/>
      <c r="BO36" s="487"/>
      <c r="BP36" s="487"/>
      <c r="BQ36" s="487"/>
      <c r="BR36" s="487"/>
      <c r="BS36" s="487"/>
      <c r="BT36" s="487"/>
      <c r="BU36" s="487"/>
      <c r="BV36" s="487"/>
      <c r="BW36" s="487"/>
      <c r="BX36" s="487"/>
      <c r="BY36" s="487"/>
      <c r="BZ36" s="487"/>
      <c r="CA36" s="487"/>
      <c r="CB36" s="487"/>
      <c r="CC36" s="487"/>
      <c r="CD36" s="487"/>
      <c r="CE36" s="487"/>
      <c r="CF36" s="487"/>
      <c r="CG36" s="487"/>
      <c r="CH36" s="487"/>
      <c r="CI36" s="487"/>
      <c r="CJ36" s="487"/>
      <c r="CK36" s="487"/>
      <c r="CL36" s="487"/>
      <c r="CM36" s="487"/>
      <c r="CN36" s="487"/>
      <c r="CO36" s="487"/>
      <c r="CP36" s="487"/>
      <c r="CQ36" s="487"/>
      <c r="CR36" s="487"/>
      <c r="CS36" s="487"/>
      <c r="CT36" s="487"/>
      <c r="CU36" s="487"/>
      <c r="CV36" s="487"/>
      <c r="CW36" s="487"/>
      <c r="CX36" s="487"/>
      <c r="CY36" s="487"/>
      <c r="CZ36" s="487"/>
      <c r="DA36" s="487"/>
      <c r="DB36" s="487"/>
      <c r="DC36" s="487"/>
      <c r="DD36" s="487"/>
      <c r="DE36" s="487"/>
      <c r="DF36" s="487"/>
      <c r="DG36" s="487"/>
      <c r="DH36" s="487"/>
      <c r="DI36" s="487"/>
      <c r="DJ36" s="487"/>
      <c r="DK36" s="487"/>
      <c r="DL36" s="487"/>
      <c r="DM36" s="487"/>
      <c r="DN36" s="487"/>
      <c r="DO36" s="487"/>
      <c r="DP36" s="487"/>
      <c r="DQ36" s="487"/>
      <c r="DR36" s="487"/>
      <c r="DS36" s="487"/>
      <c r="DT36" s="487"/>
      <c r="DU36" s="487"/>
      <c r="DV36" s="487"/>
      <c r="DW36" s="487"/>
      <c r="DX36" s="487"/>
      <c r="DY36" s="487"/>
      <c r="DZ36" s="487"/>
      <c r="EA36" s="487"/>
      <c r="EB36" s="487"/>
      <c r="EC36" s="487"/>
      <c r="ED36" s="487"/>
      <c r="EE36" s="487"/>
      <c r="EF36" s="487"/>
      <c r="EG36" s="487"/>
      <c r="EH36" s="487"/>
      <c r="EI36" s="487"/>
      <c r="EJ36" s="487"/>
      <c r="EK36" s="487"/>
      <c r="EL36" s="487"/>
      <c r="EM36" s="487"/>
      <c r="EN36" s="487"/>
      <c r="EO36" s="487"/>
      <c r="EP36" s="487"/>
      <c r="EQ36" s="487"/>
      <c r="ER36" s="487"/>
      <c r="ES36" s="487"/>
      <c r="ET36" s="487"/>
      <c r="EU36" s="487"/>
      <c r="EV36" s="487"/>
      <c r="EW36" s="487"/>
      <c r="EX36" s="487"/>
      <c r="EY36" s="487"/>
      <c r="EZ36" s="487"/>
      <c r="FA36" s="487"/>
      <c r="FB36" s="487"/>
      <c r="FC36" s="487"/>
      <c r="FD36" s="487"/>
      <c r="FE36" s="487"/>
      <c r="FF36" s="487"/>
      <c r="FG36" s="487"/>
      <c r="FH36" s="487"/>
      <c r="FI36" s="487"/>
      <c r="FJ36" s="487"/>
      <c r="FK36" s="487"/>
      <c r="FL36" s="487"/>
      <c r="FM36" s="487"/>
      <c r="FN36" s="487"/>
      <c r="FO36" s="487"/>
      <c r="FP36" s="487"/>
      <c r="FQ36" s="487"/>
      <c r="FR36" s="487"/>
      <c r="FS36" s="487"/>
      <c r="FT36" s="487"/>
      <c r="FU36" s="487"/>
      <c r="FV36" s="487"/>
      <c r="FW36" s="487"/>
      <c r="FX36" s="487"/>
      <c r="FY36" s="487"/>
      <c r="FZ36" s="487"/>
      <c r="GA36" s="487"/>
      <c r="GB36" s="487"/>
      <c r="GC36" s="487"/>
      <c r="GD36" s="487"/>
      <c r="GE36" s="487"/>
      <c r="GF36" s="487"/>
      <c r="GG36" s="487"/>
      <c r="GH36" s="487"/>
      <c r="GI36" s="487"/>
      <c r="GJ36" s="487"/>
      <c r="GK36" s="487"/>
      <c r="GL36" s="487"/>
      <c r="GM36" s="487"/>
      <c r="GN36" s="487"/>
      <c r="GO36" s="487"/>
      <c r="GP36" s="487"/>
      <c r="GQ36" s="487"/>
      <c r="GR36" s="487"/>
      <c r="GS36" s="487"/>
      <c r="GT36" s="487"/>
      <c r="GU36" s="487"/>
      <c r="GV36" s="487"/>
      <c r="GW36" s="487"/>
      <c r="GX36" s="487"/>
      <c r="GY36" s="487"/>
      <c r="GZ36" s="487"/>
      <c r="HA36" s="487"/>
      <c r="HB36" s="487"/>
      <c r="HC36" s="487"/>
      <c r="HD36" s="487"/>
      <c r="HE36" s="487"/>
      <c r="HF36" s="487"/>
      <c r="HG36" s="487"/>
      <c r="HH36" s="487"/>
      <c r="HI36" s="487"/>
      <c r="HJ36" s="487"/>
      <c r="HK36" s="487"/>
      <c r="HL36" s="487"/>
      <c r="HM36" s="487"/>
      <c r="HN36" s="487"/>
      <c r="HO36" s="487"/>
      <c r="HP36" s="487"/>
      <c r="HQ36" s="487"/>
      <c r="HR36" s="487"/>
      <c r="HS36" s="487"/>
      <c r="HT36" s="487"/>
      <c r="HU36" s="487"/>
      <c r="HV36" s="487"/>
      <c r="HW36" s="487"/>
      <c r="HX36" s="487"/>
      <c r="HY36" s="487"/>
      <c r="HZ36" s="487"/>
      <c r="IA36" s="487"/>
      <c r="IB36" s="487"/>
      <c r="IC36" s="487"/>
      <c r="ID36" s="487"/>
      <c r="IE36" s="487"/>
      <c r="IF36" s="487"/>
      <c r="IG36" s="487"/>
      <c r="IH36" s="487"/>
      <c r="II36" s="487"/>
      <c r="IJ36" s="487"/>
      <c r="IK36" s="487"/>
      <c r="IL36" s="487"/>
      <c r="IM36" s="487"/>
      <c r="IN36" s="487"/>
      <c r="IO36" s="487"/>
      <c r="IP36" s="487"/>
      <c r="IQ36" s="487"/>
      <c r="IR36" s="487"/>
      <c r="IS36" s="487"/>
      <c r="IT36" s="487"/>
      <c r="IU36" s="487"/>
      <c r="IV36" s="487"/>
      <c r="IW36" s="487"/>
      <c r="IX36" s="487"/>
    </row>
    <row r="37" spans="1:258" ht="48.75" thickBot="1" x14ac:dyDescent="0.3">
      <c r="A37" s="524">
        <v>7</v>
      </c>
      <c r="B37" s="524"/>
      <c r="C37" s="525" t="s">
        <v>81</v>
      </c>
      <c r="D37" s="526">
        <f>D26</f>
        <v>6602976.176</v>
      </c>
      <c r="E37" s="527"/>
      <c r="F37" s="528"/>
      <c r="G37" s="556"/>
      <c r="H37" s="575"/>
      <c r="I37" s="567"/>
      <c r="J37" s="529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0"/>
      <c r="AS37" s="510"/>
      <c r="AT37" s="510"/>
      <c r="AU37" s="510"/>
      <c r="AV37" s="510"/>
      <c r="AW37" s="510"/>
      <c r="AX37" s="510"/>
      <c r="AY37" s="510"/>
      <c r="AZ37" s="510"/>
      <c r="BA37" s="510"/>
      <c r="BB37" s="510"/>
      <c r="BC37" s="510"/>
      <c r="BD37" s="510"/>
      <c r="BE37" s="510"/>
      <c r="BF37" s="510"/>
      <c r="BG37" s="510"/>
      <c r="BH37" s="510"/>
      <c r="BI37" s="510"/>
      <c r="BJ37" s="510"/>
      <c r="BK37" s="510"/>
      <c r="BL37" s="510"/>
      <c r="BM37" s="510"/>
      <c r="BN37" s="510"/>
      <c r="BO37" s="510"/>
      <c r="BP37" s="510"/>
      <c r="BQ37" s="510"/>
      <c r="BR37" s="510"/>
      <c r="BS37" s="510"/>
      <c r="BT37" s="510"/>
      <c r="BU37" s="510"/>
      <c r="BV37" s="510"/>
      <c r="BW37" s="510"/>
      <c r="BX37" s="510"/>
      <c r="BY37" s="510"/>
      <c r="BZ37" s="510"/>
      <c r="CA37" s="510"/>
      <c r="CB37" s="510"/>
      <c r="CC37" s="510"/>
      <c r="CD37" s="510"/>
      <c r="CE37" s="510"/>
      <c r="CF37" s="510"/>
      <c r="CG37" s="510"/>
      <c r="CH37" s="510"/>
      <c r="CI37" s="510"/>
      <c r="CJ37" s="510"/>
      <c r="CK37" s="510"/>
      <c r="CL37" s="510"/>
      <c r="CM37" s="510"/>
      <c r="CN37" s="510"/>
      <c r="CO37" s="510"/>
      <c r="CP37" s="510"/>
      <c r="CQ37" s="510"/>
      <c r="CR37" s="510"/>
      <c r="CS37" s="510"/>
      <c r="CT37" s="510"/>
      <c r="CU37" s="510"/>
      <c r="CV37" s="510"/>
      <c r="CW37" s="510"/>
      <c r="CX37" s="510"/>
      <c r="CY37" s="510"/>
      <c r="CZ37" s="510"/>
      <c r="DA37" s="510"/>
      <c r="DB37" s="510"/>
      <c r="DC37" s="510"/>
      <c r="DD37" s="510"/>
      <c r="DE37" s="510"/>
      <c r="DF37" s="510"/>
      <c r="DG37" s="510"/>
      <c r="DH37" s="510"/>
      <c r="DI37" s="510"/>
      <c r="DJ37" s="510"/>
      <c r="DK37" s="510"/>
      <c r="DL37" s="510"/>
      <c r="DM37" s="510"/>
      <c r="DN37" s="510"/>
      <c r="DO37" s="510"/>
      <c r="DP37" s="510"/>
      <c r="DQ37" s="510"/>
      <c r="DR37" s="510"/>
      <c r="DS37" s="510"/>
      <c r="DT37" s="510"/>
      <c r="DU37" s="510"/>
      <c r="DV37" s="510"/>
      <c r="DW37" s="510"/>
      <c r="DX37" s="510"/>
      <c r="DY37" s="510"/>
      <c r="DZ37" s="510"/>
      <c r="EA37" s="510"/>
      <c r="EB37" s="510"/>
      <c r="EC37" s="510"/>
      <c r="ED37" s="510"/>
      <c r="EE37" s="510"/>
      <c r="EF37" s="510"/>
      <c r="EG37" s="510"/>
      <c r="EH37" s="510"/>
      <c r="EI37" s="510"/>
      <c r="EJ37" s="510"/>
      <c r="EK37" s="510"/>
      <c r="EL37" s="510"/>
      <c r="EM37" s="510"/>
      <c r="EN37" s="510"/>
      <c r="EO37" s="510"/>
      <c r="EP37" s="510"/>
      <c r="EQ37" s="510"/>
      <c r="ER37" s="510"/>
      <c r="ES37" s="510"/>
      <c r="ET37" s="510"/>
      <c r="EU37" s="510"/>
      <c r="EV37" s="510"/>
      <c r="EW37" s="510"/>
      <c r="EX37" s="510"/>
      <c r="EY37" s="510"/>
      <c r="EZ37" s="510"/>
      <c r="FA37" s="510"/>
      <c r="FB37" s="510"/>
      <c r="FC37" s="510"/>
      <c r="FD37" s="510"/>
      <c r="FE37" s="510"/>
      <c r="FF37" s="510"/>
      <c r="FG37" s="510"/>
      <c r="FH37" s="510"/>
      <c r="FI37" s="510"/>
      <c r="FJ37" s="510"/>
      <c r="FK37" s="510"/>
      <c r="FL37" s="510"/>
      <c r="FM37" s="510"/>
      <c r="FN37" s="510"/>
      <c r="FO37" s="510"/>
      <c r="FP37" s="510"/>
      <c r="FQ37" s="510"/>
      <c r="FR37" s="510"/>
      <c r="FS37" s="510"/>
      <c r="FT37" s="510"/>
      <c r="FU37" s="510"/>
      <c r="FV37" s="510"/>
      <c r="FW37" s="510"/>
      <c r="FX37" s="510"/>
      <c r="FY37" s="510"/>
      <c r="FZ37" s="510"/>
      <c r="GA37" s="510"/>
      <c r="GB37" s="510"/>
      <c r="GC37" s="510"/>
      <c r="GD37" s="510"/>
      <c r="GE37" s="510"/>
      <c r="GF37" s="510"/>
      <c r="GG37" s="510"/>
      <c r="GH37" s="510"/>
      <c r="GI37" s="510"/>
      <c r="GJ37" s="510"/>
      <c r="GK37" s="510"/>
      <c r="GL37" s="510"/>
      <c r="GM37" s="510"/>
      <c r="GN37" s="510"/>
      <c r="GO37" s="510"/>
      <c r="GP37" s="510"/>
      <c r="GQ37" s="510"/>
      <c r="GR37" s="510"/>
      <c r="GS37" s="510"/>
      <c r="GT37" s="510"/>
      <c r="GU37" s="510"/>
      <c r="GV37" s="510"/>
      <c r="GW37" s="510"/>
      <c r="GX37" s="510"/>
      <c r="GY37" s="510"/>
      <c r="GZ37" s="510"/>
      <c r="HA37" s="510"/>
      <c r="HB37" s="510"/>
      <c r="HC37" s="510"/>
      <c r="HD37" s="510"/>
      <c r="HE37" s="510"/>
      <c r="HF37" s="510"/>
      <c r="HG37" s="510"/>
      <c r="HH37" s="510"/>
      <c r="HI37" s="510"/>
      <c r="HJ37" s="510"/>
      <c r="HK37" s="510"/>
      <c r="HL37" s="510"/>
      <c r="HM37" s="510"/>
      <c r="HN37" s="510"/>
      <c r="HO37" s="510"/>
      <c r="HP37" s="510"/>
      <c r="HQ37" s="510"/>
      <c r="HR37" s="510"/>
      <c r="HS37" s="510"/>
      <c r="HT37" s="510"/>
      <c r="HU37" s="510"/>
      <c r="HV37" s="510"/>
      <c r="HW37" s="510"/>
      <c r="HX37" s="510"/>
      <c r="HY37" s="510"/>
      <c r="HZ37" s="510"/>
      <c r="IA37" s="510"/>
      <c r="IB37" s="510"/>
      <c r="IC37" s="510"/>
      <c r="ID37" s="510"/>
      <c r="IE37" s="510"/>
      <c r="IF37" s="510"/>
      <c r="IG37" s="510"/>
      <c r="IH37" s="510"/>
      <c r="II37" s="510"/>
      <c r="IJ37" s="510"/>
      <c r="IK37" s="510"/>
      <c r="IL37" s="510"/>
      <c r="IM37" s="510"/>
      <c r="IN37" s="510"/>
      <c r="IO37" s="510"/>
      <c r="IP37" s="510"/>
      <c r="IQ37" s="510"/>
      <c r="IR37" s="510"/>
      <c r="IS37" s="510"/>
      <c r="IT37" s="510"/>
      <c r="IU37" s="510"/>
      <c r="IV37" s="510"/>
      <c r="IW37" s="510"/>
      <c r="IX37" s="510"/>
    </row>
    <row r="40" spans="1:258" ht="18.75" x14ac:dyDescent="0.3">
      <c r="A40" s="530" t="s">
        <v>82</v>
      </c>
      <c r="B40" s="530"/>
      <c r="C40" s="530"/>
      <c r="D40" s="531"/>
      <c r="E40" s="530" t="s">
        <v>83</v>
      </c>
      <c r="F40" s="530"/>
      <c r="G40" s="532"/>
      <c r="H40" s="532"/>
      <c r="I40" s="532"/>
      <c r="J40" s="532"/>
    </row>
    <row r="41" spans="1:258" x14ac:dyDescent="0.2">
      <c r="A41" s="533"/>
      <c r="B41" s="533" t="s">
        <v>307</v>
      </c>
      <c r="E41" s="533"/>
      <c r="F41" s="533"/>
    </row>
    <row r="42" spans="1:258" x14ac:dyDescent="0.2">
      <c r="A42" s="533"/>
      <c r="B42" s="533"/>
      <c r="E42" s="533"/>
      <c r="F42" s="533"/>
    </row>
    <row r="43" spans="1:258" ht="15.75" x14ac:dyDescent="0.25">
      <c r="A43" s="536"/>
      <c r="B43" s="537"/>
      <c r="C43" s="538"/>
      <c r="D43" s="539"/>
      <c r="E43" s="540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539"/>
      <c r="AH43" s="539"/>
      <c r="AI43" s="539"/>
      <c r="AJ43" s="539"/>
      <c r="AK43" s="539"/>
      <c r="AL43" s="539"/>
      <c r="AM43" s="539"/>
      <c r="AN43" s="539"/>
      <c r="AO43" s="539"/>
      <c r="AP43" s="539"/>
      <c r="AQ43" s="539"/>
      <c r="AR43" s="539"/>
      <c r="AS43" s="539"/>
      <c r="AT43" s="539"/>
      <c r="AU43" s="539"/>
      <c r="AV43" s="539"/>
      <c r="AW43" s="539"/>
      <c r="AX43" s="539"/>
      <c r="AY43" s="539"/>
      <c r="AZ43" s="539"/>
      <c r="BA43" s="539"/>
      <c r="BB43" s="539"/>
      <c r="BC43" s="539"/>
      <c r="BD43" s="539"/>
      <c r="BE43" s="539"/>
      <c r="BF43" s="539"/>
      <c r="BG43" s="539"/>
      <c r="BH43" s="539"/>
      <c r="BI43" s="539"/>
      <c r="BJ43" s="539"/>
      <c r="BK43" s="539"/>
      <c r="BL43" s="539"/>
      <c r="BM43" s="539"/>
      <c r="BN43" s="539"/>
      <c r="BO43" s="539"/>
      <c r="BP43" s="539"/>
      <c r="BQ43" s="539"/>
      <c r="BR43" s="539"/>
      <c r="BS43" s="539"/>
      <c r="BT43" s="539"/>
      <c r="BU43" s="539"/>
      <c r="BV43" s="539"/>
      <c r="BW43" s="539"/>
      <c r="BX43" s="539"/>
      <c r="BY43" s="539"/>
      <c r="BZ43" s="539"/>
      <c r="CA43" s="539"/>
      <c r="CB43" s="539"/>
      <c r="CC43" s="539"/>
      <c r="CD43" s="539"/>
      <c r="CE43" s="539"/>
      <c r="CF43" s="539"/>
      <c r="CG43" s="539"/>
      <c r="CH43" s="539"/>
      <c r="CI43" s="539"/>
      <c r="CJ43" s="539"/>
      <c r="CK43" s="539"/>
      <c r="CL43" s="539"/>
      <c r="CM43" s="539"/>
      <c r="CN43" s="539"/>
      <c r="CO43" s="539"/>
      <c r="CP43" s="539"/>
      <c r="CQ43" s="539"/>
      <c r="CR43" s="539"/>
      <c r="CS43" s="539"/>
      <c r="CT43" s="539"/>
      <c r="CU43" s="539"/>
      <c r="CV43" s="539"/>
      <c r="CW43" s="539"/>
      <c r="CX43" s="539"/>
      <c r="CY43" s="539"/>
      <c r="CZ43" s="539"/>
      <c r="DA43" s="539"/>
      <c r="DB43" s="539"/>
      <c r="DC43" s="539"/>
      <c r="DD43" s="539"/>
      <c r="DE43" s="539"/>
      <c r="DF43" s="539"/>
      <c r="DG43" s="539"/>
      <c r="DH43" s="539"/>
      <c r="DI43" s="539"/>
      <c r="DJ43" s="539"/>
      <c r="DK43" s="539"/>
      <c r="DL43" s="539"/>
      <c r="DM43" s="539"/>
      <c r="DN43" s="539"/>
      <c r="DO43" s="539"/>
      <c r="DP43" s="539"/>
      <c r="DQ43" s="539"/>
      <c r="DR43" s="539"/>
      <c r="DS43" s="539"/>
      <c r="DT43" s="539"/>
      <c r="DU43" s="539"/>
      <c r="DV43" s="539"/>
      <c r="DW43" s="539"/>
      <c r="DX43" s="539"/>
      <c r="DY43" s="539"/>
      <c r="DZ43" s="539"/>
      <c r="EA43" s="539"/>
      <c r="EB43" s="539"/>
      <c r="EC43" s="539"/>
      <c r="ED43" s="539"/>
      <c r="EE43" s="539"/>
      <c r="EF43" s="539"/>
      <c r="EG43" s="539"/>
      <c r="EH43" s="539"/>
      <c r="EI43" s="539"/>
      <c r="EJ43" s="539"/>
      <c r="EK43" s="539"/>
      <c r="EL43" s="539"/>
      <c r="EM43" s="539"/>
      <c r="EN43" s="539"/>
      <c r="EO43" s="539"/>
      <c r="EP43" s="539"/>
      <c r="EQ43" s="539"/>
      <c r="ER43" s="539"/>
      <c r="ES43" s="539"/>
      <c r="ET43" s="539"/>
      <c r="EU43" s="539"/>
      <c r="EV43" s="539"/>
      <c r="EW43" s="539"/>
      <c r="EX43" s="539"/>
      <c r="EY43" s="539"/>
      <c r="EZ43" s="539"/>
      <c r="FA43" s="539"/>
      <c r="FB43" s="539"/>
      <c r="FC43" s="539"/>
      <c r="FD43" s="539"/>
      <c r="FE43" s="539"/>
      <c r="FF43" s="539"/>
      <c r="FG43" s="539"/>
      <c r="FH43" s="539"/>
      <c r="FI43" s="539"/>
      <c r="FJ43" s="539"/>
      <c r="FK43" s="539"/>
      <c r="FL43" s="539"/>
      <c r="FM43" s="539"/>
      <c r="FN43" s="539"/>
      <c r="FO43" s="539"/>
      <c r="FP43" s="539"/>
      <c r="FQ43" s="539"/>
      <c r="FR43" s="539"/>
      <c r="FS43" s="539"/>
      <c r="FT43" s="539"/>
      <c r="FU43" s="539"/>
      <c r="FV43" s="539"/>
      <c r="FW43" s="539"/>
      <c r="FX43" s="539"/>
      <c r="FY43" s="539"/>
      <c r="FZ43" s="539"/>
      <c r="GA43" s="539"/>
      <c r="GB43" s="539"/>
      <c r="GC43" s="539"/>
      <c r="GD43" s="539"/>
      <c r="GE43" s="539"/>
      <c r="GF43" s="539"/>
      <c r="GG43" s="539"/>
      <c r="GH43" s="539"/>
      <c r="GI43" s="539"/>
      <c r="GJ43" s="539"/>
      <c r="GK43" s="539"/>
      <c r="GL43" s="539"/>
      <c r="GM43" s="539"/>
      <c r="GN43" s="539"/>
      <c r="GO43" s="539"/>
      <c r="GP43" s="539"/>
      <c r="GQ43" s="539"/>
      <c r="GR43" s="539"/>
      <c r="GS43" s="539"/>
      <c r="GT43" s="539"/>
      <c r="GU43" s="539"/>
      <c r="GV43" s="539"/>
      <c r="GW43" s="539"/>
      <c r="GX43" s="539"/>
      <c r="GY43" s="539"/>
      <c r="GZ43" s="539"/>
      <c r="HA43" s="539"/>
      <c r="HB43" s="539"/>
      <c r="HC43" s="539"/>
      <c r="HD43" s="539"/>
      <c r="HE43" s="539"/>
      <c r="HF43" s="539"/>
      <c r="HG43" s="539"/>
      <c r="HH43" s="539"/>
      <c r="HI43" s="539"/>
      <c r="HJ43" s="539"/>
      <c r="HK43" s="539"/>
      <c r="HL43" s="539"/>
      <c r="HM43" s="539"/>
      <c r="HN43" s="539"/>
      <c r="HO43" s="539"/>
      <c r="HP43" s="539"/>
      <c r="HQ43" s="539"/>
      <c r="HR43" s="539"/>
      <c r="HS43" s="539"/>
      <c r="HT43" s="539"/>
      <c r="HU43" s="539"/>
      <c r="HV43" s="539"/>
      <c r="HW43" s="539"/>
      <c r="HX43" s="539"/>
      <c r="HY43" s="539"/>
      <c r="HZ43" s="539"/>
      <c r="IA43" s="539"/>
      <c r="IB43" s="539"/>
      <c r="IC43" s="539"/>
      <c r="ID43" s="539"/>
      <c r="IE43" s="539"/>
      <c r="IF43" s="539"/>
      <c r="IG43" s="539"/>
      <c r="IH43" s="539"/>
      <c r="II43" s="539"/>
      <c r="IJ43" s="539"/>
      <c r="IK43" s="539"/>
      <c r="IL43" s="539"/>
      <c r="IM43" s="539"/>
      <c r="IN43" s="539"/>
      <c r="IO43" s="539"/>
      <c r="IP43" s="539"/>
      <c r="IQ43" s="539"/>
      <c r="IR43" s="539"/>
      <c r="IS43" s="539"/>
      <c r="IT43" s="539"/>
      <c r="IU43" s="539"/>
      <c r="IV43" s="539"/>
      <c r="IW43" s="539"/>
      <c r="IX43" s="539"/>
    </row>
  </sheetData>
  <mergeCells count="10">
    <mergeCell ref="A26:A28"/>
    <mergeCell ref="A29:A31"/>
    <mergeCell ref="C2:G2"/>
    <mergeCell ref="A4:G4"/>
    <mergeCell ref="A5:G5"/>
    <mergeCell ref="A6:G6"/>
    <mergeCell ref="A7:A8"/>
    <mergeCell ref="B7:B8"/>
    <mergeCell ref="C7:C8"/>
    <mergeCell ref="D7:G7"/>
  </mergeCells>
  <pageMargins left="0.7" right="0.7" top="0.75" bottom="0.75" header="0.3" footer="0.3"/>
  <pageSetup paperSize="9" scale="63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43"/>
  <sheetViews>
    <sheetView view="pageBreakPreview" zoomScaleNormal="100" zoomScaleSheetLayoutView="100" workbookViewId="0">
      <selection activeCell="J14" sqref="J14"/>
    </sheetView>
  </sheetViews>
  <sheetFormatPr defaultRowHeight="12.75" outlineLevelRow="1" outlineLevelCol="1" x14ac:dyDescent="0.25"/>
  <cols>
    <col min="1" max="1" width="7.140625" style="407" customWidth="1"/>
    <col min="2" max="2" width="17.85546875" style="407" customWidth="1"/>
    <col min="3" max="3" width="43.42578125" style="534" customWidth="1"/>
    <col min="4" max="4" width="12.42578125" style="534" customWidth="1"/>
    <col min="5" max="5" width="6.5703125" style="534" customWidth="1"/>
    <col min="6" max="6" width="14.5703125" style="535" hidden="1" customWidth="1"/>
    <col min="7" max="7" width="14" style="407" customWidth="1"/>
    <col min="8" max="8" width="8.140625" style="407" customWidth="1"/>
    <col min="9" max="12" width="16.7109375" style="407" customWidth="1"/>
    <col min="13" max="13" width="8" style="407" customWidth="1" outlineLevel="1"/>
    <col min="14" max="14" width="9.28515625" style="407" customWidth="1" outlineLevel="1"/>
    <col min="15" max="15" width="30.85546875" style="407" customWidth="1"/>
    <col min="16" max="16" width="27.140625" style="407" bestFit="1" customWidth="1"/>
    <col min="17" max="261" width="9.140625" style="407"/>
    <col min="262" max="262" width="7.140625" style="407" customWidth="1"/>
    <col min="263" max="263" width="17.85546875" style="407" customWidth="1"/>
    <col min="264" max="264" width="60.28515625" style="407" customWidth="1"/>
    <col min="265" max="265" width="14.5703125" style="407" customWidth="1"/>
    <col min="266" max="266" width="12.140625" style="407" customWidth="1"/>
    <col min="267" max="267" width="7.85546875" style="407" customWidth="1"/>
    <col min="268" max="268" width="16.7109375" style="407" customWidth="1"/>
    <col min="269" max="270" width="0" style="407" hidden="1" customWidth="1"/>
    <col min="271" max="271" width="30.85546875" style="407" customWidth="1"/>
    <col min="272" max="272" width="27.140625" style="407" bestFit="1" customWidth="1"/>
    <col min="273" max="517" width="9.140625" style="407"/>
    <col min="518" max="518" width="7.140625" style="407" customWidth="1"/>
    <col min="519" max="519" width="17.85546875" style="407" customWidth="1"/>
    <col min="520" max="520" width="60.28515625" style="407" customWidth="1"/>
    <col min="521" max="521" width="14.5703125" style="407" customWidth="1"/>
    <col min="522" max="522" width="12.140625" style="407" customWidth="1"/>
    <col min="523" max="523" width="7.85546875" style="407" customWidth="1"/>
    <col min="524" max="524" width="16.7109375" style="407" customWidth="1"/>
    <col min="525" max="526" width="0" style="407" hidden="1" customWidth="1"/>
    <col min="527" max="527" width="30.85546875" style="407" customWidth="1"/>
    <col min="528" max="528" width="27.140625" style="407" bestFit="1" customWidth="1"/>
    <col min="529" max="773" width="9.140625" style="407"/>
    <col min="774" max="774" width="7.140625" style="407" customWidth="1"/>
    <col min="775" max="775" width="17.85546875" style="407" customWidth="1"/>
    <col min="776" max="776" width="60.28515625" style="407" customWidth="1"/>
    <col min="777" max="777" width="14.5703125" style="407" customWidth="1"/>
    <col min="778" max="778" width="12.140625" style="407" customWidth="1"/>
    <col min="779" max="779" width="7.85546875" style="407" customWidth="1"/>
    <col min="780" max="780" width="16.7109375" style="407" customWidth="1"/>
    <col min="781" max="782" width="0" style="407" hidden="1" customWidth="1"/>
    <col min="783" max="783" width="30.85546875" style="407" customWidth="1"/>
    <col min="784" max="784" width="27.140625" style="407" bestFit="1" customWidth="1"/>
    <col min="785" max="1029" width="9.140625" style="407"/>
    <col min="1030" max="1030" width="7.140625" style="407" customWidth="1"/>
    <col min="1031" max="1031" width="17.85546875" style="407" customWidth="1"/>
    <col min="1032" max="1032" width="60.28515625" style="407" customWidth="1"/>
    <col min="1033" max="1033" width="14.5703125" style="407" customWidth="1"/>
    <col min="1034" max="1034" width="12.140625" style="407" customWidth="1"/>
    <col min="1035" max="1035" width="7.85546875" style="407" customWidth="1"/>
    <col min="1036" max="1036" width="16.7109375" style="407" customWidth="1"/>
    <col min="1037" max="1038" width="0" style="407" hidden="1" customWidth="1"/>
    <col min="1039" max="1039" width="30.85546875" style="407" customWidth="1"/>
    <col min="1040" max="1040" width="27.140625" style="407" bestFit="1" customWidth="1"/>
    <col min="1041" max="1285" width="9.140625" style="407"/>
    <col min="1286" max="1286" width="7.140625" style="407" customWidth="1"/>
    <col min="1287" max="1287" width="17.85546875" style="407" customWidth="1"/>
    <col min="1288" max="1288" width="60.28515625" style="407" customWidth="1"/>
    <col min="1289" max="1289" width="14.5703125" style="407" customWidth="1"/>
    <col min="1290" max="1290" width="12.140625" style="407" customWidth="1"/>
    <col min="1291" max="1291" width="7.85546875" style="407" customWidth="1"/>
    <col min="1292" max="1292" width="16.7109375" style="407" customWidth="1"/>
    <col min="1293" max="1294" width="0" style="407" hidden="1" customWidth="1"/>
    <col min="1295" max="1295" width="30.85546875" style="407" customWidth="1"/>
    <col min="1296" max="1296" width="27.140625" style="407" bestFit="1" customWidth="1"/>
    <col min="1297" max="1541" width="9.140625" style="407"/>
    <col min="1542" max="1542" width="7.140625" style="407" customWidth="1"/>
    <col min="1543" max="1543" width="17.85546875" style="407" customWidth="1"/>
    <col min="1544" max="1544" width="60.28515625" style="407" customWidth="1"/>
    <col min="1545" max="1545" width="14.5703125" style="407" customWidth="1"/>
    <col min="1546" max="1546" width="12.140625" style="407" customWidth="1"/>
    <col min="1547" max="1547" width="7.85546875" style="407" customWidth="1"/>
    <col min="1548" max="1548" width="16.7109375" style="407" customWidth="1"/>
    <col min="1549" max="1550" width="0" style="407" hidden="1" customWidth="1"/>
    <col min="1551" max="1551" width="30.85546875" style="407" customWidth="1"/>
    <col min="1552" max="1552" width="27.140625" style="407" bestFit="1" customWidth="1"/>
    <col min="1553" max="1797" width="9.140625" style="407"/>
    <col min="1798" max="1798" width="7.140625" style="407" customWidth="1"/>
    <col min="1799" max="1799" width="17.85546875" style="407" customWidth="1"/>
    <col min="1800" max="1800" width="60.28515625" style="407" customWidth="1"/>
    <col min="1801" max="1801" width="14.5703125" style="407" customWidth="1"/>
    <col min="1802" max="1802" width="12.140625" style="407" customWidth="1"/>
    <col min="1803" max="1803" width="7.85546875" style="407" customWidth="1"/>
    <col min="1804" max="1804" width="16.7109375" style="407" customWidth="1"/>
    <col min="1805" max="1806" width="0" style="407" hidden="1" customWidth="1"/>
    <col min="1807" max="1807" width="30.85546875" style="407" customWidth="1"/>
    <col min="1808" max="1808" width="27.140625" style="407" bestFit="1" customWidth="1"/>
    <col min="1809" max="2053" width="9.140625" style="407"/>
    <col min="2054" max="2054" width="7.140625" style="407" customWidth="1"/>
    <col min="2055" max="2055" width="17.85546875" style="407" customWidth="1"/>
    <col min="2056" max="2056" width="60.28515625" style="407" customWidth="1"/>
    <col min="2057" max="2057" width="14.5703125" style="407" customWidth="1"/>
    <col min="2058" max="2058" width="12.140625" style="407" customWidth="1"/>
    <col min="2059" max="2059" width="7.85546875" style="407" customWidth="1"/>
    <col min="2060" max="2060" width="16.7109375" style="407" customWidth="1"/>
    <col min="2061" max="2062" width="0" style="407" hidden="1" customWidth="1"/>
    <col min="2063" max="2063" width="30.85546875" style="407" customWidth="1"/>
    <col min="2064" max="2064" width="27.140625" style="407" bestFit="1" customWidth="1"/>
    <col min="2065" max="2309" width="9.140625" style="407"/>
    <col min="2310" max="2310" width="7.140625" style="407" customWidth="1"/>
    <col min="2311" max="2311" width="17.85546875" style="407" customWidth="1"/>
    <col min="2312" max="2312" width="60.28515625" style="407" customWidth="1"/>
    <col min="2313" max="2313" width="14.5703125" style="407" customWidth="1"/>
    <col min="2314" max="2314" width="12.140625" style="407" customWidth="1"/>
    <col min="2315" max="2315" width="7.85546875" style="407" customWidth="1"/>
    <col min="2316" max="2316" width="16.7109375" style="407" customWidth="1"/>
    <col min="2317" max="2318" width="0" style="407" hidden="1" customWidth="1"/>
    <col min="2319" max="2319" width="30.85546875" style="407" customWidth="1"/>
    <col min="2320" max="2320" width="27.140625" style="407" bestFit="1" customWidth="1"/>
    <col min="2321" max="2565" width="9.140625" style="407"/>
    <col min="2566" max="2566" width="7.140625" style="407" customWidth="1"/>
    <col min="2567" max="2567" width="17.85546875" style="407" customWidth="1"/>
    <col min="2568" max="2568" width="60.28515625" style="407" customWidth="1"/>
    <col min="2569" max="2569" width="14.5703125" style="407" customWidth="1"/>
    <col min="2570" max="2570" width="12.140625" style="407" customWidth="1"/>
    <col min="2571" max="2571" width="7.85546875" style="407" customWidth="1"/>
    <col min="2572" max="2572" width="16.7109375" style="407" customWidth="1"/>
    <col min="2573" max="2574" width="0" style="407" hidden="1" customWidth="1"/>
    <col min="2575" max="2575" width="30.85546875" style="407" customWidth="1"/>
    <col min="2576" max="2576" width="27.140625" style="407" bestFit="1" customWidth="1"/>
    <col min="2577" max="2821" width="9.140625" style="407"/>
    <col min="2822" max="2822" width="7.140625" style="407" customWidth="1"/>
    <col min="2823" max="2823" width="17.85546875" style="407" customWidth="1"/>
    <col min="2824" max="2824" width="60.28515625" style="407" customWidth="1"/>
    <col min="2825" max="2825" width="14.5703125" style="407" customWidth="1"/>
    <col min="2826" max="2826" width="12.140625" style="407" customWidth="1"/>
    <col min="2827" max="2827" width="7.85546875" style="407" customWidth="1"/>
    <col min="2828" max="2828" width="16.7109375" style="407" customWidth="1"/>
    <col min="2829" max="2830" width="0" style="407" hidden="1" customWidth="1"/>
    <col min="2831" max="2831" width="30.85546875" style="407" customWidth="1"/>
    <col min="2832" max="2832" width="27.140625" style="407" bestFit="1" customWidth="1"/>
    <col min="2833" max="3077" width="9.140625" style="407"/>
    <col min="3078" max="3078" width="7.140625" style="407" customWidth="1"/>
    <col min="3079" max="3079" width="17.85546875" style="407" customWidth="1"/>
    <col min="3080" max="3080" width="60.28515625" style="407" customWidth="1"/>
    <col min="3081" max="3081" width="14.5703125" style="407" customWidth="1"/>
    <col min="3082" max="3082" width="12.140625" style="407" customWidth="1"/>
    <col min="3083" max="3083" width="7.85546875" style="407" customWidth="1"/>
    <col min="3084" max="3084" width="16.7109375" style="407" customWidth="1"/>
    <col min="3085" max="3086" width="0" style="407" hidden="1" customWidth="1"/>
    <col min="3087" max="3087" width="30.85546875" style="407" customWidth="1"/>
    <col min="3088" max="3088" width="27.140625" style="407" bestFit="1" customWidth="1"/>
    <col min="3089" max="3333" width="9.140625" style="407"/>
    <col min="3334" max="3334" width="7.140625" style="407" customWidth="1"/>
    <col min="3335" max="3335" width="17.85546875" style="407" customWidth="1"/>
    <col min="3336" max="3336" width="60.28515625" style="407" customWidth="1"/>
    <col min="3337" max="3337" width="14.5703125" style="407" customWidth="1"/>
    <col min="3338" max="3338" width="12.140625" style="407" customWidth="1"/>
    <col min="3339" max="3339" width="7.85546875" style="407" customWidth="1"/>
    <col min="3340" max="3340" width="16.7109375" style="407" customWidth="1"/>
    <col min="3341" max="3342" width="0" style="407" hidden="1" customWidth="1"/>
    <col min="3343" max="3343" width="30.85546875" style="407" customWidth="1"/>
    <col min="3344" max="3344" width="27.140625" style="407" bestFit="1" customWidth="1"/>
    <col min="3345" max="3589" width="9.140625" style="407"/>
    <col min="3590" max="3590" width="7.140625" style="407" customWidth="1"/>
    <col min="3591" max="3591" width="17.85546875" style="407" customWidth="1"/>
    <col min="3592" max="3592" width="60.28515625" style="407" customWidth="1"/>
    <col min="3593" max="3593" width="14.5703125" style="407" customWidth="1"/>
    <col min="3594" max="3594" width="12.140625" style="407" customWidth="1"/>
    <col min="3595" max="3595" width="7.85546875" style="407" customWidth="1"/>
    <col min="3596" max="3596" width="16.7109375" style="407" customWidth="1"/>
    <col min="3597" max="3598" width="0" style="407" hidden="1" customWidth="1"/>
    <col min="3599" max="3599" width="30.85546875" style="407" customWidth="1"/>
    <col min="3600" max="3600" width="27.140625" style="407" bestFit="1" customWidth="1"/>
    <col min="3601" max="3845" width="9.140625" style="407"/>
    <col min="3846" max="3846" width="7.140625" style="407" customWidth="1"/>
    <col min="3847" max="3847" width="17.85546875" style="407" customWidth="1"/>
    <col min="3848" max="3848" width="60.28515625" style="407" customWidth="1"/>
    <col min="3849" max="3849" width="14.5703125" style="407" customWidth="1"/>
    <col min="3850" max="3850" width="12.140625" style="407" customWidth="1"/>
    <col min="3851" max="3851" width="7.85546875" style="407" customWidth="1"/>
    <col min="3852" max="3852" width="16.7109375" style="407" customWidth="1"/>
    <col min="3853" max="3854" width="0" style="407" hidden="1" customWidth="1"/>
    <col min="3855" max="3855" width="30.85546875" style="407" customWidth="1"/>
    <col min="3856" max="3856" width="27.140625" style="407" bestFit="1" customWidth="1"/>
    <col min="3857" max="4101" width="9.140625" style="407"/>
    <col min="4102" max="4102" width="7.140625" style="407" customWidth="1"/>
    <col min="4103" max="4103" width="17.85546875" style="407" customWidth="1"/>
    <col min="4104" max="4104" width="60.28515625" style="407" customWidth="1"/>
    <col min="4105" max="4105" width="14.5703125" style="407" customWidth="1"/>
    <col min="4106" max="4106" width="12.140625" style="407" customWidth="1"/>
    <col min="4107" max="4107" width="7.85546875" style="407" customWidth="1"/>
    <col min="4108" max="4108" width="16.7109375" style="407" customWidth="1"/>
    <col min="4109" max="4110" width="0" style="407" hidden="1" customWidth="1"/>
    <col min="4111" max="4111" width="30.85546875" style="407" customWidth="1"/>
    <col min="4112" max="4112" width="27.140625" style="407" bestFit="1" customWidth="1"/>
    <col min="4113" max="4357" width="9.140625" style="407"/>
    <col min="4358" max="4358" width="7.140625" style="407" customWidth="1"/>
    <col min="4359" max="4359" width="17.85546875" style="407" customWidth="1"/>
    <col min="4360" max="4360" width="60.28515625" style="407" customWidth="1"/>
    <col min="4361" max="4361" width="14.5703125" style="407" customWidth="1"/>
    <col min="4362" max="4362" width="12.140625" style="407" customWidth="1"/>
    <col min="4363" max="4363" width="7.85546875" style="407" customWidth="1"/>
    <col min="4364" max="4364" width="16.7109375" style="407" customWidth="1"/>
    <col min="4365" max="4366" width="0" style="407" hidden="1" customWidth="1"/>
    <col min="4367" max="4367" width="30.85546875" style="407" customWidth="1"/>
    <col min="4368" max="4368" width="27.140625" style="407" bestFit="1" customWidth="1"/>
    <col min="4369" max="4613" width="9.140625" style="407"/>
    <col min="4614" max="4614" width="7.140625" style="407" customWidth="1"/>
    <col min="4615" max="4615" width="17.85546875" style="407" customWidth="1"/>
    <col min="4616" max="4616" width="60.28515625" style="407" customWidth="1"/>
    <col min="4617" max="4617" width="14.5703125" style="407" customWidth="1"/>
    <col min="4618" max="4618" width="12.140625" style="407" customWidth="1"/>
    <col min="4619" max="4619" width="7.85546875" style="407" customWidth="1"/>
    <col min="4620" max="4620" width="16.7109375" style="407" customWidth="1"/>
    <col min="4621" max="4622" width="0" style="407" hidden="1" customWidth="1"/>
    <col min="4623" max="4623" width="30.85546875" style="407" customWidth="1"/>
    <col min="4624" max="4624" width="27.140625" style="407" bestFit="1" customWidth="1"/>
    <col min="4625" max="4869" width="9.140625" style="407"/>
    <col min="4870" max="4870" width="7.140625" style="407" customWidth="1"/>
    <col min="4871" max="4871" width="17.85546875" style="407" customWidth="1"/>
    <col min="4872" max="4872" width="60.28515625" style="407" customWidth="1"/>
    <col min="4873" max="4873" width="14.5703125" style="407" customWidth="1"/>
    <col min="4874" max="4874" width="12.140625" style="407" customWidth="1"/>
    <col min="4875" max="4875" width="7.85546875" style="407" customWidth="1"/>
    <col min="4876" max="4876" width="16.7109375" style="407" customWidth="1"/>
    <col min="4877" max="4878" width="0" style="407" hidden="1" customWidth="1"/>
    <col min="4879" max="4879" width="30.85546875" style="407" customWidth="1"/>
    <col min="4880" max="4880" width="27.140625" style="407" bestFit="1" customWidth="1"/>
    <col min="4881" max="5125" width="9.140625" style="407"/>
    <col min="5126" max="5126" width="7.140625" style="407" customWidth="1"/>
    <col min="5127" max="5127" width="17.85546875" style="407" customWidth="1"/>
    <col min="5128" max="5128" width="60.28515625" style="407" customWidth="1"/>
    <col min="5129" max="5129" width="14.5703125" style="407" customWidth="1"/>
    <col min="5130" max="5130" width="12.140625" style="407" customWidth="1"/>
    <col min="5131" max="5131" width="7.85546875" style="407" customWidth="1"/>
    <col min="5132" max="5132" width="16.7109375" style="407" customWidth="1"/>
    <col min="5133" max="5134" width="0" style="407" hidden="1" customWidth="1"/>
    <col min="5135" max="5135" width="30.85546875" style="407" customWidth="1"/>
    <col min="5136" max="5136" width="27.140625" style="407" bestFit="1" customWidth="1"/>
    <col min="5137" max="5381" width="9.140625" style="407"/>
    <col min="5382" max="5382" width="7.140625" style="407" customWidth="1"/>
    <col min="5383" max="5383" width="17.85546875" style="407" customWidth="1"/>
    <col min="5384" max="5384" width="60.28515625" style="407" customWidth="1"/>
    <col min="5385" max="5385" width="14.5703125" style="407" customWidth="1"/>
    <col min="5386" max="5386" width="12.140625" style="407" customWidth="1"/>
    <col min="5387" max="5387" width="7.85546875" style="407" customWidth="1"/>
    <col min="5388" max="5388" width="16.7109375" style="407" customWidth="1"/>
    <col min="5389" max="5390" width="0" style="407" hidden="1" customWidth="1"/>
    <col min="5391" max="5391" width="30.85546875" style="407" customWidth="1"/>
    <col min="5392" max="5392" width="27.140625" style="407" bestFit="1" customWidth="1"/>
    <col min="5393" max="5637" width="9.140625" style="407"/>
    <col min="5638" max="5638" width="7.140625" style="407" customWidth="1"/>
    <col min="5639" max="5639" width="17.85546875" style="407" customWidth="1"/>
    <col min="5640" max="5640" width="60.28515625" style="407" customWidth="1"/>
    <col min="5641" max="5641" width="14.5703125" style="407" customWidth="1"/>
    <col min="5642" max="5642" width="12.140625" style="407" customWidth="1"/>
    <col min="5643" max="5643" width="7.85546875" style="407" customWidth="1"/>
    <col min="5644" max="5644" width="16.7109375" style="407" customWidth="1"/>
    <col min="5645" max="5646" width="0" style="407" hidden="1" customWidth="1"/>
    <col min="5647" max="5647" width="30.85546875" style="407" customWidth="1"/>
    <col min="5648" max="5648" width="27.140625" style="407" bestFit="1" customWidth="1"/>
    <col min="5649" max="5893" width="9.140625" style="407"/>
    <col min="5894" max="5894" width="7.140625" style="407" customWidth="1"/>
    <col min="5895" max="5895" width="17.85546875" style="407" customWidth="1"/>
    <col min="5896" max="5896" width="60.28515625" style="407" customWidth="1"/>
    <col min="5897" max="5897" width="14.5703125" style="407" customWidth="1"/>
    <col min="5898" max="5898" width="12.140625" style="407" customWidth="1"/>
    <col min="5899" max="5899" width="7.85546875" style="407" customWidth="1"/>
    <col min="5900" max="5900" width="16.7109375" style="407" customWidth="1"/>
    <col min="5901" max="5902" width="0" style="407" hidden="1" customWidth="1"/>
    <col min="5903" max="5903" width="30.85546875" style="407" customWidth="1"/>
    <col min="5904" max="5904" width="27.140625" style="407" bestFit="1" customWidth="1"/>
    <col min="5905" max="6149" width="9.140625" style="407"/>
    <col min="6150" max="6150" width="7.140625" style="407" customWidth="1"/>
    <col min="6151" max="6151" width="17.85546875" style="407" customWidth="1"/>
    <col min="6152" max="6152" width="60.28515625" style="407" customWidth="1"/>
    <col min="6153" max="6153" width="14.5703125" style="407" customWidth="1"/>
    <col min="6154" max="6154" width="12.140625" style="407" customWidth="1"/>
    <col min="6155" max="6155" width="7.85546875" style="407" customWidth="1"/>
    <col min="6156" max="6156" width="16.7109375" style="407" customWidth="1"/>
    <col min="6157" max="6158" width="0" style="407" hidden="1" customWidth="1"/>
    <col min="6159" max="6159" width="30.85546875" style="407" customWidth="1"/>
    <col min="6160" max="6160" width="27.140625" style="407" bestFit="1" customWidth="1"/>
    <col min="6161" max="6405" width="9.140625" style="407"/>
    <col min="6406" max="6406" width="7.140625" style="407" customWidth="1"/>
    <col min="6407" max="6407" width="17.85546875" style="407" customWidth="1"/>
    <col min="6408" max="6408" width="60.28515625" style="407" customWidth="1"/>
    <col min="6409" max="6409" width="14.5703125" style="407" customWidth="1"/>
    <col min="6410" max="6410" width="12.140625" style="407" customWidth="1"/>
    <col min="6411" max="6411" width="7.85546875" style="407" customWidth="1"/>
    <col min="6412" max="6412" width="16.7109375" style="407" customWidth="1"/>
    <col min="6413" max="6414" width="0" style="407" hidden="1" customWidth="1"/>
    <col min="6415" max="6415" width="30.85546875" style="407" customWidth="1"/>
    <col min="6416" max="6416" width="27.140625" style="407" bestFit="1" customWidth="1"/>
    <col min="6417" max="6661" width="9.140625" style="407"/>
    <col min="6662" max="6662" width="7.140625" style="407" customWidth="1"/>
    <col min="6663" max="6663" width="17.85546875" style="407" customWidth="1"/>
    <col min="6664" max="6664" width="60.28515625" style="407" customWidth="1"/>
    <col min="6665" max="6665" width="14.5703125" style="407" customWidth="1"/>
    <col min="6666" max="6666" width="12.140625" style="407" customWidth="1"/>
    <col min="6667" max="6667" width="7.85546875" style="407" customWidth="1"/>
    <col min="6668" max="6668" width="16.7109375" style="407" customWidth="1"/>
    <col min="6669" max="6670" width="0" style="407" hidden="1" customWidth="1"/>
    <col min="6671" max="6671" width="30.85546875" style="407" customWidth="1"/>
    <col min="6672" max="6672" width="27.140625" style="407" bestFit="1" customWidth="1"/>
    <col min="6673" max="6917" width="9.140625" style="407"/>
    <col min="6918" max="6918" width="7.140625" style="407" customWidth="1"/>
    <col min="6919" max="6919" width="17.85546875" style="407" customWidth="1"/>
    <col min="6920" max="6920" width="60.28515625" style="407" customWidth="1"/>
    <col min="6921" max="6921" width="14.5703125" style="407" customWidth="1"/>
    <col min="6922" max="6922" width="12.140625" style="407" customWidth="1"/>
    <col min="6923" max="6923" width="7.85546875" style="407" customWidth="1"/>
    <col min="6924" max="6924" width="16.7109375" style="407" customWidth="1"/>
    <col min="6925" max="6926" width="0" style="407" hidden="1" customWidth="1"/>
    <col min="6927" max="6927" width="30.85546875" style="407" customWidth="1"/>
    <col min="6928" max="6928" width="27.140625" style="407" bestFit="1" customWidth="1"/>
    <col min="6929" max="7173" width="9.140625" style="407"/>
    <col min="7174" max="7174" width="7.140625" style="407" customWidth="1"/>
    <col min="7175" max="7175" width="17.85546875" style="407" customWidth="1"/>
    <col min="7176" max="7176" width="60.28515625" style="407" customWidth="1"/>
    <col min="7177" max="7177" width="14.5703125" style="407" customWidth="1"/>
    <col min="7178" max="7178" width="12.140625" style="407" customWidth="1"/>
    <col min="7179" max="7179" width="7.85546875" style="407" customWidth="1"/>
    <col min="7180" max="7180" width="16.7109375" style="407" customWidth="1"/>
    <col min="7181" max="7182" width="0" style="407" hidden="1" customWidth="1"/>
    <col min="7183" max="7183" width="30.85546875" style="407" customWidth="1"/>
    <col min="7184" max="7184" width="27.140625" style="407" bestFit="1" customWidth="1"/>
    <col min="7185" max="7429" width="9.140625" style="407"/>
    <col min="7430" max="7430" width="7.140625" style="407" customWidth="1"/>
    <col min="7431" max="7431" width="17.85546875" style="407" customWidth="1"/>
    <col min="7432" max="7432" width="60.28515625" style="407" customWidth="1"/>
    <col min="7433" max="7433" width="14.5703125" style="407" customWidth="1"/>
    <col min="7434" max="7434" width="12.140625" style="407" customWidth="1"/>
    <col min="7435" max="7435" width="7.85546875" style="407" customWidth="1"/>
    <col min="7436" max="7436" width="16.7109375" style="407" customWidth="1"/>
    <col min="7437" max="7438" width="0" style="407" hidden="1" customWidth="1"/>
    <col min="7439" max="7439" width="30.85546875" style="407" customWidth="1"/>
    <col min="7440" max="7440" width="27.140625" style="407" bestFit="1" customWidth="1"/>
    <col min="7441" max="7685" width="9.140625" style="407"/>
    <col min="7686" max="7686" width="7.140625" style="407" customWidth="1"/>
    <col min="7687" max="7687" width="17.85546875" style="407" customWidth="1"/>
    <col min="7688" max="7688" width="60.28515625" style="407" customWidth="1"/>
    <col min="7689" max="7689" width="14.5703125" style="407" customWidth="1"/>
    <col min="7690" max="7690" width="12.140625" style="407" customWidth="1"/>
    <col min="7691" max="7691" width="7.85546875" style="407" customWidth="1"/>
    <col min="7692" max="7692" width="16.7109375" style="407" customWidth="1"/>
    <col min="7693" max="7694" width="0" style="407" hidden="1" customWidth="1"/>
    <col min="7695" max="7695" width="30.85546875" style="407" customWidth="1"/>
    <col min="7696" max="7696" width="27.140625" style="407" bestFit="1" customWidth="1"/>
    <col min="7697" max="7941" width="9.140625" style="407"/>
    <col min="7942" max="7942" width="7.140625" style="407" customWidth="1"/>
    <col min="7943" max="7943" width="17.85546875" style="407" customWidth="1"/>
    <col min="7944" max="7944" width="60.28515625" style="407" customWidth="1"/>
    <col min="7945" max="7945" width="14.5703125" style="407" customWidth="1"/>
    <col min="7946" max="7946" width="12.140625" style="407" customWidth="1"/>
    <col min="7947" max="7947" width="7.85546875" style="407" customWidth="1"/>
    <col min="7948" max="7948" width="16.7109375" style="407" customWidth="1"/>
    <col min="7949" max="7950" width="0" style="407" hidden="1" customWidth="1"/>
    <col min="7951" max="7951" width="30.85546875" style="407" customWidth="1"/>
    <col min="7952" max="7952" width="27.140625" style="407" bestFit="1" customWidth="1"/>
    <col min="7953" max="8197" width="9.140625" style="407"/>
    <col min="8198" max="8198" width="7.140625" style="407" customWidth="1"/>
    <col min="8199" max="8199" width="17.85546875" style="407" customWidth="1"/>
    <col min="8200" max="8200" width="60.28515625" style="407" customWidth="1"/>
    <col min="8201" max="8201" width="14.5703125" style="407" customWidth="1"/>
    <col min="8202" max="8202" width="12.140625" style="407" customWidth="1"/>
    <col min="8203" max="8203" width="7.85546875" style="407" customWidth="1"/>
    <col min="8204" max="8204" width="16.7109375" style="407" customWidth="1"/>
    <col min="8205" max="8206" width="0" style="407" hidden="1" customWidth="1"/>
    <col min="8207" max="8207" width="30.85546875" style="407" customWidth="1"/>
    <col min="8208" max="8208" width="27.140625" style="407" bestFit="1" customWidth="1"/>
    <col min="8209" max="8453" width="9.140625" style="407"/>
    <col min="8454" max="8454" width="7.140625" style="407" customWidth="1"/>
    <col min="8455" max="8455" width="17.85546875" style="407" customWidth="1"/>
    <col min="8456" max="8456" width="60.28515625" style="407" customWidth="1"/>
    <col min="8457" max="8457" width="14.5703125" style="407" customWidth="1"/>
    <col min="8458" max="8458" width="12.140625" style="407" customWidth="1"/>
    <col min="8459" max="8459" width="7.85546875" style="407" customWidth="1"/>
    <col min="8460" max="8460" width="16.7109375" style="407" customWidth="1"/>
    <col min="8461" max="8462" width="0" style="407" hidden="1" customWidth="1"/>
    <col min="8463" max="8463" width="30.85546875" style="407" customWidth="1"/>
    <col min="8464" max="8464" width="27.140625" style="407" bestFit="1" customWidth="1"/>
    <col min="8465" max="8709" width="9.140625" style="407"/>
    <col min="8710" max="8710" width="7.140625" style="407" customWidth="1"/>
    <col min="8711" max="8711" width="17.85546875" style="407" customWidth="1"/>
    <col min="8712" max="8712" width="60.28515625" style="407" customWidth="1"/>
    <col min="8713" max="8713" width="14.5703125" style="407" customWidth="1"/>
    <col min="8714" max="8714" width="12.140625" style="407" customWidth="1"/>
    <col min="8715" max="8715" width="7.85546875" style="407" customWidth="1"/>
    <col min="8716" max="8716" width="16.7109375" style="407" customWidth="1"/>
    <col min="8717" max="8718" width="0" style="407" hidden="1" customWidth="1"/>
    <col min="8719" max="8719" width="30.85546875" style="407" customWidth="1"/>
    <col min="8720" max="8720" width="27.140625" style="407" bestFit="1" customWidth="1"/>
    <col min="8721" max="8965" width="9.140625" style="407"/>
    <col min="8966" max="8966" width="7.140625" style="407" customWidth="1"/>
    <col min="8967" max="8967" width="17.85546875" style="407" customWidth="1"/>
    <col min="8968" max="8968" width="60.28515625" style="407" customWidth="1"/>
    <col min="8969" max="8969" width="14.5703125" style="407" customWidth="1"/>
    <col min="8970" max="8970" width="12.140625" style="407" customWidth="1"/>
    <col min="8971" max="8971" width="7.85546875" style="407" customWidth="1"/>
    <col min="8972" max="8972" width="16.7109375" style="407" customWidth="1"/>
    <col min="8973" max="8974" width="0" style="407" hidden="1" customWidth="1"/>
    <col min="8975" max="8975" width="30.85546875" style="407" customWidth="1"/>
    <col min="8976" max="8976" width="27.140625" style="407" bestFit="1" customWidth="1"/>
    <col min="8977" max="9221" width="9.140625" style="407"/>
    <col min="9222" max="9222" width="7.140625" style="407" customWidth="1"/>
    <col min="9223" max="9223" width="17.85546875" style="407" customWidth="1"/>
    <col min="9224" max="9224" width="60.28515625" style="407" customWidth="1"/>
    <col min="9225" max="9225" width="14.5703125" style="407" customWidth="1"/>
    <col min="9226" max="9226" width="12.140625" style="407" customWidth="1"/>
    <col min="9227" max="9227" width="7.85546875" style="407" customWidth="1"/>
    <col min="9228" max="9228" width="16.7109375" style="407" customWidth="1"/>
    <col min="9229" max="9230" width="0" style="407" hidden="1" customWidth="1"/>
    <col min="9231" max="9231" width="30.85546875" style="407" customWidth="1"/>
    <col min="9232" max="9232" width="27.140625" style="407" bestFit="1" customWidth="1"/>
    <col min="9233" max="9477" width="9.140625" style="407"/>
    <col min="9478" max="9478" width="7.140625" style="407" customWidth="1"/>
    <col min="9479" max="9479" width="17.85546875" style="407" customWidth="1"/>
    <col min="9480" max="9480" width="60.28515625" style="407" customWidth="1"/>
    <col min="9481" max="9481" width="14.5703125" style="407" customWidth="1"/>
    <col min="9482" max="9482" width="12.140625" style="407" customWidth="1"/>
    <col min="9483" max="9483" width="7.85546875" style="407" customWidth="1"/>
    <col min="9484" max="9484" width="16.7109375" style="407" customWidth="1"/>
    <col min="9485" max="9486" width="0" style="407" hidden="1" customWidth="1"/>
    <col min="9487" max="9487" width="30.85546875" style="407" customWidth="1"/>
    <col min="9488" max="9488" width="27.140625" style="407" bestFit="1" customWidth="1"/>
    <col min="9489" max="9733" width="9.140625" style="407"/>
    <col min="9734" max="9734" width="7.140625" style="407" customWidth="1"/>
    <col min="9735" max="9735" width="17.85546875" style="407" customWidth="1"/>
    <col min="9736" max="9736" width="60.28515625" style="407" customWidth="1"/>
    <col min="9737" max="9737" width="14.5703125" style="407" customWidth="1"/>
    <col min="9738" max="9738" width="12.140625" style="407" customWidth="1"/>
    <col min="9739" max="9739" width="7.85546875" style="407" customWidth="1"/>
    <col min="9740" max="9740" width="16.7109375" style="407" customWidth="1"/>
    <col min="9741" max="9742" width="0" style="407" hidden="1" customWidth="1"/>
    <col min="9743" max="9743" width="30.85546875" style="407" customWidth="1"/>
    <col min="9744" max="9744" width="27.140625" style="407" bestFit="1" customWidth="1"/>
    <col min="9745" max="9989" width="9.140625" style="407"/>
    <col min="9990" max="9990" width="7.140625" style="407" customWidth="1"/>
    <col min="9991" max="9991" width="17.85546875" style="407" customWidth="1"/>
    <col min="9992" max="9992" width="60.28515625" style="407" customWidth="1"/>
    <col min="9993" max="9993" width="14.5703125" style="407" customWidth="1"/>
    <col min="9994" max="9994" width="12.140625" style="407" customWidth="1"/>
    <col min="9995" max="9995" width="7.85546875" style="407" customWidth="1"/>
    <col min="9996" max="9996" width="16.7109375" style="407" customWidth="1"/>
    <col min="9997" max="9998" width="0" style="407" hidden="1" customWidth="1"/>
    <col min="9999" max="9999" width="30.85546875" style="407" customWidth="1"/>
    <col min="10000" max="10000" width="27.140625" style="407" bestFit="1" customWidth="1"/>
    <col min="10001" max="10245" width="9.140625" style="407"/>
    <col min="10246" max="10246" width="7.140625" style="407" customWidth="1"/>
    <col min="10247" max="10247" width="17.85546875" style="407" customWidth="1"/>
    <col min="10248" max="10248" width="60.28515625" style="407" customWidth="1"/>
    <col min="10249" max="10249" width="14.5703125" style="407" customWidth="1"/>
    <col min="10250" max="10250" width="12.140625" style="407" customWidth="1"/>
    <col min="10251" max="10251" width="7.85546875" style="407" customWidth="1"/>
    <col min="10252" max="10252" width="16.7109375" style="407" customWidth="1"/>
    <col min="10253" max="10254" width="0" style="407" hidden="1" customWidth="1"/>
    <col min="10255" max="10255" width="30.85546875" style="407" customWidth="1"/>
    <col min="10256" max="10256" width="27.140625" style="407" bestFit="1" customWidth="1"/>
    <col min="10257" max="10501" width="9.140625" style="407"/>
    <col min="10502" max="10502" width="7.140625" style="407" customWidth="1"/>
    <col min="10503" max="10503" width="17.85546875" style="407" customWidth="1"/>
    <col min="10504" max="10504" width="60.28515625" style="407" customWidth="1"/>
    <col min="10505" max="10505" width="14.5703125" style="407" customWidth="1"/>
    <col min="10506" max="10506" width="12.140625" style="407" customWidth="1"/>
    <col min="10507" max="10507" width="7.85546875" style="407" customWidth="1"/>
    <col min="10508" max="10508" width="16.7109375" style="407" customWidth="1"/>
    <col min="10509" max="10510" width="0" style="407" hidden="1" customWidth="1"/>
    <col min="10511" max="10511" width="30.85546875" style="407" customWidth="1"/>
    <col min="10512" max="10512" width="27.140625" style="407" bestFit="1" customWidth="1"/>
    <col min="10513" max="10757" width="9.140625" style="407"/>
    <col min="10758" max="10758" width="7.140625" style="407" customWidth="1"/>
    <col min="10759" max="10759" width="17.85546875" style="407" customWidth="1"/>
    <col min="10760" max="10760" width="60.28515625" style="407" customWidth="1"/>
    <col min="10761" max="10761" width="14.5703125" style="407" customWidth="1"/>
    <col min="10762" max="10762" width="12.140625" style="407" customWidth="1"/>
    <col min="10763" max="10763" width="7.85546875" style="407" customWidth="1"/>
    <col min="10764" max="10764" width="16.7109375" style="407" customWidth="1"/>
    <col min="10765" max="10766" width="0" style="407" hidden="1" customWidth="1"/>
    <col min="10767" max="10767" width="30.85546875" style="407" customWidth="1"/>
    <col min="10768" max="10768" width="27.140625" style="407" bestFit="1" customWidth="1"/>
    <col min="10769" max="11013" width="9.140625" style="407"/>
    <col min="11014" max="11014" width="7.140625" style="407" customWidth="1"/>
    <col min="11015" max="11015" width="17.85546875" style="407" customWidth="1"/>
    <col min="11016" max="11016" width="60.28515625" style="407" customWidth="1"/>
    <col min="11017" max="11017" width="14.5703125" style="407" customWidth="1"/>
    <col min="11018" max="11018" width="12.140625" style="407" customWidth="1"/>
    <col min="11019" max="11019" width="7.85546875" style="407" customWidth="1"/>
    <col min="11020" max="11020" width="16.7109375" style="407" customWidth="1"/>
    <col min="11021" max="11022" width="0" style="407" hidden="1" customWidth="1"/>
    <col min="11023" max="11023" width="30.85546875" style="407" customWidth="1"/>
    <col min="11024" max="11024" width="27.140625" style="407" bestFit="1" customWidth="1"/>
    <col min="11025" max="11269" width="9.140625" style="407"/>
    <col min="11270" max="11270" width="7.140625" style="407" customWidth="1"/>
    <col min="11271" max="11271" width="17.85546875" style="407" customWidth="1"/>
    <col min="11272" max="11272" width="60.28515625" style="407" customWidth="1"/>
    <col min="11273" max="11273" width="14.5703125" style="407" customWidth="1"/>
    <col min="11274" max="11274" width="12.140625" style="407" customWidth="1"/>
    <col min="11275" max="11275" width="7.85546875" style="407" customWidth="1"/>
    <col min="11276" max="11276" width="16.7109375" style="407" customWidth="1"/>
    <col min="11277" max="11278" width="0" style="407" hidden="1" customWidth="1"/>
    <col min="11279" max="11279" width="30.85546875" style="407" customWidth="1"/>
    <col min="11280" max="11280" width="27.140625" style="407" bestFit="1" customWidth="1"/>
    <col min="11281" max="11525" width="9.140625" style="407"/>
    <col min="11526" max="11526" width="7.140625" style="407" customWidth="1"/>
    <col min="11527" max="11527" width="17.85546875" style="407" customWidth="1"/>
    <col min="11528" max="11528" width="60.28515625" style="407" customWidth="1"/>
    <col min="11529" max="11529" width="14.5703125" style="407" customWidth="1"/>
    <col min="11530" max="11530" width="12.140625" style="407" customWidth="1"/>
    <col min="11531" max="11531" width="7.85546875" style="407" customWidth="1"/>
    <col min="11532" max="11532" width="16.7109375" style="407" customWidth="1"/>
    <col min="11533" max="11534" width="0" style="407" hidden="1" customWidth="1"/>
    <col min="11535" max="11535" width="30.85546875" style="407" customWidth="1"/>
    <col min="11536" max="11536" width="27.140625" style="407" bestFit="1" customWidth="1"/>
    <col min="11537" max="11781" width="9.140625" style="407"/>
    <col min="11782" max="11782" width="7.140625" style="407" customWidth="1"/>
    <col min="11783" max="11783" width="17.85546875" style="407" customWidth="1"/>
    <col min="11784" max="11784" width="60.28515625" style="407" customWidth="1"/>
    <col min="11785" max="11785" width="14.5703125" style="407" customWidth="1"/>
    <col min="11786" max="11786" width="12.140625" style="407" customWidth="1"/>
    <col min="11787" max="11787" width="7.85546875" style="407" customWidth="1"/>
    <col min="11788" max="11788" width="16.7109375" style="407" customWidth="1"/>
    <col min="11789" max="11790" width="0" style="407" hidden="1" customWidth="1"/>
    <col min="11791" max="11791" width="30.85546875" style="407" customWidth="1"/>
    <col min="11792" max="11792" width="27.140625" style="407" bestFit="1" customWidth="1"/>
    <col min="11793" max="12037" width="9.140625" style="407"/>
    <col min="12038" max="12038" width="7.140625" style="407" customWidth="1"/>
    <col min="12039" max="12039" width="17.85546875" style="407" customWidth="1"/>
    <col min="12040" max="12040" width="60.28515625" style="407" customWidth="1"/>
    <col min="12041" max="12041" width="14.5703125" style="407" customWidth="1"/>
    <col min="12042" max="12042" width="12.140625" style="407" customWidth="1"/>
    <col min="12043" max="12043" width="7.85546875" style="407" customWidth="1"/>
    <col min="12044" max="12044" width="16.7109375" style="407" customWidth="1"/>
    <col min="12045" max="12046" width="0" style="407" hidden="1" customWidth="1"/>
    <col min="12047" max="12047" width="30.85546875" style="407" customWidth="1"/>
    <col min="12048" max="12048" width="27.140625" style="407" bestFit="1" customWidth="1"/>
    <col min="12049" max="12293" width="9.140625" style="407"/>
    <col min="12294" max="12294" width="7.140625" style="407" customWidth="1"/>
    <col min="12295" max="12295" width="17.85546875" style="407" customWidth="1"/>
    <col min="12296" max="12296" width="60.28515625" style="407" customWidth="1"/>
    <col min="12297" max="12297" width="14.5703125" style="407" customWidth="1"/>
    <col min="12298" max="12298" width="12.140625" style="407" customWidth="1"/>
    <col min="12299" max="12299" width="7.85546875" style="407" customWidth="1"/>
    <col min="12300" max="12300" width="16.7109375" style="407" customWidth="1"/>
    <col min="12301" max="12302" width="0" style="407" hidden="1" customWidth="1"/>
    <col min="12303" max="12303" width="30.85546875" style="407" customWidth="1"/>
    <col min="12304" max="12304" width="27.140625" style="407" bestFit="1" customWidth="1"/>
    <col min="12305" max="12549" width="9.140625" style="407"/>
    <col min="12550" max="12550" width="7.140625" style="407" customWidth="1"/>
    <col min="12551" max="12551" width="17.85546875" style="407" customWidth="1"/>
    <col min="12552" max="12552" width="60.28515625" style="407" customWidth="1"/>
    <col min="12553" max="12553" width="14.5703125" style="407" customWidth="1"/>
    <col min="12554" max="12554" width="12.140625" style="407" customWidth="1"/>
    <col min="12555" max="12555" width="7.85546875" style="407" customWidth="1"/>
    <col min="12556" max="12556" width="16.7109375" style="407" customWidth="1"/>
    <col min="12557" max="12558" width="0" style="407" hidden="1" customWidth="1"/>
    <col min="12559" max="12559" width="30.85546875" style="407" customWidth="1"/>
    <col min="12560" max="12560" width="27.140625" style="407" bestFit="1" customWidth="1"/>
    <col min="12561" max="12805" width="9.140625" style="407"/>
    <col min="12806" max="12806" width="7.140625" style="407" customWidth="1"/>
    <col min="12807" max="12807" width="17.85546875" style="407" customWidth="1"/>
    <col min="12808" max="12808" width="60.28515625" style="407" customWidth="1"/>
    <col min="12809" max="12809" width="14.5703125" style="407" customWidth="1"/>
    <col min="12810" max="12810" width="12.140625" style="407" customWidth="1"/>
    <col min="12811" max="12811" width="7.85546875" style="407" customWidth="1"/>
    <col min="12812" max="12812" width="16.7109375" style="407" customWidth="1"/>
    <col min="12813" max="12814" width="0" style="407" hidden="1" customWidth="1"/>
    <col min="12815" max="12815" width="30.85546875" style="407" customWidth="1"/>
    <col min="12816" max="12816" width="27.140625" style="407" bestFit="1" customWidth="1"/>
    <col min="12817" max="13061" width="9.140625" style="407"/>
    <col min="13062" max="13062" width="7.140625" style="407" customWidth="1"/>
    <col min="13063" max="13063" width="17.85546875" style="407" customWidth="1"/>
    <col min="13064" max="13064" width="60.28515625" style="407" customWidth="1"/>
    <col min="13065" max="13065" width="14.5703125" style="407" customWidth="1"/>
    <col min="13066" max="13066" width="12.140625" style="407" customWidth="1"/>
    <col min="13067" max="13067" width="7.85546875" style="407" customWidth="1"/>
    <col min="13068" max="13068" width="16.7109375" style="407" customWidth="1"/>
    <col min="13069" max="13070" width="0" style="407" hidden="1" customWidth="1"/>
    <col min="13071" max="13071" width="30.85546875" style="407" customWidth="1"/>
    <col min="13072" max="13072" width="27.140625" style="407" bestFit="1" customWidth="1"/>
    <col min="13073" max="13317" width="9.140625" style="407"/>
    <col min="13318" max="13318" width="7.140625" style="407" customWidth="1"/>
    <col min="13319" max="13319" width="17.85546875" style="407" customWidth="1"/>
    <col min="13320" max="13320" width="60.28515625" style="407" customWidth="1"/>
    <col min="13321" max="13321" width="14.5703125" style="407" customWidth="1"/>
    <col min="13322" max="13322" width="12.140625" style="407" customWidth="1"/>
    <col min="13323" max="13323" width="7.85546875" style="407" customWidth="1"/>
    <col min="13324" max="13324" width="16.7109375" style="407" customWidth="1"/>
    <col min="13325" max="13326" width="0" style="407" hidden="1" customWidth="1"/>
    <col min="13327" max="13327" width="30.85546875" style="407" customWidth="1"/>
    <col min="13328" max="13328" width="27.140625" style="407" bestFit="1" customWidth="1"/>
    <col min="13329" max="13573" width="9.140625" style="407"/>
    <col min="13574" max="13574" width="7.140625" style="407" customWidth="1"/>
    <col min="13575" max="13575" width="17.85546875" style="407" customWidth="1"/>
    <col min="13576" max="13576" width="60.28515625" style="407" customWidth="1"/>
    <col min="13577" max="13577" width="14.5703125" style="407" customWidth="1"/>
    <col min="13578" max="13578" width="12.140625" style="407" customWidth="1"/>
    <col min="13579" max="13579" width="7.85546875" style="407" customWidth="1"/>
    <col min="13580" max="13580" width="16.7109375" style="407" customWidth="1"/>
    <col min="13581" max="13582" width="0" style="407" hidden="1" customWidth="1"/>
    <col min="13583" max="13583" width="30.85546875" style="407" customWidth="1"/>
    <col min="13584" max="13584" width="27.140625" style="407" bestFit="1" customWidth="1"/>
    <col min="13585" max="13829" width="9.140625" style="407"/>
    <col min="13830" max="13830" width="7.140625" style="407" customWidth="1"/>
    <col min="13831" max="13831" width="17.85546875" style="407" customWidth="1"/>
    <col min="13832" max="13832" width="60.28515625" style="407" customWidth="1"/>
    <col min="13833" max="13833" width="14.5703125" style="407" customWidth="1"/>
    <col min="13834" max="13834" width="12.140625" style="407" customWidth="1"/>
    <col min="13835" max="13835" width="7.85546875" style="407" customWidth="1"/>
    <col min="13836" max="13836" width="16.7109375" style="407" customWidth="1"/>
    <col min="13837" max="13838" width="0" style="407" hidden="1" customWidth="1"/>
    <col min="13839" max="13839" width="30.85546875" style="407" customWidth="1"/>
    <col min="13840" max="13840" width="27.140625" style="407" bestFit="1" customWidth="1"/>
    <col min="13841" max="14085" width="9.140625" style="407"/>
    <col min="14086" max="14086" width="7.140625" style="407" customWidth="1"/>
    <col min="14087" max="14087" width="17.85546875" style="407" customWidth="1"/>
    <col min="14088" max="14088" width="60.28515625" style="407" customWidth="1"/>
    <col min="14089" max="14089" width="14.5703125" style="407" customWidth="1"/>
    <col min="14090" max="14090" width="12.140625" style="407" customWidth="1"/>
    <col min="14091" max="14091" width="7.85546875" style="407" customWidth="1"/>
    <col min="14092" max="14092" width="16.7109375" style="407" customWidth="1"/>
    <col min="14093" max="14094" width="0" style="407" hidden="1" customWidth="1"/>
    <col min="14095" max="14095" width="30.85546875" style="407" customWidth="1"/>
    <col min="14096" max="14096" width="27.140625" style="407" bestFit="1" customWidth="1"/>
    <col min="14097" max="14341" width="9.140625" style="407"/>
    <col min="14342" max="14342" width="7.140625" style="407" customWidth="1"/>
    <col min="14343" max="14343" width="17.85546875" style="407" customWidth="1"/>
    <col min="14344" max="14344" width="60.28515625" style="407" customWidth="1"/>
    <col min="14345" max="14345" width="14.5703125" style="407" customWidth="1"/>
    <col min="14346" max="14346" width="12.140625" style="407" customWidth="1"/>
    <col min="14347" max="14347" width="7.85546875" style="407" customWidth="1"/>
    <col min="14348" max="14348" width="16.7109375" style="407" customWidth="1"/>
    <col min="14349" max="14350" width="0" style="407" hidden="1" customWidth="1"/>
    <col min="14351" max="14351" width="30.85546875" style="407" customWidth="1"/>
    <col min="14352" max="14352" width="27.140625" style="407" bestFit="1" customWidth="1"/>
    <col min="14353" max="14597" width="9.140625" style="407"/>
    <col min="14598" max="14598" width="7.140625" style="407" customWidth="1"/>
    <col min="14599" max="14599" width="17.85546875" style="407" customWidth="1"/>
    <col min="14600" max="14600" width="60.28515625" style="407" customWidth="1"/>
    <col min="14601" max="14601" width="14.5703125" style="407" customWidth="1"/>
    <col min="14602" max="14602" width="12.140625" style="407" customWidth="1"/>
    <col min="14603" max="14603" width="7.85546875" style="407" customWidth="1"/>
    <col min="14604" max="14604" width="16.7109375" style="407" customWidth="1"/>
    <col min="14605" max="14606" width="0" style="407" hidden="1" customWidth="1"/>
    <col min="14607" max="14607" width="30.85546875" style="407" customWidth="1"/>
    <col min="14608" max="14608" width="27.140625" style="407" bestFit="1" customWidth="1"/>
    <col min="14609" max="14853" width="9.140625" style="407"/>
    <col min="14854" max="14854" width="7.140625" style="407" customWidth="1"/>
    <col min="14855" max="14855" width="17.85546875" style="407" customWidth="1"/>
    <col min="14856" max="14856" width="60.28515625" style="407" customWidth="1"/>
    <col min="14857" max="14857" width="14.5703125" style="407" customWidth="1"/>
    <col min="14858" max="14858" width="12.140625" style="407" customWidth="1"/>
    <col min="14859" max="14859" width="7.85546875" style="407" customWidth="1"/>
    <col min="14860" max="14860" width="16.7109375" style="407" customWidth="1"/>
    <col min="14861" max="14862" width="0" style="407" hidden="1" customWidth="1"/>
    <col min="14863" max="14863" width="30.85546875" style="407" customWidth="1"/>
    <col min="14864" max="14864" width="27.140625" style="407" bestFit="1" customWidth="1"/>
    <col min="14865" max="15109" width="9.140625" style="407"/>
    <col min="15110" max="15110" width="7.140625" style="407" customWidth="1"/>
    <col min="15111" max="15111" width="17.85546875" style="407" customWidth="1"/>
    <col min="15112" max="15112" width="60.28515625" style="407" customWidth="1"/>
    <col min="15113" max="15113" width="14.5703125" style="407" customWidth="1"/>
    <col min="15114" max="15114" width="12.140625" style="407" customWidth="1"/>
    <col min="15115" max="15115" width="7.85546875" style="407" customWidth="1"/>
    <col min="15116" max="15116" width="16.7109375" style="407" customWidth="1"/>
    <col min="15117" max="15118" width="0" style="407" hidden="1" customWidth="1"/>
    <col min="15119" max="15119" width="30.85546875" style="407" customWidth="1"/>
    <col min="15120" max="15120" width="27.140625" style="407" bestFit="1" customWidth="1"/>
    <col min="15121" max="15365" width="9.140625" style="407"/>
    <col min="15366" max="15366" width="7.140625" style="407" customWidth="1"/>
    <col min="15367" max="15367" width="17.85546875" style="407" customWidth="1"/>
    <col min="15368" max="15368" width="60.28515625" style="407" customWidth="1"/>
    <col min="15369" max="15369" width="14.5703125" style="407" customWidth="1"/>
    <col min="15370" max="15370" width="12.140625" style="407" customWidth="1"/>
    <col min="15371" max="15371" width="7.85546875" style="407" customWidth="1"/>
    <col min="15372" max="15372" width="16.7109375" style="407" customWidth="1"/>
    <col min="15373" max="15374" width="0" style="407" hidden="1" customWidth="1"/>
    <col min="15375" max="15375" width="30.85546875" style="407" customWidth="1"/>
    <col min="15376" max="15376" width="27.140625" style="407" bestFit="1" customWidth="1"/>
    <col min="15377" max="15621" width="9.140625" style="407"/>
    <col min="15622" max="15622" width="7.140625" style="407" customWidth="1"/>
    <col min="15623" max="15623" width="17.85546875" style="407" customWidth="1"/>
    <col min="15624" max="15624" width="60.28515625" style="407" customWidth="1"/>
    <col min="15625" max="15625" width="14.5703125" style="407" customWidth="1"/>
    <col min="15626" max="15626" width="12.140625" style="407" customWidth="1"/>
    <col min="15627" max="15627" width="7.85546875" style="407" customWidth="1"/>
    <col min="15628" max="15628" width="16.7109375" style="407" customWidth="1"/>
    <col min="15629" max="15630" width="0" style="407" hidden="1" customWidth="1"/>
    <col min="15631" max="15631" width="30.85546875" style="407" customWidth="1"/>
    <col min="15632" max="15632" width="27.140625" style="407" bestFit="1" customWidth="1"/>
    <col min="15633" max="15877" width="9.140625" style="407"/>
    <col min="15878" max="15878" width="7.140625" style="407" customWidth="1"/>
    <col min="15879" max="15879" width="17.85546875" style="407" customWidth="1"/>
    <col min="15880" max="15880" width="60.28515625" style="407" customWidth="1"/>
    <col min="15881" max="15881" width="14.5703125" style="407" customWidth="1"/>
    <col min="15882" max="15882" width="12.140625" style="407" customWidth="1"/>
    <col min="15883" max="15883" width="7.85546875" style="407" customWidth="1"/>
    <col min="15884" max="15884" width="16.7109375" style="407" customWidth="1"/>
    <col min="15885" max="15886" width="0" style="407" hidden="1" customWidth="1"/>
    <col min="15887" max="15887" width="30.85546875" style="407" customWidth="1"/>
    <col min="15888" max="15888" width="27.140625" style="407" bestFit="1" customWidth="1"/>
    <col min="15889" max="16133" width="9.140625" style="407"/>
    <col min="16134" max="16134" width="7.140625" style="407" customWidth="1"/>
    <col min="16135" max="16135" width="17.85546875" style="407" customWidth="1"/>
    <col min="16136" max="16136" width="60.28515625" style="407" customWidth="1"/>
    <col min="16137" max="16137" width="14.5703125" style="407" customWidth="1"/>
    <col min="16138" max="16138" width="12.140625" style="407" customWidth="1"/>
    <col min="16139" max="16139" width="7.85546875" style="407" customWidth="1"/>
    <col min="16140" max="16140" width="16.7109375" style="407" customWidth="1"/>
    <col min="16141" max="16142" width="0" style="407" hidden="1" customWidth="1"/>
    <col min="16143" max="16143" width="30.85546875" style="407" customWidth="1"/>
    <col min="16144" max="16144" width="27.140625" style="407" bestFit="1" customWidth="1"/>
    <col min="16145" max="16384" width="9.140625" style="407"/>
  </cols>
  <sheetData>
    <row r="1" spans="1:261" ht="15.75" x14ac:dyDescent="0.25">
      <c r="A1" s="403"/>
      <c r="B1" s="403"/>
      <c r="C1" s="404"/>
      <c r="D1" s="404"/>
      <c r="E1" s="404"/>
      <c r="F1" s="405"/>
      <c r="G1" s="405"/>
      <c r="H1" s="405"/>
      <c r="I1" s="406" t="s">
        <v>341</v>
      </c>
      <c r="J1" s="406"/>
      <c r="K1" s="406"/>
      <c r="L1" s="406"/>
      <c r="M1" s="406"/>
    </row>
    <row r="2" spans="1:261" ht="15.75" x14ac:dyDescent="0.25">
      <c r="A2" s="403"/>
      <c r="B2" s="403"/>
      <c r="C2" s="709" t="s">
        <v>343</v>
      </c>
      <c r="D2" s="709"/>
      <c r="E2" s="709"/>
      <c r="F2" s="709"/>
      <c r="G2" s="709"/>
      <c r="H2" s="709"/>
      <c r="I2" s="709"/>
      <c r="J2" s="587"/>
      <c r="K2" s="587"/>
      <c r="L2" s="587"/>
      <c r="M2" s="587"/>
    </row>
    <row r="3" spans="1:261" x14ac:dyDescent="0.25">
      <c r="A3" s="403"/>
      <c r="B3" s="403"/>
      <c r="C3" s="409"/>
      <c r="D3" s="409"/>
      <c r="E3" s="409"/>
      <c r="F3" s="410"/>
      <c r="G3" s="410"/>
      <c r="H3" s="410"/>
      <c r="I3" s="410"/>
      <c r="J3" s="410"/>
      <c r="K3" s="410"/>
      <c r="L3" s="410"/>
      <c r="M3" s="410"/>
    </row>
    <row r="4" spans="1:261" x14ac:dyDescent="0.25">
      <c r="A4" s="710" t="s">
        <v>1</v>
      </c>
      <c r="B4" s="710"/>
      <c r="C4" s="710"/>
      <c r="D4" s="710"/>
      <c r="E4" s="710"/>
      <c r="F4" s="710"/>
      <c r="G4" s="710"/>
      <c r="H4" s="710"/>
      <c r="I4" s="710"/>
      <c r="J4" s="588"/>
      <c r="K4" s="588"/>
      <c r="L4" s="588"/>
      <c r="M4" s="588"/>
    </row>
    <row r="5" spans="1:261" x14ac:dyDescent="0.25">
      <c r="A5" s="710" t="s">
        <v>2</v>
      </c>
      <c r="B5" s="710"/>
      <c r="C5" s="710"/>
      <c r="D5" s="710"/>
      <c r="E5" s="710"/>
      <c r="F5" s="710"/>
      <c r="G5" s="710"/>
      <c r="H5" s="710"/>
      <c r="I5" s="710"/>
      <c r="J5" s="588"/>
      <c r="K5" s="588"/>
      <c r="L5" s="588"/>
      <c r="M5" s="588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2"/>
      <c r="BQ5" s="412"/>
      <c r="BR5" s="412"/>
      <c r="BS5" s="412"/>
      <c r="BT5" s="412"/>
      <c r="BU5" s="412"/>
      <c r="BV5" s="412"/>
      <c r="BW5" s="412"/>
      <c r="BX5" s="412"/>
      <c r="BY5" s="412"/>
      <c r="BZ5" s="412"/>
      <c r="CA5" s="412"/>
      <c r="CB5" s="412"/>
      <c r="CC5" s="412"/>
      <c r="CD5" s="412"/>
      <c r="CE5" s="412"/>
      <c r="CF5" s="412"/>
      <c r="CG5" s="412"/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  <c r="CU5" s="412"/>
      <c r="CV5" s="412"/>
      <c r="CW5" s="412"/>
      <c r="CX5" s="412"/>
      <c r="CY5" s="412"/>
      <c r="CZ5" s="412"/>
      <c r="DA5" s="412"/>
      <c r="DB5" s="412"/>
      <c r="DC5" s="412"/>
      <c r="DD5" s="412"/>
      <c r="DE5" s="412"/>
      <c r="DF5" s="412"/>
      <c r="DG5" s="412"/>
      <c r="DH5" s="412"/>
      <c r="DI5" s="412"/>
      <c r="DJ5" s="412"/>
      <c r="DK5" s="412"/>
      <c r="DL5" s="412"/>
      <c r="DM5" s="412"/>
      <c r="DN5" s="412"/>
      <c r="DO5" s="412"/>
      <c r="DP5" s="412"/>
      <c r="DQ5" s="412"/>
      <c r="DR5" s="412"/>
      <c r="DS5" s="412"/>
      <c r="DT5" s="412"/>
      <c r="DU5" s="412"/>
      <c r="DV5" s="412"/>
      <c r="DW5" s="412"/>
      <c r="DX5" s="412"/>
      <c r="DY5" s="412"/>
      <c r="DZ5" s="412"/>
      <c r="EA5" s="412"/>
      <c r="EB5" s="412"/>
      <c r="EC5" s="412"/>
      <c r="ED5" s="412"/>
      <c r="EE5" s="412"/>
      <c r="EF5" s="412"/>
      <c r="EG5" s="412"/>
      <c r="EH5" s="412"/>
      <c r="EI5" s="412"/>
      <c r="EJ5" s="412"/>
      <c r="EK5" s="412"/>
      <c r="EL5" s="412"/>
      <c r="EM5" s="412"/>
      <c r="EN5" s="412"/>
      <c r="EO5" s="412"/>
      <c r="EP5" s="412"/>
      <c r="EQ5" s="412"/>
      <c r="ER5" s="412"/>
      <c r="ES5" s="412"/>
      <c r="ET5" s="412"/>
      <c r="EU5" s="412"/>
      <c r="EV5" s="412"/>
      <c r="EW5" s="412"/>
      <c r="EX5" s="412"/>
      <c r="EY5" s="412"/>
      <c r="EZ5" s="412"/>
      <c r="FA5" s="412"/>
      <c r="FB5" s="412"/>
      <c r="FC5" s="412"/>
      <c r="FD5" s="412"/>
      <c r="FE5" s="412"/>
      <c r="FF5" s="412"/>
      <c r="FG5" s="412"/>
      <c r="FH5" s="412"/>
      <c r="FI5" s="412"/>
      <c r="FJ5" s="412"/>
      <c r="FK5" s="412"/>
      <c r="FL5" s="412"/>
      <c r="FM5" s="412"/>
      <c r="FN5" s="412"/>
      <c r="FO5" s="412"/>
      <c r="FP5" s="412"/>
      <c r="FQ5" s="412"/>
      <c r="FR5" s="412"/>
      <c r="FS5" s="412"/>
      <c r="FT5" s="412"/>
      <c r="FU5" s="412"/>
      <c r="FV5" s="412"/>
      <c r="FW5" s="412"/>
      <c r="FX5" s="412"/>
      <c r="FY5" s="412"/>
      <c r="FZ5" s="412"/>
      <c r="GA5" s="412"/>
      <c r="GB5" s="412"/>
      <c r="GC5" s="412"/>
      <c r="GD5" s="412"/>
      <c r="GE5" s="412"/>
      <c r="GF5" s="412"/>
      <c r="GG5" s="412"/>
      <c r="GH5" s="412"/>
      <c r="GI5" s="412"/>
      <c r="GJ5" s="412"/>
      <c r="GK5" s="412"/>
      <c r="GL5" s="412"/>
      <c r="GM5" s="412"/>
      <c r="GN5" s="412"/>
      <c r="GO5" s="412"/>
      <c r="GP5" s="412"/>
      <c r="GQ5" s="412"/>
      <c r="GR5" s="412"/>
      <c r="GS5" s="412"/>
      <c r="GT5" s="412"/>
      <c r="GU5" s="412"/>
      <c r="GV5" s="412"/>
      <c r="GW5" s="412"/>
      <c r="GX5" s="412"/>
      <c r="GY5" s="412"/>
      <c r="GZ5" s="412"/>
      <c r="HA5" s="412"/>
      <c r="HB5" s="412"/>
      <c r="HC5" s="412"/>
      <c r="HD5" s="412"/>
      <c r="HE5" s="412"/>
      <c r="HF5" s="412"/>
      <c r="HG5" s="412"/>
      <c r="HH5" s="412"/>
      <c r="HI5" s="412"/>
      <c r="HJ5" s="412"/>
      <c r="HK5" s="412"/>
      <c r="HL5" s="412"/>
      <c r="HM5" s="412"/>
      <c r="HN5" s="412"/>
      <c r="HO5" s="412"/>
      <c r="HP5" s="412"/>
      <c r="HQ5" s="412"/>
      <c r="HR5" s="412"/>
      <c r="HS5" s="412"/>
      <c r="HT5" s="412"/>
      <c r="HU5" s="412"/>
      <c r="HV5" s="412"/>
      <c r="HW5" s="412"/>
      <c r="HX5" s="412"/>
      <c r="HY5" s="412"/>
      <c r="HZ5" s="412"/>
      <c r="IA5" s="412"/>
      <c r="IB5" s="412"/>
      <c r="IC5" s="412"/>
      <c r="ID5" s="412"/>
      <c r="IE5" s="412"/>
      <c r="IF5" s="412"/>
      <c r="IG5" s="412"/>
      <c r="IH5" s="412"/>
      <c r="II5" s="412"/>
      <c r="IJ5" s="412"/>
      <c r="IK5" s="412"/>
      <c r="IL5" s="412"/>
      <c r="IM5" s="412"/>
      <c r="IN5" s="412"/>
      <c r="IO5" s="412"/>
      <c r="IP5" s="412"/>
      <c r="IQ5" s="412"/>
      <c r="IR5" s="412"/>
      <c r="IS5" s="412"/>
      <c r="IT5" s="412"/>
      <c r="IU5" s="412"/>
      <c r="IV5" s="412"/>
      <c r="IW5" s="412"/>
      <c r="IX5" s="412"/>
      <c r="IY5" s="412"/>
      <c r="IZ5" s="412"/>
      <c r="JA5" s="412"/>
    </row>
    <row r="6" spans="1:261" ht="51.75" customHeight="1" thickBot="1" x14ac:dyDescent="0.3">
      <c r="A6" s="711" t="s">
        <v>328</v>
      </c>
      <c r="B6" s="711"/>
      <c r="C6" s="712"/>
      <c r="D6" s="712"/>
      <c r="E6" s="712"/>
      <c r="F6" s="712"/>
      <c r="G6" s="712"/>
      <c r="H6" s="712"/>
      <c r="I6" s="712"/>
      <c r="J6" s="413"/>
      <c r="K6" s="413"/>
      <c r="L6" s="413"/>
      <c r="M6" s="413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  <c r="BD6" s="412"/>
      <c r="BE6" s="412"/>
      <c r="BF6" s="412"/>
      <c r="BG6" s="412"/>
      <c r="BH6" s="412"/>
      <c r="BI6" s="412"/>
      <c r="BJ6" s="412"/>
      <c r="BK6" s="412"/>
      <c r="BL6" s="412"/>
      <c r="BM6" s="412"/>
      <c r="BN6" s="412"/>
      <c r="BO6" s="412"/>
      <c r="BP6" s="412"/>
      <c r="BQ6" s="412"/>
      <c r="BR6" s="412"/>
      <c r="BS6" s="412"/>
      <c r="BT6" s="412"/>
      <c r="BU6" s="412"/>
      <c r="BV6" s="412"/>
      <c r="BW6" s="412"/>
      <c r="BX6" s="412"/>
      <c r="BY6" s="412"/>
      <c r="BZ6" s="412"/>
      <c r="CA6" s="412"/>
      <c r="CB6" s="412"/>
      <c r="CC6" s="412"/>
      <c r="CD6" s="412"/>
      <c r="CE6" s="412"/>
      <c r="CF6" s="412"/>
      <c r="CG6" s="412"/>
      <c r="CH6" s="412"/>
      <c r="CI6" s="412"/>
      <c r="CJ6" s="412"/>
      <c r="CK6" s="412"/>
      <c r="CL6" s="412"/>
      <c r="CM6" s="412"/>
      <c r="CN6" s="412"/>
      <c r="CO6" s="412"/>
      <c r="CP6" s="412"/>
      <c r="CQ6" s="412"/>
      <c r="CR6" s="412"/>
      <c r="CS6" s="412"/>
      <c r="CT6" s="412"/>
      <c r="CU6" s="412"/>
      <c r="CV6" s="412"/>
      <c r="CW6" s="412"/>
      <c r="CX6" s="412"/>
      <c r="CY6" s="412"/>
      <c r="CZ6" s="412"/>
      <c r="DA6" s="412"/>
      <c r="DB6" s="412"/>
      <c r="DC6" s="412"/>
      <c r="DD6" s="412"/>
      <c r="DE6" s="412"/>
      <c r="DF6" s="412"/>
      <c r="DG6" s="412"/>
      <c r="DH6" s="412"/>
      <c r="DI6" s="412"/>
      <c r="DJ6" s="412"/>
      <c r="DK6" s="412"/>
      <c r="DL6" s="412"/>
      <c r="DM6" s="412"/>
      <c r="DN6" s="412"/>
      <c r="DO6" s="412"/>
      <c r="DP6" s="412"/>
      <c r="DQ6" s="412"/>
      <c r="DR6" s="412"/>
      <c r="DS6" s="412"/>
      <c r="DT6" s="412"/>
      <c r="DU6" s="412"/>
      <c r="DV6" s="412"/>
      <c r="DW6" s="412"/>
      <c r="DX6" s="412"/>
      <c r="DY6" s="412"/>
      <c r="DZ6" s="412"/>
      <c r="EA6" s="412"/>
      <c r="EB6" s="412"/>
      <c r="EC6" s="412"/>
      <c r="ED6" s="412"/>
      <c r="EE6" s="412"/>
      <c r="EF6" s="412"/>
      <c r="EG6" s="412"/>
      <c r="EH6" s="412"/>
      <c r="EI6" s="412"/>
      <c r="EJ6" s="412"/>
      <c r="EK6" s="412"/>
      <c r="EL6" s="412"/>
      <c r="EM6" s="412"/>
      <c r="EN6" s="412"/>
      <c r="EO6" s="412"/>
      <c r="EP6" s="412"/>
      <c r="EQ6" s="412"/>
      <c r="ER6" s="412"/>
      <c r="ES6" s="412"/>
      <c r="ET6" s="412"/>
      <c r="EU6" s="412"/>
      <c r="EV6" s="412"/>
      <c r="EW6" s="412"/>
      <c r="EX6" s="412"/>
      <c r="EY6" s="412"/>
      <c r="EZ6" s="412"/>
      <c r="FA6" s="412"/>
      <c r="FB6" s="412"/>
      <c r="FC6" s="412"/>
      <c r="FD6" s="412"/>
      <c r="FE6" s="412"/>
      <c r="FF6" s="412"/>
      <c r="FG6" s="412"/>
      <c r="FH6" s="412"/>
      <c r="FI6" s="412"/>
      <c r="FJ6" s="412"/>
      <c r="FK6" s="412"/>
      <c r="FL6" s="412"/>
      <c r="FM6" s="412"/>
      <c r="FN6" s="412"/>
      <c r="FO6" s="412"/>
      <c r="FP6" s="412"/>
      <c r="FQ6" s="412"/>
      <c r="FR6" s="412"/>
      <c r="FS6" s="412"/>
      <c r="FT6" s="412"/>
      <c r="FU6" s="412"/>
      <c r="FV6" s="412"/>
      <c r="FW6" s="412"/>
      <c r="FX6" s="412"/>
      <c r="FY6" s="412"/>
      <c r="FZ6" s="412"/>
      <c r="GA6" s="412"/>
      <c r="GB6" s="412"/>
      <c r="GC6" s="412"/>
      <c r="GD6" s="412"/>
      <c r="GE6" s="412"/>
      <c r="GF6" s="412"/>
      <c r="GG6" s="412"/>
      <c r="GH6" s="412"/>
      <c r="GI6" s="412"/>
      <c r="GJ6" s="412"/>
      <c r="GK6" s="412"/>
      <c r="GL6" s="412"/>
      <c r="GM6" s="412"/>
      <c r="GN6" s="412"/>
      <c r="GO6" s="412"/>
      <c r="GP6" s="412"/>
      <c r="GQ6" s="412"/>
      <c r="GR6" s="412"/>
      <c r="GS6" s="412"/>
      <c r="GT6" s="412"/>
      <c r="GU6" s="412"/>
      <c r="GV6" s="412"/>
      <c r="GW6" s="412"/>
      <c r="GX6" s="412"/>
      <c r="GY6" s="412"/>
      <c r="GZ6" s="412"/>
      <c r="HA6" s="412"/>
      <c r="HB6" s="412"/>
      <c r="HC6" s="412"/>
      <c r="HD6" s="412"/>
      <c r="HE6" s="412"/>
      <c r="HF6" s="412"/>
      <c r="HG6" s="412"/>
      <c r="HH6" s="412"/>
      <c r="HI6" s="412"/>
      <c r="HJ6" s="412"/>
      <c r="HK6" s="412"/>
      <c r="HL6" s="412"/>
      <c r="HM6" s="412"/>
      <c r="HN6" s="412"/>
      <c r="HO6" s="412"/>
      <c r="HP6" s="412"/>
      <c r="HQ6" s="412"/>
      <c r="HR6" s="412"/>
      <c r="HS6" s="412"/>
      <c r="HT6" s="412"/>
      <c r="HU6" s="412"/>
      <c r="HV6" s="412"/>
      <c r="HW6" s="412"/>
      <c r="HX6" s="412"/>
      <c r="HY6" s="412"/>
      <c r="HZ6" s="412"/>
      <c r="IA6" s="412"/>
      <c r="IB6" s="412"/>
      <c r="IC6" s="412"/>
      <c r="ID6" s="412"/>
      <c r="IE6" s="412"/>
      <c r="IF6" s="412"/>
      <c r="IG6" s="412"/>
      <c r="IH6" s="412"/>
      <c r="II6" s="412"/>
      <c r="IJ6" s="412"/>
      <c r="IK6" s="412"/>
      <c r="IL6" s="412"/>
      <c r="IM6" s="412"/>
      <c r="IN6" s="412"/>
      <c r="IO6" s="412"/>
      <c r="IP6" s="412"/>
      <c r="IQ6" s="412"/>
      <c r="IR6" s="412"/>
      <c r="IS6" s="412"/>
      <c r="IT6" s="412"/>
      <c r="IU6" s="412"/>
      <c r="IV6" s="412"/>
      <c r="IW6" s="412"/>
      <c r="IX6" s="412"/>
      <c r="IY6" s="412"/>
      <c r="IZ6" s="412"/>
      <c r="JA6" s="412"/>
    </row>
    <row r="7" spans="1:261" ht="13.5" thickBot="1" x14ac:dyDescent="0.3">
      <c r="A7" s="713" t="s">
        <v>4</v>
      </c>
      <c r="B7" s="713" t="s">
        <v>5</v>
      </c>
      <c r="C7" s="715" t="s">
        <v>6</v>
      </c>
      <c r="D7" s="720" t="s">
        <v>361</v>
      </c>
      <c r="E7" s="720" t="s">
        <v>362</v>
      </c>
      <c r="F7" s="717" t="s">
        <v>7</v>
      </c>
      <c r="G7" s="717"/>
      <c r="H7" s="718"/>
      <c r="I7" s="719"/>
      <c r="J7" s="414"/>
      <c r="K7" s="414"/>
      <c r="L7" s="414"/>
      <c r="M7" s="414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  <c r="BM7" s="415"/>
      <c r="BN7" s="415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415"/>
      <c r="CB7" s="415"/>
      <c r="CC7" s="415"/>
      <c r="CD7" s="415"/>
      <c r="CE7" s="415"/>
      <c r="CF7" s="415"/>
      <c r="CG7" s="415"/>
      <c r="CH7" s="415"/>
      <c r="CI7" s="415"/>
      <c r="CJ7" s="415"/>
      <c r="CK7" s="415"/>
      <c r="CL7" s="415"/>
      <c r="CM7" s="415"/>
      <c r="CN7" s="415"/>
      <c r="CO7" s="415"/>
      <c r="CP7" s="415"/>
      <c r="CQ7" s="415"/>
      <c r="CR7" s="415"/>
      <c r="CS7" s="415"/>
      <c r="CT7" s="415"/>
      <c r="CU7" s="415"/>
      <c r="CV7" s="415"/>
      <c r="CW7" s="415"/>
      <c r="CX7" s="415"/>
      <c r="CY7" s="415"/>
      <c r="CZ7" s="415"/>
      <c r="DA7" s="415"/>
      <c r="DB7" s="415"/>
      <c r="DC7" s="415"/>
      <c r="DD7" s="415"/>
      <c r="DE7" s="415"/>
      <c r="DF7" s="415"/>
      <c r="DG7" s="415"/>
      <c r="DH7" s="415"/>
      <c r="DI7" s="415"/>
      <c r="DJ7" s="415"/>
      <c r="DK7" s="415"/>
      <c r="DL7" s="415"/>
      <c r="DM7" s="415"/>
      <c r="DN7" s="415"/>
      <c r="DO7" s="415"/>
      <c r="DP7" s="415"/>
      <c r="DQ7" s="415"/>
      <c r="DR7" s="415"/>
      <c r="DS7" s="415"/>
      <c r="DT7" s="415"/>
      <c r="DU7" s="415"/>
      <c r="DV7" s="415"/>
      <c r="DW7" s="415"/>
      <c r="DX7" s="415"/>
      <c r="DY7" s="415"/>
      <c r="DZ7" s="415"/>
      <c r="EA7" s="415"/>
      <c r="EB7" s="415"/>
      <c r="EC7" s="415"/>
      <c r="ED7" s="415"/>
      <c r="EE7" s="415"/>
      <c r="EF7" s="415"/>
      <c r="EG7" s="415"/>
      <c r="EH7" s="415"/>
      <c r="EI7" s="415"/>
      <c r="EJ7" s="415"/>
      <c r="EK7" s="415"/>
      <c r="EL7" s="415"/>
      <c r="EM7" s="415"/>
      <c r="EN7" s="415"/>
      <c r="EO7" s="415"/>
      <c r="EP7" s="415"/>
      <c r="EQ7" s="415"/>
      <c r="ER7" s="415"/>
      <c r="ES7" s="415"/>
      <c r="ET7" s="415"/>
      <c r="EU7" s="415"/>
      <c r="EV7" s="415"/>
      <c r="EW7" s="415"/>
      <c r="EX7" s="415"/>
      <c r="EY7" s="415"/>
      <c r="EZ7" s="415"/>
      <c r="FA7" s="415"/>
      <c r="FB7" s="415"/>
      <c r="FC7" s="415"/>
      <c r="FD7" s="415"/>
      <c r="FE7" s="415"/>
      <c r="FF7" s="415"/>
      <c r="FG7" s="415"/>
      <c r="FH7" s="415"/>
      <c r="FI7" s="415"/>
      <c r="FJ7" s="415"/>
      <c r="FK7" s="415"/>
      <c r="FL7" s="415"/>
      <c r="FM7" s="415"/>
      <c r="FN7" s="415"/>
      <c r="FO7" s="415"/>
      <c r="FP7" s="415"/>
      <c r="FQ7" s="415"/>
      <c r="FR7" s="415"/>
      <c r="FS7" s="415"/>
      <c r="FT7" s="415"/>
      <c r="FU7" s="415"/>
      <c r="FV7" s="415"/>
      <c r="FW7" s="415"/>
      <c r="FX7" s="415"/>
      <c r="FY7" s="415"/>
      <c r="FZ7" s="415"/>
      <c r="GA7" s="415"/>
      <c r="GB7" s="415"/>
      <c r="GC7" s="415"/>
      <c r="GD7" s="415"/>
      <c r="GE7" s="415"/>
      <c r="GF7" s="415"/>
      <c r="GG7" s="415"/>
      <c r="GH7" s="415"/>
      <c r="GI7" s="415"/>
      <c r="GJ7" s="415"/>
      <c r="GK7" s="415"/>
      <c r="GL7" s="415"/>
      <c r="GM7" s="415"/>
      <c r="GN7" s="415"/>
      <c r="GO7" s="415"/>
      <c r="GP7" s="415"/>
      <c r="GQ7" s="415"/>
      <c r="GR7" s="415"/>
      <c r="GS7" s="415"/>
      <c r="GT7" s="415"/>
      <c r="GU7" s="415"/>
      <c r="GV7" s="415"/>
      <c r="GW7" s="415"/>
      <c r="GX7" s="415"/>
      <c r="GY7" s="415"/>
      <c r="GZ7" s="415"/>
      <c r="HA7" s="415"/>
      <c r="HB7" s="415"/>
      <c r="HC7" s="415"/>
      <c r="HD7" s="415"/>
      <c r="HE7" s="415"/>
      <c r="HF7" s="415"/>
      <c r="HG7" s="415"/>
      <c r="HH7" s="415"/>
      <c r="HI7" s="415"/>
      <c r="HJ7" s="415"/>
      <c r="HK7" s="415"/>
      <c r="HL7" s="415"/>
      <c r="HM7" s="415"/>
      <c r="HN7" s="415"/>
      <c r="HO7" s="415"/>
      <c r="HP7" s="415"/>
      <c r="HQ7" s="415"/>
      <c r="HR7" s="415"/>
      <c r="HS7" s="415"/>
      <c r="HT7" s="415"/>
      <c r="HU7" s="415"/>
      <c r="HV7" s="415"/>
      <c r="HW7" s="415"/>
      <c r="HX7" s="415"/>
      <c r="HY7" s="415"/>
      <c r="HZ7" s="415"/>
      <c r="IA7" s="415"/>
      <c r="IB7" s="415"/>
      <c r="IC7" s="415"/>
      <c r="ID7" s="415"/>
      <c r="IE7" s="415"/>
      <c r="IF7" s="415"/>
      <c r="IG7" s="415"/>
      <c r="IH7" s="415"/>
      <c r="II7" s="415"/>
      <c r="IJ7" s="415"/>
      <c r="IK7" s="415"/>
      <c r="IL7" s="415"/>
      <c r="IM7" s="415"/>
      <c r="IN7" s="415"/>
      <c r="IO7" s="415"/>
      <c r="IP7" s="415"/>
      <c r="IQ7" s="415"/>
      <c r="IR7" s="415"/>
      <c r="IS7" s="415"/>
      <c r="IT7" s="415"/>
      <c r="IU7" s="415"/>
      <c r="IV7" s="415"/>
      <c r="IW7" s="415"/>
      <c r="IX7" s="415"/>
      <c r="IY7" s="415"/>
      <c r="IZ7" s="415"/>
      <c r="JA7" s="415"/>
    </row>
    <row r="8" spans="1:261" ht="39" thickBot="1" x14ac:dyDescent="0.3">
      <c r="A8" s="714"/>
      <c r="B8" s="714"/>
      <c r="C8" s="716"/>
      <c r="D8" s="721"/>
      <c r="E8" s="721"/>
      <c r="F8" s="416" t="s">
        <v>8</v>
      </c>
      <c r="G8" s="417" t="s">
        <v>9</v>
      </c>
      <c r="H8" s="418" t="s">
        <v>10</v>
      </c>
      <c r="I8" s="418" t="s">
        <v>11</v>
      </c>
      <c r="J8" s="557"/>
      <c r="K8" s="557"/>
      <c r="L8" s="557"/>
      <c r="M8" s="419" t="s">
        <v>12</v>
      </c>
      <c r="N8" s="578">
        <v>0.94499999999999995</v>
      </c>
    </row>
    <row r="9" spans="1:261" ht="13.5" thickBot="1" x14ac:dyDescent="0.3">
      <c r="A9" s="420">
        <v>1</v>
      </c>
      <c r="B9" s="420"/>
      <c r="C9" s="421">
        <v>2</v>
      </c>
      <c r="D9" s="597" t="s">
        <v>60</v>
      </c>
      <c r="E9" s="597" t="s">
        <v>62</v>
      </c>
      <c r="F9" s="422">
        <v>3</v>
      </c>
      <c r="G9" s="423">
        <v>4</v>
      </c>
      <c r="H9" s="424"/>
      <c r="I9" s="424">
        <v>5</v>
      </c>
      <c r="J9" s="558"/>
      <c r="K9" s="558"/>
      <c r="L9" s="558"/>
      <c r="M9" s="425"/>
      <c r="N9" s="426"/>
      <c r="O9" s="425"/>
      <c r="P9" s="425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  <c r="IK9" s="426"/>
      <c r="IL9" s="426"/>
      <c r="IM9" s="426"/>
      <c r="IN9" s="426"/>
      <c r="IO9" s="426"/>
      <c r="IP9" s="426"/>
      <c r="IQ9" s="426"/>
      <c r="IR9" s="426"/>
      <c r="IS9" s="426"/>
      <c r="IT9" s="426"/>
      <c r="IU9" s="426"/>
      <c r="IV9" s="426"/>
      <c r="IW9" s="426"/>
      <c r="IX9" s="426"/>
      <c r="IY9" s="426"/>
      <c r="IZ9" s="426"/>
      <c r="JA9" s="426"/>
    </row>
    <row r="10" spans="1:261" ht="36" x14ac:dyDescent="0.25">
      <c r="A10" s="427">
        <v>1</v>
      </c>
      <c r="B10" s="428"/>
      <c r="C10" s="429" t="s">
        <v>13</v>
      </c>
      <c r="D10" s="429"/>
      <c r="E10" s="429"/>
      <c r="F10" s="430">
        <f>SUBTOTAL(9,F11:F20)</f>
        <v>0</v>
      </c>
      <c r="G10" s="430">
        <f>SUBTOTAL(9,G11:G20)</f>
        <v>15616104.4</v>
      </c>
      <c r="H10" s="430"/>
      <c r="I10" s="542">
        <f>SUBTOTAL(9,I11:I20)</f>
        <v>14757218.66</v>
      </c>
      <c r="J10" s="559"/>
      <c r="K10" s="559"/>
      <c r="L10" s="559"/>
      <c r="M10" s="431"/>
      <c r="N10" s="432"/>
      <c r="O10" s="433"/>
      <c r="P10" s="433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4"/>
      <c r="DV10" s="434"/>
      <c r="DW10" s="434"/>
      <c r="DX10" s="434"/>
      <c r="DY10" s="434"/>
      <c r="DZ10" s="434"/>
      <c r="EA10" s="434"/>
      <c r="EB10" s="434"/>
      <c r="EC10" s="434"/>
      <c r="ED10" s="434"/>
      <c r="EE10" s="434"/>
      <c r="EF10" s="434"/>
      <c r="EG10" s="434"/>
      <c r="EH10" s="434"/>
      <c r="EI10" s="434"/>
      <c r="EJ10" s="434"/>
      <c r="EK10" s="434"/>
      <c r="EL10" s="434"/>
      <c r="EM10" s="434"/>
      <c r="EN10" s="434"/>
      <c r="EO10" s="434"/>
      <c r="EP10" s="434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34"/>
      <c r="FG10" s="434"/>
      <c r="FH10" s="434"/>
      <c r="FI10" s="434"/>
      <c r="FJ10" s="434"/>
      <c r="FK10" s="434"/>
      <c r="FL10" s="434"/>
      <c r="FM10" s="434"/>
      <c r="FN10" s="434"/>
      <c r="FO10" s="434"/>
      <c r="FP10" s="434"/>
      <c r="FQ10" s="434"/>
      <c r="FR10" s="434"/>
      <c r="FS10" s="434"/>
      <c r="FT10" s="434"/>
      <c r="FU10" s="434"/>
      <c r="FV10" s="434"/>
      <c r="FW10" s="434"/>
      <c r="FX10" s="434"/>
      <c r="FY10" s="434"/>
      <c r="FZ10" s="434"/>
      <c r="GA10" s="434"/>
      <c r="GB10" s="434"/>
      <c r="GC10" s="434"/>
      <c r="GD10" s="434"/>
      <c r="GE10" s="434"/>
      <c r="GF10" s="434"/>
      <c r="GG10" s="434"/>
      <c r="GH10" s="434"/>
      <c r="GI10" s="434"/>
      <c r="GJ10" s="434"/>
      <c r="GK10" s="434"/>
      <c r="GL10" s="434"/>
      <c r="GM10" s="434"/>
      <c r="GN10" s="434"/>
      <c r="GO10" s="434"/>
      <c r="GP10" s="434"/>
      <c r="GQ10" s="434"/>
      <c r="GR10" s="434"/>
      <c r="GS10" s="434"/>
      <c r="GT10" s="434"/>
      <c r="GU10" s="434"/>
      <c r="GV10" s="434"/>
      <c r="GW10" s="434"/>
      <c r="GX10" s="434"/>
      <c r="GY10" s="434"/>
      <c r="GZ10" s="434"/>
      <c r="HA10" s="434"/>
      <c r="HB10" s="434"/>
      <c r="HC10" s="434"/>
      <c r="HD10" s="434"/>
      <c r="HE10" s="434"/>
      <c r="HF10" s="434"/>
      <c r="HG10" s="434"/>
      <c r="HH10" s="434"/>
      <c r="HI10" s="434"/>
      <c r="HJ10" s="434"/>
      <c r="HK10" s="434"/>
      <c r="HL10" s="434"/>
      <c r="HM10" s="434"/>
      <c r="HN10" s="434"/>
      <c r="HO10" s="434"/>
      <c r="HP10" s="434"/>
      <c r="HQ10" s="434"/>
      <c r="HR10" s="434"/>
      <c r="HS10" s="434"/>
      <c r="HT10" s="434"/>
      <c r="HU10" s="434"/>
      <c r="HV10" s="434"/>
      <c r="HW10" s="434"/>
      <c r="HX10" s="434"/>
      <c r="HY10" s="434"/>
      <c r="HZ10" s="434"/>
      <c r="IA10" s="434"/>
      <c r="IB10" s="434"/>
      <c r="IC10" s="434"/>
      <c r="ID10" s="434"/>
      <c r="IE10" s="434"/>
      <c r="IF10" s="434"/>
      <c r="IG10" s="434"/>
      <c r="IH10" s="434"/>
      <c r="II10" s="434"/>
      <c r="IJ10" s="434"/>
      <c r="IK10" s="434"/>
      <c r="IL10" s="434"/>
      <c r="IM10" s="434"/>
      <c r="IN10" s="434"/>
      <c r="IO10" s="434"/>
      <c r="IP10" s="434"/>
      <c r="IQ10" s="434"/>
      <c r="IR10" s="434"/>
      <c r="IS10" s="434"/>
      <c r="IT10" s="434"/>
      <c r="IU10" s="434"/>
      <c r="IV10" s="434"/>
      <c r="IW10" s="434"/>
      <c r="IX10" s="434"/>
      <c r="IY10" s="434"/>
      <c r="IZ10" s="434"/>
      <c r="JA10" s="434"/>
    </row>
    <row r="11" spans="1:261" x14ac:dyDescent="0.25">
      <c r="A11" s="435" t="s">
        <v>14</v>
      </c>
      <c r="B11" s="436"/>
      <c r="C11" s="437" t="s">
        <v>342</v>
      </c>
      <c r="D11" s="437"/>
      <c r="E11" s="437"/>
      <c r="F11" s="438">
        <f>SUBTOTAL(9,F12:F20)</f>
        <v>0</v>
      </c>
      <c r="G11" s="439">
        <f>SUBTOTAL(9,G12:G20)</f>
        <v>15616104.4</v>
      </c>
      <c r="H11" s="440"/>
      <c r="I11" s="543">
        <f>SUBTOTAL(9,I12:I20)</f>
        <v>14757218.66</v>
      </c>
      <c r="J11" s="559"/>
      <c r="K11" s="559"/>
      <c r="L11" s="559"/>
      <c r="M11" s="431"/>
      <c r="N11" s="441"/>
      <c r="O11" s="442"/>
      <c r="P11" s="443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4"/>
      <c r="EG11" s="434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4"/>
      <c r="FF11" s="434"/>
      <c r="FG11" s="434"/>
      <c r="FH11" s="434"/>
      <c r="FI11" s="434"/>
      <c r="FJ11" s="434"/>
      <c r="FK11" s="434"/>
      <c r="FL11" s="434"/>
      <c r="FM11" s="434"/>
      <c r="FN11" s="434"/>
      <c r="FO11" s="434"/>
      <c r="FP11" s="434"/>
      <c r="FQ11" s="434"/>
      <c r="FR11" s="434"/>
      <c r="FS11" s="434"/>
      <c r="FT11" s="434"/>
      <c r="FU11" s="434"/>
      <c r="FV11" s="434"/>
      <c r="FW11" s="434"/>
      <c r="FX11" s="434"/>
      <c r="FY11" s="434"/>
      <c r="FZ11" s="434"/>
      <c r="GA11" s="434"/>
      <c r="GB11" s="434"/>
      <c r="GC11" s="434"/>
      <c r="GD11" s="434"/>
      <c r="GE11" s="434"/>
      <c r="GF11" s="434"/>
      <c r="GG11" s="434"/>
      <c r="GH11" s="434"/>
      <c r="GI11" s="434"/>
      <c r="GJ11" s="434"/>
      <c r="GK11" s="434"/>
      <c r="GL11" s="434"/>
      <c r="GM11" s="434"/>
      <c r="GN11" s="434"/>
      <c r="GO11" s="434"/>
      <c r="GP11" s="434"/>
      <c r="GQ11" s="434"/>
      <c r="GR11" s="434"/>
      <c r="GS11" s="434"/>
      <c r="GT11" s="434"/>
      <c r="GU11" s="434"/>
      <c r="GV11" s="434"/>
      <c r="GW11" s="434"/>
      <c r="GX11" s="434"/>
      <c r="GY11" s="434"/>
      <c r="GZ11" s="434"/>
      <c r="HA11" s="434"/>
      <c r="HB11" s="434"/>
      <c r="HC11" s="434"/>
      <c r="HD11" s="434"/>
      <c r="HE11" s="434"/>
      <c r="HF11" s="434"/>
      <c r="HG11" s="434"/>
      <c r="HH11" s="434"/>
      <c r="HI11" s="434"/>
      <c r="HJ11" s="434"/>
      <c r="HK11" s="434"/>
      <c r="HL11" s="434"/>
      <c r="HM11" s="434"/>
      <c r="HN11" s="434"/>
      <c r="HO11" s="434"/>
      <c r="HP11" s="434"/>
      <c r="HQ11" s="434"/>
      <c r="HR11" s="434"/>
      <c r="HS11" s="434"/>
      <c r="HT11" s="434"/>
      <c r="HU11" s="434"/>
      <c r="HV11" s="434"/>
      <c r="HW11" s="434"/>
      <c r="HX11" s="434"/>
      <c r="HY11" s="434"/>
      <c r="HZ11" s="434"/>
      <c r="IA11" s="434"/>
      <c r="IB11" s="434"/>
      <c r="IC11" s="434"/>
      <c r="ID11" s="434"/>
      <c r="IE11" s="434"/>
      <c r="IF11" s="434"/>
      <c r="IG11" s="434"/>
      <c r="IH11" s="434"/>
      <c r="II11" s="434"/>
      <c r="IJ11" s="434"/>
      <c r="IK11" s="434"/>
      <c r="IL11" s="434"/>
      <c r="IM11" s="434"/>
      <c r="IN11" s="434"/>
      <c r="IO11" s="434"/>
      <c r="IP11" s="434"/>
      <c r="IQ11" s="434"/>
      <c r="IR11" s="434"/>
      <c r="IS11" s="434"/>
      <c r="IT11" s="434"/>
      <c r="IU11" s="434"/>
      <c r="IV11" s="434"/>
      <c r="IW11" s="434"/>
      <c r="IX11" s="434"/>
      <c r="IY11" s="434"/>
      <c r="IZ11" s="434"/>
      <c r="JA11" s="434"/>
    </row>
    <row r="12" spans="1:261" x14ac:dyDescent="0.25">
      <c r="A12" s="435"/>
      <c r="B12" s="436"/>
      <c r="C12" s="437" t="s">
        <v>360</v>
      </c>
      <c r="D12" s="437"/>
      <c r="E12" s="437"/>
      <c r="F12" s="438">
        <f>SUBTOTAL(9,F14:F20)</f>
        <v>0</v>
      </c>
      <c r="G12" s="439">
        <f>SUBTOTAL(9,G14:G20)</f>
        <v>15616104.4</v>
      </c>
      <c r="H12" s="440"/>
      <c r="I12" s="544">
        <f>SUBTOTAL(9,I14:I20)</f>
        <v>14757218.66</v>
      </c>
      <c r="J12" s="560"/>
      <c r="K12" s="560"/>
      <c r="L12" s="560"/>
      <c r="M12" s="431"/>
      <c r="N12" s="441"/>
      <c r="O12" s="442"/>
      <c r="P12" s="443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/>
      <c r="CX12" s="434"/>
      <c r="CY12" s="434"/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4"/>
      <c r="DL12" s="434"/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4"/>
      <c r="DZ12" s="434"/>
      <c r="EA12" s="434"/>
      <c r="EB12" s="434"/>
      <c r="EC12" s="434"/>
      <c r="ED12" s="434"/>
      <c r="EE12" s="434"/>
      <c r="EF12" s="434"/>
      <c r="EG12" s="434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  <c r="FG12" s="434"/>
      <c r="FH12" s="434"/>
      <c r="FI12" s="434"/>
      <c r="FJ12" s="434"/>
      <c r="FK12" s="434"/>
      <c r="FL12" s="434"/>
      <c r="FM12" s="434"/>
      <c r="FN12" s="434"/>
      <c r="FO12" s="434"/>
      <c r="FP12" s="434"/>
      <c r="FQ12" s="434"/>
      <c r="FR12" s="434"/>
      <c r="FS12" s="434"/>
      <c r="FT12" s="434"/>
      <c r="FU12" s="434"/>
      <c r="FV12" s="434"/>
      <c r="FW12" s="434"/>
      <c r="FX12" s="434"/>
      <c r="FY12" s="434"/>
      <c r="FZ12" s="434"/>
      <c r="GA12" s="434"/>
      <c r="GB12" s="434"/>
      <c r="GC12" s="434"/>
      <c r="GD12" s="434"/>
      <c r="GE12" s="434"/>
      <c r="GF12" s="434"/>
      <c r="GG12" s="434"/>
      <c r="GH12" s="434"/>
      <c r="GI12" s="434"/>
      <c r="GJ12" s="434"/>
      <c r="GK12" s="434"/>
      <c r="GL12" s="434"/>
      <c r="GM12" s="434"/>
      <c r="GN12" s="434"/>
      <c r="GO12" s="434"/>
      <c r="GP12" s="434"/>
      <c r="GQ12" s="434"/>
      <c r="GR12" s="434"/>
      <c r="GS12" s="434"/>
      <c r="GT12" s="434"/>
      <c r="GU12" s="434"/>
      <c r="GV12" s="434"/>
      <c r="GW12" s="434"/>
      <c r="GX12" s="434"/>
      <c r="GY12" s="434"/>
      <c r="GZ12" s="434"/>
      <c r="HA12" s="434"/>
      <c r="HB12" s="434"/>
      <c r="HC12" s="434"/>
      <c r="HD12" s="434"/>
      <c r="HE12" s="434"/>
      <c r="HF12" s="434"/>
      <c r="HG12" s="434"/>
      <c r="HH12" s="434"/>
      <c r="HI12" s="434"/>
      <c r="HJ12" s="434"/>
      <c r="HK12" s="434"/>
      <c r="HL12" s="434"/>
      <c r="HM12" s="434"/>
      <c r="HN12" s="434"/>
      <c r="HO12" s="434"/>
      <c r="HP12" s="434"/>
      <c r="HQ12" s="434"/>
      <c r="HR12" s="434"/>
      <c r="HS12" s="434"/>
      <c r="HT12" s="434"/>
      <c r="HU12" s="434"/>
      <c r="HV12" s="434"/>
      <c r="HW12" s="434"/>
      <c r="HX12" s="434"/>
      <c r="HY12" s="434"/>
      <c r="HZ12" s="434"/>
      <c r="IA12" s="434"/>
      <c r="IB12" s="434"/>
      <c r="IC12" s="434"/>
      <c r="ID12" s="434"/>
      <c r="IE12" s="434"/>
      <c r="IF12" s="434"/>
      <c r="IG12" s="434"/>
      <c r="IH12" s="434"/>
      <c r="II12" s="434"/>
      <c r="IJ12" s="434"/>
      <c r="IK12" s="434"/>
      <c r="IL12" s="434"/>
      <c r="IM12" s="434"/>
      <c r="IN12" s="434"/>
      <c r="IO12" s="434"/>
      <c r="IP12" s="434"/>
      <c r="IQ12" s="434"/>
      <c r="IR12" s="434"/>
      <c r="IS12" s="434"/>
      <c r="IT12" s="434"/>
      <c r="IU12" s="434"/>
      <c r="IV12" s="434"/>
      <c r="IW12" s="434"/>
      <c r="IX12" s="434"/>
      <c r="IY12" s="434"/>
      <c r="IZ12" s="434"/>
      <c r="JA12" s="434"/>
    </row>
    <row r="13" spans="1:261" x14ac:dyDescent="0.25">
      <c r="A13" s="444"/>
      <c r="B13" s="445"/>
      <c r="C13" s="446" t="s">
        <v>17</v>
      </c>
      <c r="D13" s="446"/>
      <c r="E13" s="446"/>
      <c r="F13" s="447"/>
      <c r="G13" s="448"/>
      <c r="H13" s="449"/>
      <c r="I13" s="545"/>
      <c r="J13" s="561"/>
      <c r="K13" s="561"/>
      <c r="L13" s="561"/>
      <c r="M13" s="450"/>
      <c r="N13" s="441"/>
      <c r="O13" s="442"/>
      <c r="P13" s="443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/>
      <c r="CX13" s="434"/>
      <c r="CY13" s="434"/>
      <c r="CZ13" s="434"/>
      <c r="DA13" s="434"/>
      <c r="DB13" s="434"/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4"/>
      <c r="DV13" s="434"/>
      <c r="DW13" s="434"/>
      <c r="DX13" s="434"/>
      <c r="DY13" s="434"/>
      <c r="DZ13" s="434"/>
      <c r="EA13" s="434"/>
      <c r="EB13" s="434"/>
      <c r="EC13" s="434"/>
      <c r="ED13" s="434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4"/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34"/>
      <c r="FG13" s="434"/>
      <c r="FH13" s="434"/>
      <c r="FI13" s="434"/>
      <c r="FJ13" s="434"/>
      <c r="FK13" s="434"/>
      <c r="FL13" s="434"/>
      <c r="FM13" s="434"/>
      <c r="FN13" s="434"/>
      <c r="FO13" s="434"/>
      <c r="FP13" s="434"/>
      <c r="FQ13" s="434"/>
      <c r="FR13" s="434"/>
      <c r="FS13" s="434"/>
      <c r="FT13" s="434"/>
      <c r="FU13" s="434"/>
      <c r="FV13" s="434"/>
      <c r="FW13" s="434"/>
      <c r="FX13" s="434"/>
      <c r="FY13" s="434"/>
      <c r="FZ13" s="434"/>
      <c r="GA13" s="434"/>
      <c r="GB13" s="434"/>
      <c r="GC13" s="434"/>
      <c r="GD13" s="434"/>
      <c r="GE13" s="434"/>
      <c r="GF13" s="434"/>
      <c r="GG13" s="434"/>
      <c r="GH13" s="434"/>
      <c r="GI13" s="434"/>
      <c r="GJ13" s="434"/>
      <c r="GK13" s="434"/>
      <c r="GL13" s="434"/>
      <c r="GM13" s="434"/>
      <c r="GN13" s="434"/>
      <c r="GO13" s="434"/>
      <c r="GP13" s="434"/>
      <c r="GQ13" s="434"/>
      <c r="GR13" s="434"/>
      <c r="GS13" s="434"/>
      <c r="GT13" s="434"/>
      <c r="GU13" s="434"/>
      <c r="GV13" s="434"/>
      <c r="GW13" s="434"/>
      <c r="GX13" s="434"/>
      <c r="GY13" s="434"/>
      <c r="GZ13" s="434"/>
      <c r="HA13" s="434"/>
      <c r="HB13" s="434"/>
      <c r="HC13" s="434"/>
      <c r="HD13" s="434"/>
      <c r="HE13" s="434"/>
      <c r="HF13" s="434"/>
      <c r="HG13" s="434"/>
      <c r="HH13" s="434"/>
      <c r="HI13" s="434"/>
      <c r="HJ13" s="434"/>
      <c r="HK13" s="434"/>
      <c r="HL13" s="434"/>
      <c r="HM13" s="434"/>
      <c r="HN13" s="434"/>
      <c r="HO13" s="434"/>
      <c r="HP13" s="434"/>
      <c r="HQ13" s="434"/>
      <c r="HR13" s="434"/>
      <c r="HS13" s="434"/>
      <c r="HT13" s="434"/>
      <c r="HU13" s="434"/>
      <c r="HV13" s="434"/>
      <c r="HW13" s="434"/>
      <c r="HX13" s="434"/>
      <c r="HY13" s="434"/>
      <c r="HZ13" s="434"/>
      <c r="IA13" s="434"/>
      <c r="IB13" s="434"/>
      <c r="IC13" s="434"/>
      <c r="ID13" s="434"/>
      <c r="IE13" s="434"/>
      <c r="IF13" s="434"/>
      <c r="IG13" s="434"/>
      <c r="IH13" s="434"/>
      <c r="II13" s="434"/>
      <c r="IJ13" s="434"/>
      <c r="IK13" s="434"/>
      <c r="IL13" s="434"/>
      <c r="IM13" s="434"/>
      <c r="IN13" s="434"/>
      <c r="IO13" s="434"/>
      <c r="IP13" s="434"/>
      <c r="IQ13" s="434"/>
      <c r="IR13" s="434"/>
      <c r="IS13" s="434"/>
      <c r="IT13" s="434"/>
      <c r="IU13" s="434"/>
      <c r="IV13" s="434"/>
      <c r="IW13" s="434"/>
      <c r="IX13" s="434"/>
      <c r="IY13" s="434"/>
      <c r="IZ13" s="434"/>
      <c r="JA13" s="434"/>
    </row>
    <row r="14" spans="1:261" ht="30" x14ac:dyDescent="0.25">
      <c r="A14" s="451">
        <v>1</v>
      </c>
      <c r="B14" s="452"/>
      <c r="C14" s="453" t="s">
        <v>364</v>
      </c>
      <c r="D14" s="598" t="s">
        <v>363</v>
      </c>
      <c r="E14" s="598">
        <v>153.82</v>
      </c>
      <c r="F14" s="447"/>
      <c r="G14" s="447">
        <v>6997219.8399999999</v>
      </c>
      <c r="H14" s="579">
        <f>$N$8</f>
        <v>0.94499999999999995</v>
      </c>
      <c r="I14" s="546">
        <f>ROUND(G14*H14,2)</f>
        <v>6612372.75</v>
      </c>
      <c r="J14" s="562">
        <f>G14/E14</f>
        <v>45489.662202574436</v>
      </c>
      <c r="K14" s="562"/>
      <c r="L14" s="576"/>
      <c r="M14" s="454" t="s">
        <v>340</v>
      </c>
      <c r="N14" s="455"/>
      <c r="O14" s="456"/>
      <c r="P14" s="457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458"/>
      <c r="CF14" s="458"/>
      <c r="CG14" s="458"/>
      <c r="CH14" s="458"/>
      <c r="CI14" s="458"/>
      <c r="CJ14" s="458"/>
      <c r="CK14" s="458"/>
      <c r="CL14" s="458"/>
      <c r="CM14" s="458"/>
      <c r="CN14" s="458"/>
      <c r="CO14" s="458"/>
      <c r="CP14" s="458"/>
      <c r="CQ14" s="458"/>
      <c r="CR14" s="458"/>
      <c r="CS14" s="458"/>
      <c r="CT14" s="458"/>
      <c r="CU14" s="458"/>
      <c r="CV14" s="458"/>
      <c r="CW14" s="458"/>
      <c r="CX14" s="458"/>
      <c r="CY14" s="458"/>
      <c r="CZ14" s="458"/>
      <c r="DA14" s="458"/>
      <c r="DB14" s="458"/>
      <c r="DC14" s="458"/>
      <c r="DD14" s="458"/>
      <c r="DE14" s="458"/>
      <c r="DF14" s="458"/>
      <c r="DG14" s="458"/>
      <c r="DH14" s="458"/>
      <c r="DI14" s="458"/>
      <c r="DJ14" s="458"/>
      <c r="DK14" s="458"/>
      <c r="DL14" s="458"/>
      <c r="DM14" s="458"/>
      <c r="DN14" s="458"/>
      <c r="DO14" s="458"/>
      <c r="DP14" s="458"/>
      <c r="DQ14" s="458"/>
      <c r="DR14" s="458"/>
      <c r="DS14" s="458"/>
      <c r="DT14" s="458"/>
      <c r="DU14" s="458"/>
      <c r="DV14" s="458"/>
      <c r="DW14" s="458"/>
      <c r="DX14" s="458"/>
      <c r="DY14" s="458"/>
      <c r="DZ14" s="458"/>
      <c r="EA14" s="458"/>
      <c r="EB14" s="458"/>
      <c r="EC14" s="458"/>
      <c r="ED14" s="458"/>
      <c r="EE14" s="458"/>
      <c r="EF14" s="458"/>
      <c r="EG14" s="458"/>
      <c r="EH14" s="458"/>
      <c r="EI14" s="458"/>
      <c r="EJ14" s="458"/>
      <c r="EK14" s="458"/>
      <c r="EL14" s="458"/>
      <c r="EM14" s="458"/>
      <c r="EN14" s="458"/>
      <c r="EO14" s="458"/>
      <c r="EP14" s="458"/>
      <c r="EQ14" s="458"/>
      <c r="ER14" s="458"/>
      <c r="ES14" s="458"/>
      <c r="ET14" s="458"/>
      <c r="EU14" s="458"/>
      <c r="EV14" s="458"/>
      <c r="EW14" s="458"/>
      <c r="EX14" s="458"/>
      <c r="EY14" s="458"/>
      <c r="EZ14" s="458"/>
      <c r="FA14" s="458"/>
      <c r="FB14" s="458"/>
      <c r="FC14" s="458"/>
      <c r="FD14" s="458"/>
      <c r="FE14" s="458"/>
      <c r="FF14" s="458"/>
      <c r="FG14" s="458"/>
      <c r="FH14" s="458"/>
      <c r="FI14" s="458"/>
      <c r="FJ14" s="458"/>
      <c r="FK14" s="458"/>
      <c r="FL14" s="458"/>
      <c r="FM14" s="458"/>
      <c r="FN14" s="458"/>
      <c r="FO14" s="458"/>
      <c r="FP14" s="458"/>
      <c r="FQ14" s="458"/>
      <c r="FR14" s="458"/>
      <c r="FS14" s="458"/>
      <c r="FT14" s="458"/>
      <c r="FU14" s="458"/>
      <c r="FV14" s="458"/>
      <c r="FW14" s="458"/>
      <c r="FX14" s="458"/>
      <c r="FY14" s="458"/>
      <c r="FZ14" s="458"/>
      <c r="GA14" s="458"/>
      <c r="GB14" s="458"/>
      <c r="GC14" s="458"/>
      <c r="GD14" s="458"/>
      <c r="GE14" s="458"/>
      <c r="GF14" s="458"/>
      <c r="GG14" s="458"/>
      <c r="GH14" s="458"/>
      <c r="GI14" s="458"/>
      <c r="GJ14" s="458"/>
      <c r="GK14" s="458"/>
      <c r="GL14" s="458"/>
      <c r="GM14" s="458"/>
      <c r="GN14" s="458"/>
      <c r="GO14" s="458"/>
      <c r="GP14" s="458"/>
      <c r="GQ14" s="458"/>
      <c r="GR14" s="458"/>
      <c r="GS14" s="458"/>
      <c r="GT14" s="458"/>
      <c r="GU14" s="458"/>
      <c r="GV14" s="458"/>
      <c r="GW14" s="458"/>
      <c r="GX14" s="458"/>
      <c r="GY14" s="458"/>
      <c r="GZ14" s="458"/>
      <c r="HA14" s="458"/>
      <c r="HB14" s="458"/>
      <c r="HC14" s="458"/>
      <c r="HD14" s="458"/>
      <c r="HE14" s="458"/>
      <c r="HF14" s="458"/>
      <c r="HG14" s="458"/>
      <c r="HH14" s="458"/>
      <c r="HI14" s="458"/>
      <c r="HJ14" s="458"/>
      <c r="HK14" s="458"/>
      <c r="HL14" s="458"/>
      <c r="HM14" s="458"/>
      <c r="HN14" s="458"/>
      <c r="HO14" s="458"/>
      <c r="HP14" s="458"/>
      <c r="HQ14" s="458"/>
      <c r="HR14" s="458"/>
      <c r="HS14" s="458"/>
      <c r="HT14" s="458"/>
      <c r="HU14" s="458"/>
      <c r="HV14" s="458"/>
      <c r="HW14" s="458"/>
      <c r="HX14" s="458"/>
      <c r="HY14" s="458"/>
      <c r="HZ14" s="458"/>
      <c r="IA14" s="458"/>
      <c r="IB14" s="458"/>
      <c r="IC14" s="458"/>
      <c r="ID14" s="458"/>
      <c r="IE14" s="458"/>
      <c r="IF14" s="458"/>
      <c r="IG14" s="458"/>
      <c r="IH14" s="458"/>
      <c r="II14" s="458"/>
      <c r="IJ14" s="458"/>
      <c r="IK14" s="458"/>
      <c r="IL14" s="458"/>
      <c r="IM14" s="458"/>
      <c r="IN14" s="458"/>
      <c r="IO14" s="458"/>
      <c r="IP14" s="458"/>
      <c r="IQ14" s="458"/>
      <c r="IR14" s="458"/>
      <c r="IS14" s="458"/>
      <c r="IT14" s="458"/>
      <c r="IU14" s="458"/>
      <c r="IV14" s="458"/>
      <c r="IW14" s="458"/>
      <c r="IX14" s="458"/>
      <c r="IY14" s="458"/>
      <c r="IZ14" s="458"/>
      <c r="JA14" s="458"/>
    </row>
    <row r="15" spans="1:261" ht="15" x14ac:dyDescent="0.25">
      <c r="A15" s="451">
        <v>2</v>
      </c>
      <c r="B15" s="452"/>
      <c r="C15" s="453" t="s">
        <v>365</v>
      </c>
      <c r="D15" s="598" t="s">
        <v>363</v>
      </c>
      <c r="E15" s="598">
        <v>104.1</v>
      </c>
      <c r="F15" s="447"/>
      <c r="G15" s="447">
        <v>8618884.5600000005</v>
      </c>
      <c r="H15" s="579">
        <f t="shared" ref="H15:H20" si="0">$N$8</f>
        <v>0.94499999999999995</v>
      </c>
      <c r="I15" s="546">
        <f t="shared" ref="I15:I20" si="1">ROUND(G15*H15,2)</f>
        <v>8144845.9100000001</v>
      </c>
      <c r="J15" s="562">
        <f t="shared" ref="J15:J20" si="2">G15/E15</f>
        <v>82794.280115273781</v>
      </c>
      <c r="K15" s="562"/>
      <c r="L15" s="576"/>
      <c r="M15" s="454"/>
      <c r="N15" s="455"/>
      <c r="O15" s="456"/>
      <c r="P15" s="457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/>
      <c r="CX15" s="458"/>
      <c r="CY15" s="458"/>
      <c r="CZ15" s="458"/>
      <c r="DA15" s="458"/>
      <c r="DB15" s="458"/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8"/>
      <c r="DT15" s="458"/>
      <c r="DU15" s="458"/>
      <c r="DV15" s="458"/>
      <c r="DW15" s="458"/>
      <c r="DX15" s="458"/>
      <c r="DY15" s="458"/>
      <c r="DZ15" s="458"/>
      <c r="EA15" s="458"/>
      <c r="EB15" s="458"/>
      <c r="EC15" s="458"/>
      <c r="ED15" s="458"/>
      <c r="EE15" s="458"/>
      <c r="EF15" s="458"/>
      <c r="EG15" s="458"/>
      <c r="EH15" s="458"/>
      <c r="EI15" s="458"/>
      <c r="EJ15" s="458"/>
      <c r="EK15" s="458"/>
      <c r="EL15" s="458"/>
      <c r="EM15" s="458"/>
      <c r="EN15" s="458"/>
      <c r="EO15" s="458"/>
      <c r="EP15" s="458"/>
      <c r="EQ15" s="458"/>
      <c r="ER15" s="458"/>
      <c r="ES15" s="458"/>
      <c r="ET15" s="458"/>
      <c r="EU15" s="458"/>
      <c r="EV15" s="458"/>
      <c r="EW15" s="458"/>
      <c r="EX15" s="458"/>
      <c r="EY15" s="458"/>
      <c r="EZ15" s="458"/>
      <c r="FA15" s="458"/>
      <c r="FB15" s="458"/>
      <c r="FC15" s="458"/>
      <c r="FD15" s="458"/>
      <c r="FE15" s="458"/>
      <c r="FF15" s="458"/>
      <c r="FG15" s="458"/>
      <c r="FH15" s="458"/>
      <c r="FI15" s="458"/>
      <c r="FJ15" s="458"/>
      <c r="FK15" s="458"/>
      <c r="FL15" s="458"/>
      <c r="FM15" s="458"/>
      <c r="FN15" s="458"/>
      <c r="FO15" s="458"/>
      <c r="FP15" s="458"/>
      <c r="FQ15" s="458"/>
      <c r="FR15" s="458"/>
      <c r="FS15" s="458"/>
      <c r="FT15" s="458"/>
      <c r="FU15" s="458"/>
      <c r="FV15" s="458"/>
      <c r="FW15" s="458"/>
      <c r="FX15" s="458"/>
      <c r="FY15" s="458"/>
      <c r="FZ15" s="458"/>
      <c r="GA15" s="458"/>
      <c r="GB15" s="458"/>
      <c r="GC15" s="458"/>
      <c r="GD15" s="458"/>
      <c r="GE15" s="458"/>
      <c r="GF15" s="458"/>
      <c r="GG15" s="458"/>
      <c r="GH15" s="458"/>
      <c r="GI15" s="458"/>
      <c r="GJ15" s="458"/>
      <c r="GK15" s="458"/>
      <c r="GL15" s="458"/>
      <c r="GM15" s="458"/>
      <c r="GN15" s="458"/>
      <c r="GO15" s="458"/>
      <c r="GP15" s="458"/>
      <c r="GQ15" s="458"/>
      <c r="GR15" s="458"/>
      <c r="GS15" s="458"/>
      <c r="GT15" s="458"/>
      <c r="GU15" s="458"/>
      <c r="GV15" s="458"/>
      <c r="GW15" s="458"/>
      <c r="GX15" s="458"/>
      <c r="GY15" s="458"/>
      <c r="GZ15" s="458"/>
      <c r="HA15" s="458"/>
      <c r="HB15" s="458"/>
      <c r="HC15" s="458"/>
      <c r="HD15" s="458"/>
      <c r="HE15" s="458"/>
      <c r="HF15" s="458"/>
      <c r="HG15" s="458"/>
      <c r="HH15" s="458"/>
      <c r="HI15" s="458"/>
      <c r="HJ15" s="458"/>
      <c r="HK15" s="458"/>
      <c r="HL15" s="458"/>
      <c r="HM15" s="458"/>
      <c r="HN15" s="458"/>
      <c r="HO15" s="458"/>
      <c r="HP15" s="458"/>
      <c r="HQ15" s="458"/>
      <c r="HR15" s="458"/>
      <c r="HS15" s="458"/>
      <c r="HT15" s="458"/>
      <c r="HU15" s="458"/>
      <c r="HV15" s="458"/>
      <c r="HW15" s="458"/>
      <c r="HX15" s="458"/>
      <c r="HY15" s="458"/>
      <c r="HZ15" s="458"/>
      <c r="IA15" s="458"/>
      <c r="IB15" s="458"/>
      <c r="IC15" s="458"/>
      <c r="ID15" s="458"/>
      <c r="IE15" s="458"/>
      <c r="IF15" s="458"/>
      <c r="IG15" s="458"/>
      <c r="IH15" s="458"/>
      <c r="II15" s="458"/>
      <c r="IJ15" s="458"/>
      <c r="IK15" s="458"/>
      <c r="IL15" s="458"/>
      <c r="IM15" s="458"/>
      <c r="IN15" s="458"/>
      <c r="IO15" s="458"/>
      <c r="IP15" s="458"/>
      <c r="IQ15" s="458"/>
      <c r="IR15" s="458"/>
      <c r="IS15" s="458"/>
      <c r="IT15" s="458"/>
      <c r="IU15" s="458"/>
      <c r="IV15" s="458"/>
      <c r="IW15" s="458"/>
      <c r="IX15" s="458"/>
      <c r="IY15" s="458"/>
      <c r="IZ15" s="458"/>
      <c r="JA15" s="458"/>
    </row>
    <row r="16" spans="1:261" ht="45" x14ac:dyDescent="0.25">
      <c r="A16" s="451">
        <v>3</v>
      </c>
      <c r="B16" s="452"/>
      <c r="C16" s="453" t="s">
        <v>366</v>
      </c>
      <c r="D16" s="598" t="s">
        <v>363</v>
      </c>
      <c r="E16" s="598">
        <v>650</v>
      </c>
      <c r="F16" s="447"/>
      <c r="G16" s="447"/>
      <c r="H16" s="579">
        <f t="shared" si="0"/>
        <v>0.94499999999999995</v>
      </c>
      <c r="I16" s="546">
        <f t="shared" si="1"/>
        <v>0</v>
      </c>
      <c r="J16" s="562">
        <f t="shared" si="2"/>
        <v>0</v>
      </c>
      <c r="K16" s="562"/>
      <c r="L16" s="596"/>
      <c r="M16" s="454"/>
      <c r="N16" s="455"/>
      <c r="O16" s="456"/>
      <c r="P16" s="457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/>
      <c r="CX16" s="458"/>
      <c r="CY16" s="458"/>
      <c r="CZ16" s="458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 s="458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8"/>
      <c r="EW16" s="458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58"/>
      <c r="FL16" s="458"/>
      <c r="FM16" s="458"/>
      <c r="FN16" s="458"/>
      <c r="FO16" s="458"/>
      <c r="FP16" s="458"/>
      <c r="FQ16" s="458"/>
      <c r="FR16" s="458"/>
      <c r="FS16" s="458"/>
      <c r="FT16" s="458"/>
      <c r="FU16" s="458"/>
      <c r="FV16" s="458"/>
      <c r="FW16" s="458"/>
      <c r="FX16" s="458"/>
      <c r="FY16" s="458"/>
      <c r="FZ16" s="458"/>
      <c r="GA16" s="458"/>
      <c r="GB16" s="458"/>
      <c r="GC16" s="458"/>
      <c r="GD16" s="458"/>
      <c r="GE16" s="458"/>
      <c r="GF16" s="458"/>
      <c r="GG16" s="458"/>
      <c r="GH16" s="458"/>
      <c r="GI16" s="458"/>
      <c r="GJ16" s="458"/>
      <c r="GK16" s="458"/>
      <c r="GL16" s="458"/>
      <c r="GM16" s="458"/>
      <c r="GN16" s="458"/>
      <c r="GO16" s="458"/>
      <c r="GP16" s="458"/>
      <c r="GQ16" s="458"/>
      <c r="GR16" s="458"/>
      <c r="GS16" s="458"/>
      <c r="GT16" s="458"/>
      <c r="GU16" s="458"/>
      <c r="GV16" s="458"/>
      <c r="GW16" s="458"/>
      <c r="GX16" s="458"/>
      <c r="GY16" s="458"/>
      <c r="GZ16" s="458"/>
      <c r="HA16" s="458"/>
      <c r="HB16" s="458"/>
      <c r="HC16" s="458"/>
      <c r="HD16" s="458"/>
      <c r="HE16" s="458"/>
      <c r="HF16" s="458"/>
      <c r="HG16" s="458"/>
      <c r="HH16" s="458"/>
      <c r="HI16" s="458"/>
      <c r="HJ16" s="458"/>
      <c r="HK16" s="458"/>
      <c r="HL16" s="458"/>
      <c r="HM16" s="458"/>
      <c r="HN16" s="458"/>
      <c r="HO16" s="458"/>
      <c r="HP16" s="458"/>
      <c r="HQ16" s="458"/>
      <c r="HR16" s="458"/>
      <c r="HS16" s="458"/>
      <c r="HT16" s="458"/>
      <c r="HU16" s="458"/>
      <c r="HV16" s="458"/>
      <c r="HW16" s="458"/>
      <c r="HX16" s="458"/>
      <c r="HY16" s="458"/>
      <c r="HZ16" s="458"/>
      <c r="IA16" s="458"/>
      <c r="IB16" s="458"/>
      <c r="IC16" s="458"/>
      <c r="ID16" s="458"/>
      <c r="IE16" s="458"/>
      <c r="IF16" s="458"/>
      <c r="IG16" s="458"/>
      <c r="IH16" s="458"/>
      <c r="II16" s="458"/>
      <c r="IJ16" s="458"/>
      <c r="IK16" s="458"/>
      <c r="IL16" s="458"/>
      <c r="IM16" s="458"/>
      <c r="IN16" s="458"/>
      <c r="IO16" s="458"/>
      <c r="IP16" s="458"/>
      <c r="IQ16" s="458"/>
      <c r="IR16" s="458"/>
      <c r="IS16" s="458"/>
      <c r="IT16" s="458"/>
      <c r="IU16" s="458"/>
      <c r="IV16" s="458"/>
      <c r="IW16" s="458"/>
      <c r="IX16" s="458"/>
      <c r="IY16" s="458"/>
      <c r="IZ16" s="458"/>
      <c r="JA16" s="458"/>
    </row>
    <row r="17" spans="1:261" ht="45" x14ac:dyDescent="0.25">
      <c r="A17" s="451">
        <v>4</v>
      </c>
      <c r="B17" s="452"/>
      <c r="C17" s="453" t="s">
        <v>367</v>
      </c>
      <c r="D17" s="598" t="s">
        <v>363</v>
      </c>
      <c r="E17" s="598">
        <v>549.346</v>
      </c>
      <c r="F17" s="447"/>
      <c r="G17" s="447"/>
      <c r="H17" s="579">
        <f t="shared" si="0"/>
        <v>0.94499999999999995</v>
      </c>
      <c r="I17" s="546">
        <f t="shared" si="1"/>
        <v>0</v>
      </c>
      <c r="J17" s="562">
        <f t="shared" si="2"/>
        <v>0</v>
      </c>
      <c r="K17" s="562"/>
      <c r="L17" s="576"/>
      <c r="M17" s="454"/>
      <c r="N17" s="455"/>
      <c r="O17" s="456"/>
      <c r="P17" s="457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458"/>
      <c r="BH17" s="458"/>
      <c r="BI17" s="458"/>
      <c r="BJ17" s="458"/>
      <c r="BK17" s="458"/>
      <c r="BL17" s="458"/>
      <c r="BM17" s="458"/>
      <c r="BN17" s="458"/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  <c r="BY17" s="458"/>
      <c r="BZ17" s="458"/>
      <c r="CA17" s="458"/>
      <c r="CB17" s="458"/>
      <c r="CC17" s="458"/>
      <c r="CD17" s="458"/>
      <c r="CE17" s="458"/>
      <c r="CF17" s="458"/>
      <c r="CG17" s="458"/>
      <c r="CH17" s="458"/>
      <c r="CI17" s="458"/>
      <c r="CJ17" s="458"/>
      <c r="CK17" s="458"/>
      <c r="CL17" s="458"/>
      <c r="CM17" s="458"/>
      <c r="CN17" s="458"/>
      <c r="CO17" s="458"/>
      <c r="CP17" s="458"/>
      <c r="CQ17" s="458"/>
      <c r="CR17" s="458"/>
      <c r="CS17" s="458"/>
      <c r="CT17" s="458"/>
      <c r="CU17" s="458"/>
      <c r="CV17" s="458"/>
      <c r="CW17" s="458"/>
      <c r="CX17" s="458"/>
      <c r="CY17" s="458"/>
      <c r="CZ17" s="458"/>
      <c r="DA17" s="458"/>
      <c r="DB17" s="458"/>
      <c r="DC17" s="458"/>
      <c r="DD17" s="458"/>
      <c r="DE17" s="458"/>
      <c r="DF17" s="458"/>
      <c r="DG17" s="458"/>
      <c r="DH17" s="458"/>
      <c r="DI17" s="458"/>
      <c r="DJ17" s="458"/>
      <c r="DK17" s="458"/>
      <c r="DL17" s="458"/>
      <c r="DM17" s="458"/>
      <c r="DN17" s="458"/>
      <c r="DO17" s="458"/>
      <c r="DP17" s="458"/>
      <c r="DQ17" s="458"/>
      <c r="DR17" s="458"/>
      <c r="DS17" s="458"/>
      <c r="DT17" s="458"/>
      <c r="DU17" s="458"/>
      <c r="DV17" s="458"/>
      <c r="DW17" s="458"/>
      <c r="DX17" s="458"/>
      <c r="DY17" s="458"/>
      <c r="DZ17" s="458"/>
      <c r="EA17" s="458"/>
      <c r="EB17" s="458"/>
      <c r="EC17" s="458"/>
      <c r="ED17" s="458"/>
      <c r="EE17" s="458"/>
      <c r="EF17" s="458"/>
      <c r="EG17" s="458"/>
      <c r="EH17" s="458"/>
      <c r="EI17" s="458"/>
      <c r="EJ17" s="458"/>
      <c r="EK17" s="458"/>
      <c r="EL17" s="458"/>
      <c r="EM17" s="458"/>
      <c r="EN17" s="458"/>
      <c r="EO17" s="458"/>
      <c r="EP17" s="458"/>
      <c r="EQ17" s="458"/>
      <c r="ER17" s="458"/>
      <c r="ES17" s="458"/>
      <c r="ET17" s="458"/>
      <c r="EU17" s="458"/>
      <c r="EV17" s="458"/>
      <c r="EW17" s="458"/>
      <c r="EX17" s="458"/>
      <c r="EY17" s="458"/>
      <c r="EZ17" s="458"/>
      <c r="FA17" s="458"/>
      <c r="FB17" s="458"/>
      <c r="FC17" s="458"/>
      <c r="FD17" s="458"/>
      <c r="FE17" s="458"/>
      <c r="FF17" s="458"/>
      <c r="FG17" s="458"/>
      <c r="FH17" s="458"/>
      <c r="FI17" s="458"/>
      <c r="FJ17" s="458"/>
      <c r="FK17" s="458"/>
      <c r="FL17" s="458"/>
      <c r="FM17" s="458"/>
      <c r="FN17" s="458"/>
      <c r="FO17" s="458"/>
      <c r="FP17" s="458"/>
      <c r="FQ17" s="458"/>
      <c r="FR17" s="458"/>
      <c r="FS17" s="458"/>
      <c r="FT17" s="458"/>
      <c r="FU17" s="458"/>
      <c r="FV17" s="458"/>
      <c r="FW17" s="458"/>
      <c r="FX17" s="458"/>
      <c r="FY17" s="458"/>
      <c r="FZ17" s="458"/>
      <c r="GA17" s="458"/>
      <c r="GB17" s="458"/>
      <c r="GC17" s="458"/>
      <c r="GD17" s="458"/>
      <c r="GE17" s="458"/>
      <c r="GF17" s="458"/>
      <c r="GG17" s="458"/>
      <c r="GH17" s="458"/>
      <c r="GI17" s="458"/>
      <c r="GJ17" s="458"/>
      <c r="GK17" s="458"/>
      <c r="GL17" s="458"/>
      <c r="GM17" s="458"/>
      <c r="GN17" s="458"/>
      <c r="GO17" s="458"/>
      <c r="GP17" s="458"/>
      <c r="GQ17" s="458"/>
      <c r="GR17" s="458"/>
      <c r="GS17" s="458"/>
      <c r="GT17" s="458"/>
      <c r="GU17" s="458"/>
      <c r="GV17" s="458"/>
      <c r="GW17" s="458"/>
      <c r="GX17" s="458"/>
      <c r="GY17" s="458"/>
      <c r="GZ17" s="458"/>
      <c r="HA17" s="458"/>
      <c r="HB17" s="458"/>
      <c r="HC17" s="458"/>
      <c r="HD17" s="458"/>
      <c r="HE17" s="458"/>
      <c r="HF17" s="458"/>
      <c r="HG17" s="458"/>
      <c r="HH17" s="458"/>
      <c r="HI17" s="458"/>
      <c r="HJ17" s="458"/>
      <c r="HK17" s="458"/>
      <c r="HL17" s="458"/>
      <c r="HM17" s="458"/>
      <c r="HN17" s="458"/>
      <c r="HO17" s="458"/>
      <c r="HP17" s="458"/>
      <c r="HQ17" s="458"/>
      <c r="HR17" s="458"/>
      <c r="HS17" s="458"/>
      <c r="HT17" s="458"/>
      <c r="HU17" s="458"/>
      <c r="HV17" s="458"/>
      <c r="HW17" s="458"/>
      <c r="HX17" s="458"/>
      <c r="HY17" s="458"/>
      <c r="HZ17" s="458"/>
      <c r="IA17" s="458"/>
      <c r="IB17" s="458"/>
      <c r="IC17" s="458"/>
      <c r="ID17" s="458"/>
      <c r="IE17" s="458"/>
      <c r="IF17" s="458"/>
      <c r="IG17" s="458"/>
      <c r="IH17" s="458"/>
      <c r="II17" s="458"/>
      <c r="IJ17" s="458"/>
      <c r="IK17" s="458"/>
      <c r="IL17" s="458"/>
      <c r="IM17" s="458"/>
      <c r="IN17" s="458"/>
      <c r="IO17" s="458"/>
      <c r="IP17" s="458"/>
      <c r="IQ17" s="458"/>
      <c r="IR17" s="458"/>
      <c r="IS17" s="458"/>
      <c r="IT17" s="458"/>
      <c r="IU17" s="458"/>
      <c r="IV17" s="458"/>
      <c r="IW17" s="458"/>
      <c r="IX17" s="458"/>
      <c r="IY17" s="458"/>
      <c r="IZ17" s="458"/>
      <c r="JA17" s="458"/>
    </row>
    <row r="18" spans="1:261" ht="30" x14ac:dyDescent="0.25">
      <c r="A18" s="451">
        <v>5</v>
      </c>
      <c r="B18" s="452"/>
      <c r="C18" s="453" t="s">
        <v>368</v>
      </c>
      <c r="D18" s="598" t="s">
        <v>363</v>
      </c>
      <c r="E18" s="598">
        <v>159.08000000000001</v>
      </c>
      <c r="F18" s="447"/>
      <c r="G18" s="447"/>
      <c r="H18" s="579">
        <f t="shared" si="0"/>
        <v>0.94499999999999995</v>
      </c>
      <c r="I18" s="546">
        <f t="shared" si="1"/>
        <v>0</v>
      </c>
      <c r="J18" s="562">
        <f t="shared" si="2"/>
        <v>0</v>
      </c>
      <c r="K18" s="562"/>
      <c r="L18" s="576"/>
      <c r="M18" s="454"/>
      <c r="N18" s="455"/>
      <c r="O18" s="456"/>
      <c r="P18" s="457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58"/>
      <c r="BJ18" s="458"/>
      <c r="BK18" s="458"/>
      <c r="BL18" s="45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458"/>
      <c r="CG18" s="458"/>
      <c r="CH18" s="458"/>
      <c r="CI18" s="458"/>
      <c r="CJ18" s="458"/>
      <c r="CK18" s="458"/>
      <c r="CL18" s="458"/>
      <c r="CM18" s="458"/>
      <c r="CN18" s="458"/>
      <c r="CO18" s="458"/>
      <c r="CP18" s="458"/>
      <c r="CQ18" s="458"/>
      <c r="CR18" s="458"/>
      <c r="CS18" s="458"/>
      <c r="CT18" s="458"/>
      <c r="CU18" s="458"/>
      <c r="CV18" s="458"/>
      <c r="CW18" s="458"/>
      <c r="CX18" s="458"/>
      <c r="CY18" s="458"/>
      <c r="CZ18" s="458"/>
      <c r="DA18" s="458"/>
      <c r="DB18" s="458"/>
      <c r="DC18" s="458"/>
      <c r="DD18" s="458"/>
      <c r="DE18" s="458"/>
      <c r="DF18" s="458"/>
      <c r="DG18" s="458"/>
      <c r="DH18" s="458"/>
      <c r="DI18" s="458"/>
      <c r="DJ18" s="458"/>
      <c r="DK18" s="458"/>
      <c r="DL18" s="458"/>
      <c r="DM18" s="458"/>
      <c r="DN18" s="458"/>
      <c r="DO18" s="458"/>
      <c r="DP18" s="458"/>
      <c r="DQ18" s="458"/>
      <c r="DR18" s="458"/>
      <c r="DS18" s="458"/>
      <c r="DT18" s="458"/>
      <c r="DU18" s="458"/>
      <c r="DV18" s="458"/>
      <c r="DW18" s="458"/>
      <c r="DX18" s="458"/>
      <c r="DY18" s="458"/>
      <c r="DZ18" s="458"/>
      <c r="EA18" s="458"/>
      <c r="EB18" s="458"/>
      <c r="EC18" s="458"/>
      <c r="ED18" s="458"/>
      <c r="EE18" s="458"/>
      <c r="EF18" s="458"/>
      <c r="EG18" s="458"/>
      <c r="EH18" s="458"/>
      <c r="EI18" s="458"/>
      <c r="EJ18" s="458"/>
      <c r="EK18" s="458"/>
      <c r="EL18" s="458"/>
      <c r="EM18" s="458"/>
      <c r="EN18" s="458"/>
      <c r="EO18" s="458"/>
      <c r="EP18" s="458"/>
      <c r="EQ18" s="458"/>
      <c r="ER18" s="458"/>
      <c r="ES18" s="458"/>
      <c r="ET18" s="458"/>
      <c r="EU18" s="458"/>
      <c r="EV18" s="458"/>
      <c r="EW18" s="458"/>
      <c r="EX18" s="458"/>
      <c r="EY18" s="458"/>
      <c r="EZ18" s="458"/>
      <c r="FA18" s="458"/>
      <c r="FB18" s="458"/>
      <c r="FC18" s="458"/>
      <c r="FD18" s="458"/>
      <c r="FE18" s="458"/>
      <c r="FF18" s="458"/>
      <c r="FG18" s="458"/>
      <c r="FH18" s="458"/>
      <c r="FI18" s="458"/>
      <c r="FJ18" s="458"/>
      <c r="FK18" s="458"/>
      <c r="FL18" s="458"/>
      <c r="FM18" s="458"/>
      <c r="FN18" s="458"/>
      <c r="FO18" s="458"/>
      <c r="FP18" s="458"/>
      <c r="FQ18" s="458"/>
      <c r="FR18" s="458"/>
      <c r="FS18" s="458"/>
      <c r="FT18" s="458"/>
      <c r="FU18" s="458"/>
      <c r="FV18" s="458"/>
      <c r="FW18" s="458"/>
      <c r="FX18" s="458"/>
      <c r="FY18" s="458"/>
      <c r="FZ18" s="458"/>
      <c r="GA18" s="458"/>
      <c r="GB18" s="458"/>
      <c r="GC18" s="458"/>
      <c r="GD18" s="458"/>
      <c r="GE18" s="458"/>
      <c r="GF18" s="458"/>
      <c r="GG18" s="458"/>
      <c r="GH18" s="458"/>
      <c r="GI18" s="458"/>
      <c r="GJ18" s="458"/>
      <c r="GK18" s="458"/>
      <c r="GL18" s="458"/>
      <c r="GM18" s="458"/>
      <c r="GN18" s="458"/>
      <c r="GO18" s="458"/>
      <c r="GP18" s="458"/>
      <c r="GQ18" s="458"/>
      <c r="GR18" s="458"/>
      <c r="GS18" s="458"/>
      <c r="GT18" s="458"/>
      <c r="GU18" s="458"/>
      <c r="GV18" s="458"/>
      <c r="GW18" s="458"/>
      <c r="GX18" s="458"/>
      <c r="GY18" s="458"/>
      <c r="GZ18" s="458"/>
      <c r="HA18" s="458"/>
      <c r="HB18" s="458"/>
      <c r="HC18" s="458"/>
      <c r="HD18" s="458"/>
      <c r="HE18" s="458"/>
      <c r="HF18" s="458"/>
      <c r="HG18" s="458"/>
      <c r="HH18" s="458"/>
      <c r="HI18" s="458"/>
      <c r="HJ18" s="458"/>
      <c r="HK18" s="458"/>
      <c r="HL18" s="458"/>
      <c r="HM18" s="458"/>
      <c r="HN18" s="458"/>
      <c r="HO18" s="458"/>
      <c r="HP18" s="458"/>
      <c r="HQ18" s="458"/>
      <c r="HR18" s="458"/>
      <c r="HS18" s="458"/>
      <c r="HT18" s="458"/>
      <c r="HU18" s="458"/>
      <c r="HV18" s="458"/>
      <c r="HW18" s="458"/>
      <c r="HX18" s="458"/>
      <c r="HY18" s="458"/>
      <c r="HZ18" s="458"/>
      <c r="IA18" s="458"/>
      <c r="IB18" s="458"/>
      <c r="IC18" s="458"/>
      <c r="ID18" s="458"/>
      <c r="IE18" s="458"/>
      <c r="IF18" s="458"/>
      <c r="IG18" s="458"/>
      <c r="IH18" s="458"/>
      <c r="II18" s="458"/>
      <c r="IJ18" s="458"/>
      <c r="IK18" s="458"/>
      <c r="IL18" s="458"/>
      <c r="IM18" s="458"/>
      <c r="IN18" s="458"/>
      <c r="IO18" s="458"/>
      <c r="IP18" s="458"/>
      <c r="IQ18" s="458"/>
      <c r="IR18" s="458"/>
      <c r="IS18" s="458"/>
      <c r="IT18" s="458"/>
      <c r="IU18" s="458"/>
      <c r="IV18" s="458"/>
      <c r="IW18" s="458"/>
      <c r="IX18" s="458"/>
      <c r="IY18" s="458"/>
      <c r="IZ18" s="458"/>
      <c r="JA18" s="458"/>
    </row>
    <row r="19" spans="1:261" ht="30" x14ac:dyDescent="0.25">
      <c r="A19" s="451">
        <v>6</v>
      </c>
      <c r="B19" s="452"/>
      <c r="C19" s="453" t="s">
        <v>369</v>
      </c>
      <c r="D19" s="598" t="s">
        <v>363</v>
      </c>
      <c r="E19" s="598">
        <v>53.93</v>
      </c>
      <c r="F19" s="447"/>
      <c r="G19" s="447"/>
      <c r="H19" s="579">
        <f t="shared" si="0"/>
        <v>0.94499999999999995</v>
      </c>
      <c r="I19" s="546">
        <f t="shared" si="1"/>
        <v>0</v>
      </c>
      <c r="J19" s="562">
        <f t="shared" si="2"/>
        <v>0</v>
      </c>
      <c r="K19" s="562">
        <v>14.726000000000001</v>
      </c>
      <c r="L19" s="576" t="s">
        <v>359</v>
      </c>
      <c r="M19" s="454"/>
      <c r="N19" s="455"/>
      <c r="O19" s="456"/>
      <c r="P19" s="457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8"/>
      <c r="CJ19" s="458"/>
      <c r="CK19" s="458"/>
      <c r="CL19" s="458"/>
      <c r="CM19" s="458"/>
      <c r="CN19" s="458"/>
      <c r="CO19" s="458"/>
      <c r="CP19" s="458"/>
      <c r="CQ19" s="458"/>
      <c r="CR19" s="458"/>
      <c r="CS19" s="458"/>
      <c r="CT19" s="458"/>
      <c r="CU19" s="458"/>
      <c r="CV19" s="458"/>
      <c r="CW19" s="458"/>
      <c r="CX19" s="458"/>
      <c r="CY19" s="458"/>
      <c r="CZ19" s="458"/>
      <c r="DA19" s="458"/>
      <c r="DB19" s="458"/>
      <c r="DC19" s="458"/>
      <c r="DD19" s="458"/>
      <c r="DE19" s="458"/>
      <c r="DF19" s="458"/>
      <c r="DG19" s="458"/>
      <c r="DH19" s="458"/>
      <c r="DI19" s="458"/>
      <c r="DJ19" s="458"/>
      <c r="DK19" s="458"/>
      <c r="DL19" s="458"/>
      <c r="DM19" s="458"/>
      <c r="DN19" s="458"/>
      <c r="DO19" s="458"/>
      <c r="DP19" s="458"/>
      <c r="DQ19" s="458"/>
      <c r="DR19" s="458"/>
      <c r="DS19" s="458"/>
      <c r="DT19" s="458"/>
      <c r="DU19" s="458"/>
      <c r="DV19" s="458"/>
      <c r="DW19" s="458"/>
      <c r="DX19" s="458"/>
      <c r="DY19" s="458"/>
      <c r="DZ19" s="458"/>
      <c r="EA19" s="458"/>
      <c r="EB19" s="458"/>
      <c r="EC19" s="458"/>
      <c r="ED19" s="458"/>
      <c r="EE19" s="458"/>
      <c r="EF19" s="458"/>
      <c r="EG19" s="458"/>
      <c r="EH19" s="458"/>
      <c r="EI19" s="458"/>
      <c r="EJ19" s="458"/>
      <c r="EK19" s="458"/>
      <c r="EL19" s="458"/>
      <c r="EM19" s="458"/>
      <c r="EN19" s="458"/>
      <c r="EO19" s="458"/>
      <c r="EP19" s="458"/>
      <c r="EQ19" s="458"/>
      <c r="ER19" s="458"/>
      <c r="ES19" s="458"/>
      <c r="ET19" s="458"/>
      <c r="EU19" s="458"/>
      <c r="EV19" s="458"/>
      <c r="EW19" s="458"/>
      <c r="EX19" s="458"/>
      <c r="EY19" s="458"/>
      <c r="EZ19" s="458"/>
      <c r="FA19" s="458"/>
      <c r="FB19" s="458"/>
      <c r="FC19" s="458"/>
      <c r="FD19" s="458"/>
      <c r="FE19" s="458"/>
      <c r="FF19" s="458"/>
      <c r="FG19" s="458"/>
      <c r="FH19" s="458"/>
      <c r="FI19" s="458"/>
      <c r="FJ19" s="458"/>
      <c r="FK19" s="458"/>
      <c r="FL19" s="458"/>
      <c r="FM19" s="458"/>
      <c r="FN19" s="458"/>
      <c r="FO19" s="458"/>
      <c r="FP19" s="458"/>
      <c r="FQ19" s="458"/>
      <c r="FR19" s="458"/>
      <c r="FS19" s="458"/>
      <c r="FT19" s="458"/>
      <c r="FU19" s="458"/>
      <c r="FV19" s="458"/>
      <c r="FW19" s="458"/>
      <c r="FX19" s="458"/>
      <c r="FY19" s="458"/>
      <c r="FZ19" s="458"/>
      <c r="GA19" s="458"/>
      <c r="GB19" s="458"/>
      <c r="GC19" s="458"/>
      <c r="GD19" s="458"/>
      <c r="GE19" s="458"/>
      <c r="GF19" s="458"/>
      <c r="GG19" s="458"/>
      <c r="GH19" s="458"/>
      <c r="GI19" s="458"/>
      <c r="GJ19" s="458"/>
      <c r="GK19" s="458"/>
      <c r="GL19" s="458"/>
      <c r="GM19" s="458"/>
      <c r="GN19" s="458"/>
      <c r="GO19" s="458"/>
      <c r="GP19" s="458"/>
      <c r="GQ19" s="458"/>
      <c r="GR19" s="458"/>
      <c r="GS19" s="458"/>
      <c r="GT19" s="458"/>
      <c r="GU19" s="458"/>
      <c r="GV19" s="458"/>
      <c r="GW19" s="458"/>
      <c r="GX19" s="458"/>
      <c r="GY19" s="458"/>
      <c r="GZ19" s="458"/>
      <c r="HA19" s="458"/>
      <c r="HB19" s="458"/>
      <c r="HC19" s="458"/>
      <c r="HD19" s="458"/>
      <c r="HE19" s="458"/>
      <c r="HF19" s="458"/>
      <c r="HG19" s="458"/>
      <c r="HH19" s="458"/>
      <c r="HI19" s="458"/>
      <c r="HJ19" s="458"/>
      <c r="HK19" s="458"/>
      <c r="HL19" s="458"/>
      <c r="HM19" s="458"/>
      <c r="HN19" s="458"/>
      <c r="HO19" s="458"/>
      <c r="HP19" s="458"/>
      <c r="HQ19" s="458"/>
      <c r="HR19" s="458"/>
      <c r="HS19" s="458"/>
      <c r="HT19" s="458"/>
      <c r="HU19" s="458"/>
      <c r="HV19" s="458"/>
      <c r="HW19" s="458"/>
      <c r="HX19" s="458"/>
      <c r="HY19" s="458"/>
      <c r="HZ19" s="458"/>
      <c r="IA19" s="458"/>
      <c r="IB19" s="458"/>
      <c r="IC19" s="458"/>
      <c r="ID19" s="458"/>
      <c r="IE19" s="458"/>
      <c r="IF19" s="458"/>
      <c r="IG19" s="458"/>
      <c r="IH19" s="458"/>
      <c r="II19" s="458"/>
      <c r="IJ19" s="458"/>
      <c r="IK19" s="458"/>
      <c r="IL19" s="458"/>
      <c r="IM19" s="458"/>
      <c r="IN19" s="458"/>
      <c r="IO19" s="458"/>
      <c r="IP19" s="458"/>
      <c r="IQ19" s="458"/>
      <c r="IR19" s="458"/>
      <c r="IS19" s="458"/>
      <c r="IT19" s="458"/>
      <c r="IU19" s="458"/>
      <c r="IV19" s="458"/>
      <c r="IW19" s="458"/>
      <c r="IX19" s="458"/>
      <c r="IY19" s="458"/>
      <c r="IZ19" s="458"/>
      <c r="JA19" s="458"/>
    </row>
    <row r="20" spans="1:261" ht="15" x14ac:dyDescent="0.25">
      <c r="A20" s="451">
        <v>7</v>
      </c>
      <c r="B20" s="452"/>
      <c r="C20" s="453" t="s">
        <v>370</v>
      </c>
      <c r="D20" s="598" t="s">
        <v>363</v>
      </c>
      <c r="E20" s="598">
        <v>225.87</v>
      </c>
      <c r="F20" s="447"/>
      <c r="G20" s="447"/>
      <c r="H20" s="579">
        <f t="shared" si="0"/>
        <v>0.94499999999999995</v>
      </c>
      <c r="I20" s="546">
        <f t="shared" si="1"/>
        <v>0</v>
      </c>
      <c r="J20" s="562">
        <f t="shared" si="2"/>
        <v>0</v>
      </c>
      <c r="K20" s="562"/>
      <c r="L20" s="576"/>
      <c r="M20" s="454"/>
      <c r="N20" s="455"/>
      <c r="O20" s="456"/>
      <c r="P20" s="457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8"/>
      <c r="BF20" s="458"/>
      <c r="BG20" s="458"/>
      <c r="BH20" s="458"/>
      <c r="BI20" s="458"/>
      <c r="BJ20" s="458"/>
      <c r="BK20" s="458"/>
      <c r="BL20" s="458"/>
      <c r="BM20" s="458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58"/>
      <c r="CG20" s="458"/>
      <c r="CH20" s="458"/>
      <c r="CI20" s="458"/>
      <c r="CJ20" s="458"/>
      <c r="CK20" s="458"/>
      <c r="CL20" s="458"/>
      <c r="CM20" s="458"/>
      <c r="CN20" s="458"/>
      <c r="CO20" s="458"/>
      <c r="CP20" s="458"/>
      <c r="CQ20" s="458"/>
      <c r="CR20" s="458"/>
      <c r="CS20" s="458"/>
      <c r="CT20" s="458"/>
      <c r="CU20" s="458"/>
      <c r="CV20" s="458"/>
      <c r="CW20" s="458"/>
      <c r="CX20" s="458"/>
      <c r="CY20" s="458"/>
      <c r="CZ20" s="458"/>
      <c r="DA20" s="458"/>
      <c r="DB20" s="458"/>
      <c r="DC20" s="458"/>
      <c r="DD20" s="458"/>
      <c r="DE20" s="458"/>
      <c r="DF20" s="458"/>
      <c r="DG20" s="458"/>
      <c r="DH20" s="458"/>
      <c r="DI20" s="458"/>
      <c r="DJ20" s="458"/>
      <c r="DK20" s="458"/>
      <c r="DL20" s="458"/>
      <c r="DM20" s="458"/>
      <c r="DN20" s="458"/>
      <c r="DO20" s="458"/>
      <c r="DP20" s="458"/>
      <c r="DQ20" s="458"/>
      <c r="DR20" s="458"/>
      <c r="DS20" s="458"/>
      <c r="DT20" s="458"/>
      <c r="DU20" s="458"/>
      <c r="DV20" s="458"/>
      <c r="DW20" s="458"/>
      <c r="DX20" s="458"/>
      <c r="DY20" s="458"/>
      <c r="DZ20" s="458"/>
      <c r="EA20" s="458"/>
      <c r="EB20" s="458"/>
      <c r="EC20" s="458"/>
      <c r="ED20" s="458"/>
      <c r="EE20" s="458"/>
      <c r="EF20" s="458"/>
      <c r="EG20" s="458"/>
      <c r="EH20" s="458"/>
      <c r="EI20" s="458"/>
      <c r="EJ20" s="458"/>
      <c r="EK20" s="458"/>
      <c r="EL20" s="458"/>
      <c r="EM20" s="458"/>
      <c r="EN20" s="458"/>
      <c r="EO20" s="458"/>
      <c r="EP20" s="458"/>
      <c r="EQ20" s="458"/>
      <c r="ER20" s="458"/>
      <c r="ES20" s="458"/>
      <c r="ET20" s="458"/>
      <c r="EU20" s="458"/>
      <c r="EV20" s="458"/>
      <c r="EW20" s="458"/>
      <c r="EX20" s="458"/>
      <c r="EY20" s="458"/>
      <c r="EZ20" s="458"/>
      <c r="FA20" s="458"/>
      <c r="FB20" s="458"/>
      <c r="FC20" s="458"/>
      <c r="FD20" s="458"/>
      <c r="FE20" s="458"/>
      <c r="FF20" s="458"/>
      <c r="FG20" s="458"/>
      <c r="FH20" s="458"/>
      <c r="FI20" s="458"/>
      <c r="FJ20" s="458"/>
      <c r="FK20" s="458"/>
      <c r="FL20" s="458"/>
      <c r="FM20" s="458"/>
      <c r="FN20" s="458"/>
      <c r="FO20" s="458"/>
      <c r="FP20" s="458"/>
      <c r="FQ20" s="458"/>
      <c r="FR20" s="458"/>
      <c r="FS20" s="458"/>
      <c r="FT20" s="458"/>
      <c r="FU20" s="458"/>
      <c r="FV20" s="458"/>
      <c r="FW20" s="458"/>
      <c r="FX20" s="458"/>
      <c r="FY20" s="458"/>
      <c r="FZ20" s="458"/>
      <c r="GA20" s="458"/>
      <c r="GB20" s="458"/>
      <c r="GC20" s="458"/>
      <c r="GD20" s="458"/>
      <c r="GE20" s="458"/>
      <c r="GF20" s="458"/>
      <c r="GG20" s="458"/>
      <c r="GH20" s="458"/>
      <c r="GI20" s="458"/>
      <c r="GJ20" s="458"/>
      <c r="GK20" s="458"/>
      <c r="GL20" s="458"/>
      <c r="GM20" s="458"/>
      <c r="GN20" s="458"/>
      <c r="GO20" s="458"/>
      <c r="GP20" s="458"/>
      <c r="GQ20" s="458"/>
      <c r="GR20" s="458"/>
      <c r="GS20" s="458"/>
      <c r="GT20" s="458"/>
      <c r="GU20" s="458"/>
      <c r="GV20" s="458"/>
      <c r="GW20" s="458"/>
      <c r="GX20" s="458"/>
      <c r="GY20" s="458"/>
      <c r="GZ20" s="458"/>
      <c r="HA20" s="458"/>
      <c r="HB20" s="458"/>
      <c r="HC20" s="458"/>
      <c r="HD20" s="458"/>
      <c r="HE20" s="458"/>
      <c r="HF20" s="458"/>
      <c r="HG20" s="458"/>
      <c r="HH20" s="458"/>
      <c r="HI20" s="458"/>
      <c r="HJ20" s="458"/>
      <c r="HK20" s="458"/>
      <c r="HL20" s="458"/>
      <c r="HM20" s="458"/>
      <c r="HN20" s="458"/>
      <c r="HO20" s="458"/>
      <c r="HP20" s="458"/>
      <c r="HQ20" s="458"/>
      <c r="HR20" s="458"/>
      <c r="HS20" s="458"/>
      <c r="HT20" s="458"/>
      <c r="HU20" s="458"/>
      <c r="HV20" s="458"/>
      <c r="HW20" s="458"/>
      <c r="HX20" s="458"/>
      <c r="HY20" s="458"/>
      <c r="HZ20" s="458"/>
      <c r="IA20" s="458"/>
      <c r="IB20" s="458"/>
      <c r="IC20" s="458"/>
      <c r="ID20" s="458"/>
      <c r="IE20" s="458"/>
      <c r="IF20" s="458"/>
      <c r="IG20" s="458"/>
      <c r="IH20" s="458"/>
      <c r="II20" s="458"/>
      <c r="IJ20" s="458"/>
      <c r="IK20" s="458"/>
      <c r="IL20" s="458"/>
      <c r="IM20" s="458"/>
      <c r="IN20" s="458"/>
      <c r="IO20" s="458"/>
      <c r="IP20" s="458"/>
      <c r="IQ20" s="458"/>
      <c r="IR20" s="458"/>
      <c r="IS20" s="458"/>
      <c r="IT20" s="458"/>
      <c r="IU20" s="458"/>
      <c r="IV20" s="458"/>
      <c r="IW20" s="458"/>
      <c r="IX20" s="458"/>
      <c r="IY20" s="458"/>
      <c r="IZ20" s="458"/>
      <c r="JA20" s="458"/>
    </row>
    <row r="21" spans="1:261" hidden="1" x14ac:dyDescent="0.25">
      <c r="A21" s="427">
        <v>2</v>
      </c>
      <c r="B21" s="428"/>
      <c r="C21" s="429" t="s">
        <v>59</v>
      </c>
      <c r="D21" s="429"/>
      <c r="E21" s="429"/>
      <c r="F21" s="459">
        <f>SUM(F22:F25)</f>
        <v>0</v>
      </c>
      <c r="G21" s="459">
        <f>SUM(G22:G25)</f>
        <v>0</v>
      </c>
      <c r="H21" s="580"/>
      <c r="I21" s="542">
        <f>SUM(I22:I25)</f>
        <v>0</v>
      </c>
      <c r="J21" s="559"/>
      <c r="K21" s="559"/>
      <c r="L21" s="577"/>
      <c r="M21" s="431"/>
      <c r="N21" s="460"/>
      <c r="O21" s="460"/>
      <c r="P21" s="460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434"/>
      <c r="FL21" s="434"/>
      <c r="FM21" s="434"/>
      <c r="FN21" s="434"/>
      <c r="FO21" s="434"/>
      <c r="FP21" s="434"/>
      <c r="FQ21" s="434"/>
      <c r="FR21" s="434"/>
      <c r="FS21" s="434"/>
      <c r="FT21" s="434"/>
      <c r="FU21" s="434"/>
      <c r="FV21" s="434"/>
      <c r="FW21" s="434"/>
      <c r="FX21" s="434"/>
      <c r="FY21" s="434"/>
      <c r="FZ21" s="434"/>
      <c r="GA21" s="434"/>
      <c r="GB21" s="434"/>
      <c r="GC21" s="434"/>
      <c r="GD21" s="434"/>
      <c r="GE21" s="434"/>
      <c r="GF21" s="434"/>
      <c r="GG21" s="434"/>
      <c r="GH21" s="434"/>
      <c r="GI21" s="434"/>
      <c r="GJ21" s="434"/>
      <c r="GK21" s="434"/>
      <c r="GL21" s="434"/>
      <c r="GM21" s="434"/>
      <c r="GN21" s="434"/>
      <c r="GO21" s="434"/>
      <c r="GP21" s="434"/>
      <c r="GQ21" s="434"/>
      <c r="GR21" s="434"/>
      <c r="GS21" s="434"/>
      <c r="GT21" s="434"/>
      <c r="GU21" s="434"/>
      <c r="GV21" s="434"/>
      <c r="GW21" s="434"/>
      <c r="GX21" s="434"/>
      <c r="GY21" s="434"/>
      <c r="GZ21" s="434"/>
      <c r="HA21" s="434"/>
      <c r="HB21" s="434"/>
      <c r="HC21" s="434"/>
      <c r="HD21" s="434"/>
      <c r="HE21" s="434"/>
      <c r="HF21" s="434"/>
      <c r="HG21" s="434"/>
      <c r="HH21" s="434"/>
      <c r="HI21" s="434"/>
      <c r="HJ21" s="434"/>
      <c r="HK21" s="434"/>
      <c r="HL21" s="434"/>
      <c r="HM21" s="434"/>
      <c r="HN21" s="434"/>
      <c r="HO21" s="434"/>
      <c r="HP21" s="434"/>
      <c r="HQ21" s="434"/>
      <c r="HR21" s="434"/>
      <c r="HS21" s="434"/>
      <c r="HT21" s="434"/>
      <c r="HU21" s="434"/>
      <c r="HV21" s="434"/>
      <c r="HW21" s="434"/>
      <c r="HX21" s="434"/>
      <c r="HY21" s="434"/>
      <c r="HZ21" s="434"/>
      <c r="IA21" s="434"/>
      <c r="IB21" s="434"/>
      <c r="IC21" s="434"/>
      <c r="ID21" s="434"/>
      <c r="IE21" s="434"/>
      <c r="IF21" s="434"/>
      <c r="IG21" s="434"/>
      <c r="IH21" s="434"/>
      <c r="II21" s="434"/>
      <c r="IJ21" s="434"/>
      <c r="IK21" s="434"/>
      <c r="IL21" s="434"/>
      <c r="IM21" s="434"/>
      <c r="IN21" s="434"/>
      <c r="IO21" s="434"/>
      <c r="IP21" s="434"/>
      <c r="IQ21" s="434"/>
      <c r="IR21" s="434"/>
      <c r="IS21" s="434"/>
      <c r="IT21" s="434"/>
      <c r="IU21" s="434"/>
      <c r="IV21" s="434"/>
      <c r="IW21" s="434"/>
      <c r="IX21" s="434"/>
      <c r="IY21" s="434"/>
      <c r="IZ21" s="434"/>
      <c r="JA21" s="434"/>
    </row>
    <row r="22" spans="1:261" ht="36" hidden="1" x14ac:dyDescent="0.25">
      <c r="A22" s="461" t="s">
        <v>60</v>
      </c>
      <c r="B22" s="462"/>
      <c r="C22" s="463" t="s">
        <v>61</v>
      </c>
      <c r="D22" s="463"/>
      <c r="E22" s="463"/>
      <c r="F22" s="464"/>
      <c r="G22" s="464"/>
      <c r="H22" s="581">
        <f t="shared" ref="H22:H25" si="3">$N$8</f>
        <v>0.94499999999999995</v>
      </c>
      <c r="I22" s="547">
        <f>ROUND(G22*H22,2)</f>
        <v>0</v>
      </c>
      <c r="J22" s="561"/>
      <c r="K22" s="561"/>
      <c r="L22" s="516"/>
      <c r="M22" s="450"/>
      <c r="N22" s="465"/>
      <c r="O22" s="466">
        <f>I22+I14</f>
        <v>6612372.75</v>
      </c>
      <c r="P22" s="467"/>
    </row>
    <row r="23" spans="1:261" ht="36" hidden="1" x14ac:dyDescent="0.25">
      <c r="A23" s="468"/>
      <c r="B23" s="469"/>
      <c r="C23" s="470" t="s">
        <v>325</v>
      </c>
      <c r="D23" s="470"/>
      <c r="E23" s="470"/>
      <c r="F23" s="471"/>
      <c r="G23" s="471"/>
      <c r="H23" s="582">
        <f t="shared" si="3"/>
        <v>0.94499999999999995</v>
      </c>
      <c r="I23" s="548">
        <f>ROUND(G23*H23,2)</f>
        <v>0</v>
      </c>
      <c r="J23" s="561"/>
      <c r="K23" s="561"/>
      <c r="L23" s="516"/>
      <c r="M23" s="450"/>
      <c r="N23" s="465"/>
      <c r="O23" s="466">
        <v>11.01</v>
      </c>
      <c r="P23" s="467"/>
    </row>
    <row r="24" spans="1:261" ht="36" hidden="1" x14ac:dyDescent="0.25">
      <c r="A24" s="468"/>
      <c r="B24" s="469"/>
      <c r="C24" s="470" t="s">
        <v>326</v>
      </c>
      <c r="D24" s="470"/>
      <c r="E24" s="470"/>
      <c r="F24" s="471"/>
      <c r="G24" s="471"/>
      <c r="H24" s="582">
        <f t="shared" si="3"/>
        <v>0.94499999999999995</v>
      </c>
      <c r="I24" s="548">
        <f>ROUND(G24*H24,2)</f>
        <v>0</v>
      </c>
      <c r="J24" s="561"/>
      <c r="K24" s="561"/>
      <c r="L24" s="561"/>
      <c r="M24" s="450"/>
      <c r="N24" s="465"/>
      <c r="O24" s="466">
        <v>11.01</v>
      </c>
      <c r="P24" s="467"/>
    </row>
    <row r="25" spans="1:261" ht="45.75" hidden="1" customHeight="1" thickBot="1" x14ac:dyDescent="0.3">
      <c r="A25" s="472" t="s">
        <v>62</v>
      </c>
      <c r="B25" s="473"/>
      <c r="C25" s="474" t="s">
        <v>327</v>
      </c>
      <c r="D25" s="474"/>
      <c r="E25" s="474"/>
      <c r="F25" s="475"/>
      <c r="G25" s="475"/>
      <c r="H25" s="583">
        <f t="shared" si="3"/>
        <v>0.94499999999999995</v>
      </c>
      <c r="I25" s="549">
        <f>ROUND(G25*H25,2)</f>
        <v>0</v>
      </c>
      <c r="J25" s="563"/>
      <c r="K25" s="563"/>
      <c r="L25" s="563"/>
      <c r="M25" s="476"/>
      <c r="N25" s="465"/>
      <c r="O25" s="466">
        <v>11.01</v>
      </c>
      <c r="P25" s="467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3"/>
      <c r="BA25" s="403"/>
      <c r="BB25" s="403"/>
      <c r="BC25" s="403"/>
      <c r="BD25" s="403"/>
      <c r="BE25" s="403"/>
      <c r="BF25" s="403"/>
      <c r="BG25" s="403"/>
      <c r="BH25" s="403"/>
      <c r="BI25" s="403"/>
      <c r="BJ25" s="403"/>
      <c r="BK25" s="403"/>
      <c r="BL25" s="403"/>
      <c r="BM25" s="403"/>
      <c r="BN25" s="403"/>
      <c r="BO25" s="403"/>
      <c r="BP25" s="403"/>
      <c r="BQ25" s="403"/>
      <c r="BR25" s="403"/>
      <c r="BS25" s="403"/>
      <c r="BT25" s="403"/>
      <c r="BU25" s="403"/>
      <c r="BV25" s="403"/>
      <c r="BW25" s="403"/>
      <c r="BX25" s="403"/>
      <c r="BY25" s="403"/>
      <c r="BZ25" s="403"/>
      <c r="CA25" s="403"/>
      <c r="CB25" s="403"/>
      <c r="CC25" s="403"/>
      <c r="CD25" s="403"/>
      <c r="CE25" s="403"/>
      <c r="CF25" s="403"/>
      <c r="CG25" s="403"/>
      <c r="CH25" s="403"/>
      <c r="CI25" s="403"/>
      <c r="CJ25" s="403"/>
      <c r="CK25" s="403"/>
      <c r="CL25" s="403"/>
      <c r="CM25" s="403"/>
      <c r="CN25" s="403"/>
      <c r="CO25" s="403"/>
      <c r="CP25" s="403"/>
      <c r="CQ25" s="403"/>
      <c r="CR25" s="403"/>
      <c r="CS25" s="403"/>
      <c r="CT25" s="403"/>
      <c r="CU25" s="403"/>
      <c r="CV25" s="403"/>
      <c r="CW25" s="403"/>
      <c r="CX25" s="403"/>
      <c r="CY25" s="403"/>
      <c r="CZ25" s="403"/>
      <c r="DA25" s="403"/>
      <c r="DB25" s="403"/>
      <c r="DC25" s="403"/>
      <c r="DD25" s="403"/>
      <c r="DE25" s="403"/>
      <c r="DF25" s="403"/>
      <c r="DG25" s="403"/>
      <c r="DH25" s="403"/>
      <c r="DI25" s="403"/>
      <c r="DJ25" s="403"/>
      <c r="DK25" s="403"/>
      <c r="DL25" s="403"/>
      <c r="DM25" s="403"/>
      <c r="DN25" s="403"/>
      <c r="DO25" s="403"/>
      <c r="DP25" s="403"/>
      <c r="DQ25" s="403"/>
      <c r="DR25" s="403"/>
      <c r="DS25" s="403"/>
      <c r="DT25" s="403"/>
      <c r="DU25" s="403"/>
      <c r="DV25" s="403"/>
      <c r="DW25" s="403"/>
      <c r="DX25" s="403"/>
      <c r="DY25" s="403"/>
      <c r="DZ25" s="403"/>
      <c r="EA25" s="403"/>
      <c r="EB25" s="403"/>
      <c r="EC25" s="403"/>
      <c r="ED25" s="403"/>
      <c r="EE25" s="403"/>
      <c r="EF25" s="403"/>
      <c r="EG25" s="403"/>
      <c r="EH25" s="403"/>
      <c r="EI25" s="403"/>
      <c r="EJ25" s="403"/>
      <c r="EK25" s="403"/>
      <c r="EL25" s="403"/>
      <c r="EM25" s="403"/>
      <c r="EN25" s="403"/>
      <c r="EO25" s="403"/>
      <c r="EP25" s="403"/>
      <c r="EQ25" s="403"/>
      <c r="ER25" s="403"/>
      <c r="ES25" s="403"/>
      <c r="ET25" s="403"/>
      <c r="EU25" s="403"/>
      <c r="EV25" s="403"/>
      <c r="EW25" s="403"/>
      <c r="EX25" s="403"/>
      <c r="EY25" s="403"/>
      <c r="EZ25" s="403"/>
      <c r="FA25" s="403"/>
      <c r="FB25" s="403"/>
      <c r="FC25" s="403"/>
      <c r="FD25" s="403"/>
      <c r="FE25" s="403"/>
      <c r="FF25" s="403"/>
      <c r="FG25" s="403"/>
      <c r="FH25" s="403"/>
      <c r="FI25" s="403"/>
      <c r="FJ25" s="403"/>
      <c r="FK25" s="403"/>
      <c r="FL25" s="403"/>
      <c r="FM25" s="403"/>
      <c r="FN25" s="403"/>
      <c r="FO25" s="403"/>
      <c r="FP25" s="403"/>
      <c r="FQ25" s="403"/>
      <c r="FR25" s="403"/>
      <c r="FS25" s="403"/>
      <c r="FT25" s="403"/>
      <c r="FU25" s="403"/>
      <c r="FV25" s="403"/>
      <c r="FW25" s="403"/>
      <c r="FX25" s="403"/>
      <c r="FY25" s="403"/>
      <c r="FZ25" s="403"/>
      <c r="GA25" s="403"/>
      <c r="GB25" s="403"/>
      <c r="GC25" s="403"/>
      <c r="GD25" s="403"/>
      <c r="GE25" s="403"/>
      <c r="GF25" s="403"/>
      <c r="GG25" s="403"/>
      <c r="GH25" s="403"/>
      <c r="GI25" s="403"/>
      <c r="GJ25" s="403"/>
      <c r="GK25" s="403"/>
      <c r="GL25" s="403"/>
      <c r="GM25" s="403"/>
      <c r="GN25" s="403"/>
      <c r="GO25" s="403"/>
      <c r="GP25" s="403"/>
      <c r="GQ25" s="403"/>
      <c r="GR25" s="403"/>
      <c r="GS25" s="403"/>
      <c r="GT25" s="403"/>
      <c r="GU25" s="403"/>
      <c r="GV25" s="403"/>
      <c r="GW25" s="403"/>
      <c r="GX25" s="403"/>
      <c r="GY25" s="403"/>
      <c r="GZ25" s="403"/>
      <c r="HA25" s="403"/>
      <c r="HB25" s="403"/>
      <c r="HC25" s="403"/>
      <c r="HD25" s="403"/>
      <c r="HE25" s="403"/>
      <c r="HF25" s="403"/>
      <c r="HG25" s="403"/>
      <c r="HH25" s="403"/>
      <c r="HI25" s="403"/>
      <c r="HJ25" s="403"/>
      <c r="HK25" s="403"/>
      <c r="HL25" s="403"/>
      <c r="HM25" s="403"/>
      <c r="HN25" s="403"/>
      <c r="HO25" s="403"/>
      <c r="HP25" s="403"/>
      <c r="HQ25" s="403"/>
      <c r="HR25" s="403"/>
      <c r="HS25" s="403"/>
      <c r="HT25" s="403"/>
      <c r="HU25" s="403"/>
      <c r="HV25" s="403"/>
      <c r="HW25" s="403"/>
      <c r="HX25" s="403"/>
      <c r="HY25" s="403"/>
      <c r="HZ25" s="403"/>
      <c r="IA25" s="403"/>
      <c r="IB25" s="403"/>
      <c r="IC25" s="403"/>
      <c r="ID25" s="403"/>
      <c r="IE25" s="403"/>
      <c r="IF25" s="403"/>
      <c r="IG25" s="403"/>
      <c r="IH25" s="403"/>
      <c r="II25" s="403"/>
      <c r="IJ25" s="403"/>
      <c r="IK25" s="403"/>
      <c r="IL25" s="403"/>
      <c r="IM25" s="403"/>
      <c r="IN25" s="403"/>
      <c r="IO25" s="403"/>
      <c r="IP25" s="403"/>
      <c r="IQ25" s="403"/>
      <c r="IR25" s="403"/>
      <c r="IS25" s="403"/>
      <c r="IT25" s="403"/>
      <c r="IU25" s="403"/>
      <c r="IV25" s="403"/>
      <c r="IW25" s="403"/>
      <c r="IX25" s="403"/>
      <c r="IY25" s="403"/>
      <c r="IZ25" s="403"/>
      <c r="JA25" s="403"/>
    </row>
    <row r="26" spans="1:261" x14ac:dyDescent="0.25">
      <c r="A26" s="704">
        <v>3</v>
      </c>
      <c r="B26" s="585"/>
      <c r="C26" s="478" t="s">
        <v>68</v>
      </c>
      <c r="D26" s="599"/>
      <c r="E26" s="599"/>
      <c r="F26" s="479">
        <f>F21+F10</f>
        <v>0</v>
      </c>
      <c r="G26" s="480">
        <f>G21+G10</f>
        <v>15616104.4</v>
      </c>
      <c r="H26" s="481"/>
      <c r="I26" s="550"/>
      <c r="J26" s="559"/>
      <c r="K26" s="559"/>
      <c r="L26" s="559"/>
      <c r="M26" s="431"/>
      <c r="N26" s="434"/>
      <c r="O26" s="431"/>
      <c r="P26" s="433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/>
      <c r="CX26" s="434"/>
      <c r="CY26" s="434"/>
      <c r="CZ26" s="434"/>
      <c r="DA26" s="434"/>
      <c r="DB26" s="434"/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434"/>
      <c r="FL26" s="434"/>
      <c r="FM26" s="434"/>
      <c r="FN26" s="434"/>
      <c r="FO26" s="434"/>
      <c r="FP26" s="434"/>
      <c r="FQ26" s="434"/>
      <c r="FR26" s="434"/>
      <c r="FS26" s="434"/>
      <c r="FT26" s="434"/>
      <c r="FU26" s="434"/>
      <c r="FV26" s="434"/>
      <c r="FW26" s="434"/>
      <c r="FX26" s="434"/>
      <c r="FY26" s="434"/>
      <c r="FZ26" s="434"/>
      <c r="GA26" s="434"/>
      <c r="GB26" s="434"/>
      <c r="GC26" s="434"/>
      <c r="GD26" s="434"/>
      <c r="GE26" s="434"/>
      <c r="GF26" s="434"/>
      <c r="GG26" s="434"/>
      <c r="GH26" s="434"/>
      <c r="GI26" s="434"/>
      <c r="GJ26" s="434"/>
      <c r="GK26" s="434"/>
      <c r="GL26" s="434"/>
      <c r="GM26" s="434"/>
      <c r="GN26" s="434"/>
      <c r="GO26" s="434"/>
      <c r="GP26" s="434"/>
      <c r="GQ26" s="434"/>
      <c r="GR26" s="434"/>
      <c r="GS26" s="434"/>
      <c r="GT26" s="434"/>
      <c r="GU26" s="434"/>
      <c r="GV26" s="434"/>
      <c r="GW26" s="434"/>
      <c r="GX26" s="434"/>
      <c r="GY26" s="434"/>
      <c r="GZ26" s="434"/>
      <c r="HA26" s="434"/>
      <c r="HB26" s="434"/>
      <c r="HC26" s="434"/>
      <c r="HD26" s="434"/>
      <c r="HE26" s="434"/>
      <c r="HF26" s="434"/>
      <c r="HG26" s="434"/>
      <c r="HH26" s="434"/>
      <c r="HI26" s="434"/>
      <c r="HJ26" s="434"/>
      <c r="HK26" s="434"/>
      <c r="HL26" s="434"/>
      <c r="HM26" s="434"/>
      <c r="HN26" s="434"/>
      <c r="HO26" s="434"/>
      <c r="HP26" s="434"/>
      <c r="HQ26" s="434"/>
      <c r="HR26" s="434"/>
      <c r="HS26" s="434"/>
      <c r="HT26" s="434"/>
      <c r="HU26" s="434"/>
      <c r="HV26" s="434"/>
      <c r="HW26" s="434"/>
      <c r="HX26" s="434"/>
      <c r="HY26" s="434"/>
      <c r="HZ26" s="434"/>
      <c r="IA26" s="434"/>
      <c r="IB26" s="434"/>
      <c r="IC26" s="434"/>
      <c r="ID26" s="434"/>
      <c r="IE26" s="434"/>
      <c r="IF26" s="434"/>
      <c r="IG26" s="434"/>
      <c r="IH26" s="434"/>
      <c r="II26" s="434"/>
      <c r="IJ26" s="434"/>
      <c r="IK26" s="434"/>
      <c r="IL26" s="434"/>
      <c r="IM26" s="434"/>
      <c r="IN26" s="434"/>
      <c r="IO26" s="434"/>
      <c r="IP26" s="434"/>
      <c r="IQ26" s="434"/>
      <c r="IR26" s="434"/>
      <c r="IS26" s="434"/>
      <c r="IT26" s="434"/>
      <c r="IU26" s="434"/>
      <c r="IV26" s="434"/>
      <c r="IW26" s="434"/>
      <c r="IX26" s="434"/>
      <c r="IY26" s="434"/>
      <c r="IZ26" s="434"/>
      <c r="JA26" s="434"/>
    </row>
    <row r="27" spans="1:261" x14ac:dyDescent="0.25">
      <c r="A27" s="704"/>
      <c r="B27" s="585"/>
      <c r="C27" s="482" t="s">
        <v>69</v>
      </c>
      <c r="D27" s="600"/>
      <c r="E27" s="600"/>
      <c r="F27" s="483"/>
      <c r="G27" s="484">
        <f>G26*0.2</f>
        <v>3123220.8800000004</v>
      </c>
      <c r="H27" s="484"/>
      <c r="I27" s="551"/>
      <c r="J27" s="559"/>
      <c r="K27" s="559"/>
      <c r="L27" s="559"/>
      <c r="M27" s="431"/>
      <c r="N27" s="485"/>
      <c r="O27" s="486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AM27" s="487"/>
      <c r="AN27" s="487"/>
      <c r="AO27" s="487"/>
      <c r="AP27" s="487"/>
      <c r="AQ27" s="487"/>
      <c r="AR27" s="487"/>
      <c r="AS27" s="487"/>
      <c r="AT27" s="487"/>
      <c r="AU27" s="487"/>
      <c r="AV27" s="487"/>
      <c r="AW27" s="487"/>
      <c r="AX27" s="487"/>
      <c r="AY27" s="487"/>
      <c r="AZ27" s="487"/>
      <c r="BA27" s="487"/>
      <c r="BB27" s="487"/>
      <c r="BC27" s="487"/>
      <c r="BD27" s="487"/>
      <c r="BE27" s="487"/>
      <c r="BF27" s="487"/>
      <c r="BG27" s="487"/>
      <c r="BH27" s="487"/>
      <c r="BI27" s="487"/>
      <c r="BJ27" s="487"/>
      <c r="BK27" s="487"/>
      <c r="BL27" s="487"/>
      <c r="BM27" s="487"/>
      <c r="BN27" s="487"/>
      <c r="BO27" s="487"/>
      <c r="BP27" s="487"/>
      <c r="BQ27" s="487"/>
      <c r="BR27" s="487"/>
      <c r="BS27" s="487"/>
      <c r="BT27" s="487"/>
      <c r="BU27" s="487"/>
      <c r="BV27" s="487"/>
      <c r="BW27" s="487"/>
      <c r="BX27" s="487"/>
      <c r="BY27" s="487"/>
      <c r="BZ27" s="487"/>
      <c r="CA27" s="487"/>
      <c r="CB27" s="487"/>
      <c r="CC27" s="487"/>
      <c r="CD27" s="487"/>
      <c r="CE27" s="487"/>
      <c r="CF27" s="487"/>
      <c r="CG27" s="487"/>
      <c r="CH27" s="487"/>
      <c r="CI27" s="487"/>
      <c r="CJ27" s="487"/>
      <c r="CK27" s="487"/>
      <c r="CL27" s="487"/>
      <c r="CM27" s="487"/>
      <c r="CN27" s="487"/>
      <c r="CO27" s="487"/>
      <c r="CP27" s="487"/>
      <c r="CQ27" s="487"/>
      <c r="CR27" s="487"/>
      <c r="CS27" s="487"/>
      <c r="CT27" s="487"/>
      <c r="CU27" s="487"/>
      <c r="CV27" s="487"/>
      <c r="CW27" s="487"/>
      <c r="CX27" s="487"/>
      <c r="CY27" s="487"/>
      <c r="CZ27" s="487"/>
      <c r="DA27" s="487"/>
      <c r="DB27" s="487"/>
      <c r="DC27" s="487"/>
      <c r="DD27" s="487"/>
      <c r="DE27" s="487"/>
      <c r="DF27" s="487"/>
      <c r="DG27" s="487"/>
      <c r="DH27" s="487"/>
      <c r="DI27" s="487"/>
      <c r="DJ27" s="487"/>
      <c r="DK27" s="487"/>
      <c r="DL27" s="487"/>
      <c r="DM27" s="487"/>
      <c r="DN27" s="487"/>
      <c r="DO27" s="487"/>
      <c r="DP27" s="487"/>
      <c r="DQ27" s="487"/>
      <c r="DR27" s="487"/>
      <c r="DS27" s="487"/>
      <c r="DT27" s="487"/>
      <c r="DU27" s="487"/>
      <c r="DV27" s="487"/>
      <c r="DW27" s="487"/>
      <c r="DX27" s="487"/>
      <c r="DY27" s="487"/>
      <c r="DZ27" s="487"/>
      <c r="EA27" s="487"/>
      <c r="EB27" s="487"/>
      <c r="EC27" s="487"/>
      <c r="ED27" s="487"/>
      <c r="EE27" s="487"/>
      <c r="EF27" s="487"/>
      <c r="EG27" s="487"/>
      <c r="EH27" s="487"/>
      <c r="EI27" s="487"/>
      <c r="EJ27" s="487"/>
      <c r="EK27" s="487"/>
      <c r="EL27" s="487"/>
      <c r="EM27" s="487"/>
      <c r="EN27" s="487"/>
      <c r="EO27" s="487"/>
      <c r="EP27" s="487"/>
      <c r="EQ27" s="487"/>
      <c r="ER27" s="487"/>
      <c r="ES27" s="487"/>
      <c r="ET27" s="487"/>
      <c r="EU27" s="487"/>
      <c r="EV27" s="487"/>
      <c r="EW27" s="487"/>
      <c r="EX27" s="487"/>
      <c r="EY27" s="487"/>
      <c r="EZ27" s="487"/>
      <c r="FA27" s="487"/>
      <c r="FB27" s="487"/>
      <c r="FC27" s="487"/>
      <c r="FD27" s="487"/>
      <c r="FE27" s="487"/>
      <c r="FF27" s="487"/>
      <c r="FG27" s="487"/>
      <c r="FH27" s="487"/>
      <c r="FI27" s="487"/>
      <c r="FJ27" s="487"/>
      <c r="FK27" s="487"/>
      <c r="FL27" s="487"/>
      <c r="FM27" s="487"/>
      <c r="FN27" s="487"/>
      <c r="FO27" s="487"/>
      <c r="FP27" s="487"/>
      <c r="FQ27" s="487"/>
      <c r="FR27" s="487"/>
      <c r="FS27" s="487"/>
      <c r="FT27" s="487"/>
      <c r="FU27" s="487"/>
      <c r="FV27" s="487"/>
      <c r="FW27" s="487"/>
      <c r="FX27" s="487"/>
      <c r="FY27" s="487"/>
      <c r="FZ27" s="487"/>
      <c r="GA27" s="487"/>
      <c r="GB27" s="487"/>
      <c r="GC27" s="487"/>
      <c r="GD27" s="487"/>
      <c r="GE27" s="487"/>
      <c r="GF27" s="487"/>
      <c r="GG27" s="487"/>
      <c r="GH27" s="487"/>
      <c r="GI27" s="487"/>
      <c r="GJ27" s="487"/>
      <c r="GK27" s="487"/>
      <c r="GL27" s="487"/>
      <c r="GM27" s="487"/>
      <c r="GN27" s="487"/>
      <c r="GO27" s="487"/>
      <c r="GP27" s="487"/>
      <c r="GQ27" s="487"/>
      <c r="GR27" s="487"/>
      <c r="GS27" s="487"/>
      <c r="GT27" s="487"/>
      <c r="GU27" s="487"/>
      <c r="GV27" s="487"/>
      <c r="GW27" s="487"/>
      <c r="GX27" s="487"/>
      <c r="GY27" s="487"/>
      <c r="GZ27" s="487"/>
      <c r="HA27" s="487"/>
      <c r="HB27" s="487"/>
      <c r="HC27" s="487"/>
      <c r="HD27" s="487"/>
      <c r="HE27" s="487"/>
      <c r="HF27" s="487"/>
      <c r="HG27" s="487"/>
      <c r="HH27" s="487"/>
      <c r="HI27" s="487"/>
      <c r="HJ27" s="487"/>
      <c r="HK27" s="487"/>
      <c r="HL27" s="487"/>
      <c r="HM27" s="487"/>
      <c r="HN27" s="487"/>
      <c r="HO27" s="487"/>
      <c r="HP27" s="487"/>
      <c r="HQ27" s="487"/>
      <c r="HR27" s="487"/>
      <c r="HS27" s="487"/>
      <c r="HT27" s="487"/>
      <c r="HU27" s="487"/>
      <c r="HV27" s="487"/>
      <c r="HW27" s="487"/>
      <c r="HX27" s="487"/>
      <c r="HY27" s="487"/>
      <c r="HZ27" s="487"/>
      <c r="IA27" s="487"/>
      <c r="IB27" s="487"/>
      <c r="IC27" s="487"/>
      <c r="ID27" s="487"/>
      <c r="IE27" s="487"/>
      <c r="IF27" s="487"/>
      <c r="IG27" s="487"/>
      <c r="IH27" s="487"/>
      <c r="II27" s="487"/>
      <c r="IJ27" s="487"/>
      <c r="IK27" s="487"/>
      <c r="IL27" s="487"/>
      <c r="IM27" s="487"/>
      <c r="IN27" s="487"/>
      <c r="IO27" s="487"/>
      <c r="IP27" s="487"/>
      <c r="IQ27" s="487"/>
      <c r="IR27" s="487"/>
      <c r="IS27" s="487"/>
      <c r="IT27" s="487"/>
      <c r="IU27" s="487"/>
      <c r="IV27" s="487"/>
      <c r="IW27" s="487"/>
      <c r="IX27" s="487"/>
      <c r="IY27" s="487"/>
      <c r="IZ27" s="487"/>
      <c r="JA27" s="487"/>
    </row>
    <row r="28" spans="1:261" ht="13.5" thickBot="1" x14ac:dyDescent="0.3">
      <c r="A28" s="705"/>
      <c r="B28" s="586"/>
      <c r="C28" s="489" t="s">
        <v>70</v>
      </c>
      <c r="D28" s="601"/>
      <c r="E28" s="601"/>
      <c r="F28" s="490"/>
      <c r="G28" s="491">
        <f>G27+G26</f>
        <v>18739325.280000001</v>
      </c>
      <c r="H28" s="491"/>
      <c r="I28" s="543"/>
      <c r="J28" s="559"/>
      <c r="K28" s="559"/>
      <c r="L28" s="559"/>
      <c r="M28" s="431"/>
      <c r="N28" s="485"/>
      <c r="O28" s="486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  <c r="AJ28" s="487"/>
      <c r="AK28" s="487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487"/>
      <c r="BB28" s="487"/>
      <c r="BC28" s="487"/>
      <c r="BD28" s="487"/>
      <c r="BE28" s="487"/>
      <c r="BF28" s="487"/>
      <c r="BG28" s="487"/>
      <c r="BH28" s="487"/>
      <c r="BI28" s="487"/>
      <c r="BJ28" s="487"/>
      <c r="BK28" s="487"/>
      <c r="BL28" s="487"/>
      <c r="BM28" s="487"/>
      <c r="BN28" s="487"/>
      <c r="BO28" s="487"/>
      <c r="BP28" s="487"/>
      <c r="BQ28" s="487"/>
      <c r="BR28" s="487"/>
      <c r="BS28" s="487"/>
      <c r="BT28" s="487"/>
      <c r="BU28" s="487"/>
      <c r="BV28" s="487"/>
      <c r="BW28" s="487"/>
      <c r="BX28" s="487"/>
      <c r="BY28" s="487"/>
      <c r="BZ28" s="487"/>
      <c r="CA28" s="487"/>
      <c r="CB28" s="487"/>
      <c r="CC28" s="487"/>
      <c r="CD28" s="487"/>
      <c r="CE28" s="487"/>
      <c r="CF28" s="487"/>
      <c r="CG28" s="487"/>
      <c r="CH28" s="487"/>
      <c r="CI28" s="487"/>
      <c r="CJ28" s="487"/>
      <c r="CK28" s="487"/>
      <c r="CL28" s="487"/>
      <c r="CM28" s="487"/>
      <c r="CN28" s="487"/>
      <c r="CO28" s="487"/>
      <c r="CP28" s="487"/>
      <c r="CQ28" s="487"/>
      <c r="CR28" s="487"/>
      <c r="CS28" s="487"/>
      <c r="CT28" s="487"/>
      <c r="CU28" s="487"/>
      <c r="CV28" s="487"/>
      <c r="CW28" s="487"/>
      <c r="CX28" s="487"/>
      <c r="CY28" s="487"/>
      <c r="CZ28" s="487"/>
      <c r="DA28" s="487"/>
      <c r="DB28" s="487"/>
      <c r="DC28" s="487"/>
      <c r="DD28" s="487"/>
      <c r="DE28" s="487"/>
      <c r="DF28" s="487"/>
      <c r="DG28" s="487"/>
      <c r="DH28" s="487"/>
      <c r="DI28" s="487"/>
      <c r="DJ28" s="487"/>
      <c r="DK28" s="487"/>
      <c r="DL28" s="487"/>
      <c r="DM28" s="487"/>
      <c r="DN28" s="487"/>
      <c r="DO28" s="487"/>
      <c r="DP28" s="487"/>
      <c r="DQ28" s="487"/>
      <c r="DR28" s="487"/>
      <c r="DS28" s="487"/>
      <c r="DT28" s="487"/>
      <c r="DU28" s="487"/>
      <c r="DV28" s="487"/>
      <c r="DW28" s="487"/>
      <c r="DX28" s="487"/>
      <c r="DY28" s="487"/>
      <c r="DZ28" s="487"/>
      <c r="EA28" s="487"/>
      <c r="EB28" s="487"/>
      <c r="EC28" s="487"/>
      <c r="ED28" s="487"/>
      <c r="EE28" s="487"/>
      <c r="EF28" s="487"/>
      <c r="EG28" s="487"/>
      <c r="EH28" s="487"/>
      <c r="EI28" s="487"/>
      <c r="EJ28" s="487"/>
      <c r="EK28" s="487"/>
      <c r="EL28" s="487"/>
      <c r="EM28" s="487"/>
      <c r="EN28" s="487"/>
      <c r="EO28" s="487"/>
      <c r="EP28" s="487"/>
      <c r="EQ28" s="487"/>
      <c r="ER28" s="487"/>
      <c r="ES28" s="487"/>
      <c r="ET28" s="487"/>
      <c r="EU28" s="487"/>
      <c r="EV28" s="487"/>
      <c r="EW28" s="487"/>
      <c r="EX28" s="487"/>
      <c r="EY28" s="487"/>
      <c r="EZ28" s="487"/>
      <c r="FA28" s="487"/>
      <c r="FB28" s="487"/>
      <c r="FC28" s="487"/>
      <c r="FD28" s="487"/>
      <c r="FE28" s="487"/>
      <c r="FF28" s="487"/>
      <c r="FG28" s="487"/>
      <c r="FH28" s="487"/>
      <c r="FI28" s="487"/>
      <c r="FJ28" s="487"/>
      <c r="FK28" s="487"/>
      <c r="FL28" s="487"/>
      <c r="FM28" s="487"/>
      <c r="FN28" s="487"/>
      <c r="FO28" s="487"/>
      <c r="FP28" s="487"/>
      <c r="FQ28" s="487"/>
      <c r="FR28" s="487"/>
      <c r="FS28" s="487"/>
      <c r="FT28" s="487"/>
      <c r="FU28" s="487"/>
      <c r="FV28" s="487"/>
      <c r="FW28" s="487"/>
      <c r="FX28" s="487"/>
      <c r="FY28" s="487"/>
      <c r="FZ28" s="487"/>
      <c r="GA28" s="487"/>
      <c r="GB28" s="487"/>
      <c r="GC28" s="487"/>
      <c r="GD28" s="487"/>
      <c r="GE28" s="487"/>
      <c r="GF28" s="487"/>
      <c r="GG28" s="487"/>
      <c r="GH28" s="487"/>
      <c r="GI28" s="487"/>
      <c r="GJ28" s="487"/>
      <c r="GK28" s="487"/>
      <c r="GL28" s="487"/>
      <c r="GM28" s="487"/>
      <c r="GN28" s="487"/>
      <c r="GO28" s="487"/>
      <c r="GP28" s="487"/>
      <c r="GQ28" s="487"/>
      <c r="GR28" s="487"/>
      <c r="GS28" s="487"/>
      <c r="GT28" s="487"/>
      <c r="GU28" s="487"/>
      <c r="GV28" s="487"/>
      <c r="GW28" s="487"/>
      <c r="GX28" s="487"/>
      <c r="GY28" s="487"/>
      <c r="GZ28" s="487"/>
      <c r="HA28" s="487"/>
      <c r="HB28" s="487"/>
      <c r="HC28" s="487"/>
      <c r="HD28" s="487"/>
      <c r="HE28" s="487"/>
      <c r="HF28" s="487"/>
      <c r="HG28" s="487"/>
      <c r="HH28" s="487"/>
      <c r="HI28" s="487"/>
      <c r="HJ28" s="487"/>
      <c r="HK28" s="487"/>
      <c r="HL28" s="487"/>
      <c r="HM28" s="487"/>
      <c r="HN28" s="487"/>
      <c r="HO28" s="487"/>
      <c r="HP28" s="487"/>
      <c r="HQ28" s="487"/>
      <c r="HR28" s="487"/>
      <c r="HS28" s="487"/>
      <c r="HT28" s="487"/>
      <c r="HU28" s="487"/>
      <c r="HV28" s="487"/>
      <c r="HW28" s="487"/>
      <c r="HX28" s="487"/>
      <c r="HY28" s="487"/>
      <c r="HZ28" s="487"/>
      <c r="IA28" s="487"/>
      <c r="IB28" s="487"/>
      <c r="IC28" s="487"/>
      <c r="ID28" s="487"/>
      <c r="IE28" s="487"/>
      <c r="IF28" s="487"/>
      <c r="IG28" s="487"/>
      <c r="IH28" s="487"/>
      <c r="II28" s="487"/>
      <c r="IJ28" s="487"/>
      <c r="IK28" s="487"/>
      <c r="IL28" s="487"/>
      <c r="IM28" s="487"/>
      <c r="IN28" s="487"/>
      <c r="IO28" s="487"/>
      <c r="IP28" s="487"/>
      <c r="IQ28" s="487"/>
      <c r="IR28" s="487"/>
      <c r="IS28" s="487"/>
      <c r="IT28" s="487"/>
      <c r="IU28" s="487"/>
      <c r="IV28" s="487"/>
      <c r="IW28" s="487"/>
      <c r="IX28" s="487"/>
      <c r="IY28" s="487"/>
      <c r="IZ28" s="487"/>
      <c r="JA28" s="487"/>
    </row>
    <row r="29" spans="1:261" ht="48" x14ac:dyDescent="0.25">
      <c r="A29" s="706">
        <v>4</v>
      </c>
      <c r="B29" s="492"/>
      <c r="C29" s="493" t="s">
        <v>71</v>
      </c>
      <c r="D29" s="599"/>
      <c r="E29" s="599"/>
      <c r="F29" s="494"/>
      <c r="G29" s="481"/>
      <c r="H29" s="495"/>
      <c r="I29" s="552">
        <f>I10+I21</f>
        <v>14757218.66</v>
      </c>
      <c r="J29" s="484"/>
      <c r="K29" s="484"/>
      <c r="L29" s="484"/>
      <c r="M29" s="496"/>
      <c r="N29" s="497"/>
      <c r="O29" s="498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  <c r="BR29" s="487"/>
      <c r="BS29" s="487"/>
      <c r="BT29" s="487"/>
      <c r="BU29" s="487"/>
      <c r="BV29" s="487"/>
      <c r="BW29" s="487"/>
      <c r="BX29" s="487"/>
      <c r="BY29" s="487"/>
      <c r="BZ29" s="487"/>
      <c r="CA29" s="487"/>
      <c r="CB29" s="487"/>
      <c r="CC29" s="487"/>
      <c r="CD29" s="487"/>
      <c r="CE29" s="487"/>
      <c r="CF29" s="487"/>
      <c r="CG29" s="487"/>
      <c r="CH29" s="487"/>
      <c r="CI29" s="487"/>
      <c r="CJ29" s="487"/>
      <c r="CK29" s="487"/>
      <c r="CL29" s="487"/>
      <c r="CM29" s="487"/>
      <c r="CN29" s="487"/>
      <c r="CO29" s="487"/>
      <c r="CP29" s="487"/>
      <c r="CQ29" s="487"/>
      <c r="CR29" s="487"/>
      <c r="CS29" s="487"/>
      <c r="CT29" s="487"/>
      <c r="CU29" s="487"/>
      <c r="CV29" s="487"/>
      <c r="CW29" s="487"/>
      <c r="CX29" s="487"/>
      <c r="CY29" s="487"/>
      <c r="CZ29" s="487"/>
      <c r="DA29" s="487"/>
      <c r="DB29" s="487"/>
      <c r="DC29" s="487"/>
      <c r="DD29" s="487"/>
      <c r="DE29" s="487"/>
      <c r="DF29" s="487"/>
      <c r="DG29" s="487"/>
      <c r="DH29" s="487"/>
      <c r="DI29" s="487"/>
      <c r="DJ29" s="487"/>
      <c r="DK29" s="487"/>
      <c r="DL29" s="487"/>
      <c r="DM29" s="487"/>
      <c r="DN29" s="487"/>
      <c r="DO29" s="487"/>
      <c r="DP29" s="487"/>
      <c r="DQ29" s="487"/>
      <c r="DR29" s="487"/>
      <c r="DS29" s="487"/>
      <c r="DT29" s="487"/>
      <c r="DU29" s="487"/>
      <c r="DV29" s="487"/>
      <c r="DW29" s="487"/>
      <c r="DX29" s="487"/>
      <c r="DY29" s="487"/>
      <c r="DZ29" s="487"/>
      <c r="EA29" s="487"/>
      <c r="EB29" s="487"/>
      <c r="EC29" s="487"/>
      <c r="ED29" s="487"/>
      <c r="EE29" s="487"/>
      <c r="EF29" s="487"/>
      <c r="EG29" s="487"/>
      <c r="EH29" s="487"/>
      <c r="EI29" s="487"/>
      <c r="EJ29" s="487"/>
      <c r="EK29" s="487"/>
      <c r="EL29" s="487"/>
      <c r="EM29" s="487"/>
      <c r="EN29" s="487"/>
      <c r="EO29" s="487"/>
      <c r="EP29" s="487"/>
      <c r="EQ29" s="487"/>
      <c r="ER29" s="487"/>
      <c r="ES29" s="487"/>
      <c r="ET29" s="487"/>
      <c r="EU29" s="487"/>
      <c r="EV29" s="487"/>
      <c r="EW29" s="487"/>
      <c r="EX29" s="487"/>
      <c r="EY29" s="487"/>
      <c r="EZ29" s="487"/>
      <c r="FA29" s="487"/>
      <c r="FB29" s="487"/>
      <c r="FC29" s="487"/>
      <c r="FD29" s="487"/>
      <c r="FE29" s="487"/>
      <c r="FF29" s="487"/>
      <c r="FG29" s="487"/>
      <c r="FH29" s="487"/>
      <c r="FI29" s="487"/>
      <c r="FJ29" s="487"/>
      <c r="FK29" s="487"/>
      <c r="FL29" s="487"/>
      <c r="FM29" s="487"/>
      <c r="FN29" s="487"/>
      <c r="FO29" s="487"/>
      <c r="FP29" s="487"/>
      <c r="FQ29" s="487"/>
      <c r="FR29" s="487"/>
      <c r="FS29" s="487"/>
      <c r="FT29" s="487"/>
      <c r="FU29" s="487"/>
      <c r="FV29" s="487"/>
      <c r="FW29" s="487"/>
      <c r="FX29" s="487"/>
      <c r="FY29" s="487"/>
      <c r="FZ29" s="487"/>
      <c r="GA29" s="487"/>
      <c r="GB29" s="487"/>
      <c r="GC29" s="487"/>
      <c r="GD29" s="487"/>
      <c r="GE29" s="487"/>
      <c r="GF29" s="487"/>
      <c r="GG29" s="487"/>
      <c r="GH29" s="487"/>
      <c r="GI29" s="487"/>
      <c r="GJ29" s="487"/>
      <c r="GK29" s="487"/>
      <c r="GL29" s="487"/>
      <c r="GM29" s="487"/>
      <c r="GN29" s="487"/>
      <c r="GO29" s="487"/>
      <c r="GP29" s="487"/>
      <c r="GQ29" s="487"/>
      <c r="GR29" s="487"/>
      <c r="GS29" s="487"/>
      <c r="GT29" s="487"/>
      <c r="GU29" s="487"/>
      <c r="GV29" s="487"/>
      <c r="GW29" s="487"/>
      <c r="GX29" s="487"/>
      <c r="GY29" s="487"/>
      <c r="GZ29" s="487"/>
      <c r="HA29" s="487"/>
      <c r="HB29" s="487"/>
      <c r="HC29" s="487"/>
      <c r="HD29" s="487"/>
      <c r="HE29" s="487"/>
      <c r="HF29" s="487"/>
      <c r="HG29" s="487"/>
      <c r="HH29" s="487"/>
      <c r="HI29" s="487"/>
      <c r="HJ29" s="487"/>
      <c r="HK29" s="487"/>
      <c r="HL29" s="487"/>
      <c r="HM29" s="487"/>
      <c r="HN29" s="487"/>
      <c r="HO29" s="487"/>
      <c r="HP29" s="487"/>
      <c r="HQ29" s="487"/>
      <c r="HR29" s="487"/>
      <c r="HS29" s="487"/>
      <c r="HT29" s="487"/>
      <c r="HU29" s="487"/>
      <c r="HV29" s="487"/>
      <c r="HW29" s="487"/>
      <c r="HX29" s="487"/>
      <c r="HY29" s="487"/>
      <c r="HZ29" s="487"/>
      <c r="IA29" s="487"/>
      <c r="IB29" s="487"/>
      <c r="IC29" s="487"/>
      <c r="ID29" s="487"/>
      <c r="IE29" s="487"/>
      <c r="IF29" s="487"/>
      <c r="IG29" s="487"/>
      <c r="IH29" s="487"/>
      <c r="II29" s="487"/>
      <c r="IJ29" s="487"/>
      <c r="IK29" s="487"/>
      <c r="IL29" s="487"/>
      <c r="IM29" s="487"/>
      <c r="IN29" s="487"/>
      <c r="IO29" s="487"/>
      <c r="IP29" s="487"/>
      <c r="IQ29" s="487"/>
      <c r="IR29" s="487"/>
      <c r="IS29" s="487"/>
      <c r="IT29" s="487"/>
      <c r="IU29" s="487"/>
      <c r="IV29" s="487"/>
      <c r="IW29" s="487"/>
      <c r="IX29" s="487"/>
      <c r="IY29" s="487"/>
      <c r="IZ29" s="487"/>
      <c r="JA29" s="487"/>
    </row>
    <row r="30" spans="1:261" x14ac:dyDescent="0.25">
      <c r="A30" s="707"/>
      <c r="B30" s="585"/>
      <c r="C30" s="482" t="s">
        <v>69</v>
      </c>
      <c r="D30" s="600"/>
      <c r="E30" s="600"/>
      <c r="F30" s="483"/>
      <c r="G30" s="484"/>
      <c r="H30" s="499"/>
      <c r="I30" s="499">
        <f>I29*0.2</f>
        <v>2951443.7320000003</v>
      </c>
      <c r="J30" s="484"/>
      <c r="K30" s="484"/>
      <c r="L30" s="484"/>
      <c r="M30" s="496"/>
      <c r="N30" s="485"/>
      <c r="O30" s="500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7"/>
      <c r="CB30" s="487"/>
      <c r="CC30" s="487"/>
      <c r="CD30" s="487"/>
      <c r="CE30" s="487"/>
      <c r="CF30" s="487"/>
      <c r="CG30" s="487"/>
      <c r="CH30" s="487"/>
      <c r="CI30" s="487"/>
      <c r="CJ30" s="487"/>
      <c r="CK30" s="487"/>
      <c r="CL30" s="487"/>
      <c r="CM30" s="487"/>
      <c r="CN30" s="487"/>
      <c r="CO30" s="487"/>
      <c r="CP30" s="487"/>
      <c r="CQ30" s="487"/>
      <c r="CR30" s="487"/>
      <c r="CS30" s="487"/>
      <c r="CT30" s="487"/>
      <c r="CU30" s="487"/>
      <c r="CV30" s="487"/>
      <c r="CW30" s="487"/>
      <c r="CX30" s="487"/>
      <c r="CY30" s="487"/>
      <c r="CZ30" s="487"/>
      <c r="DA30" s="487"/>
      <c r="DB30" s="487"/>
      <c r="DC30" s="487"/>
      <c r="DD30" s="487"/>
      <c r="DE30" s="487"/>
      <c r="DF30" s="487"/>
      <c r="DG30" s="487"/>
      <c r="DH30" s="487"/>
      <c r="DI30" s="487"/>
      <c r="DJ30" s="487"/>
      <c r="DK30" s="487"/>
      <c r="DL30" s="487"/>
      <c r="DM30" s="487"/>
      <c r="DN30" s="487"/>
      <c r="DO30" s="487"/>
      <c r="DP30" s="487"/>
      <c r="DQ30" s="487"/>
      <c r="DR30" s="487"/>
      <c r="DS30" s="487"/>
      <c r="DT30" s="487"/>
      <c r="DU30" s="487"/>
      <c r="DV30" s="487"/>
      <c r="DW30" s="487"/>
      <c r="DX30" s="487"/>
      <c r="DY30" s="487"/>
      <c r="DZ30" s="487"/>
      <c r="EA30" s="487"/>
      <c r="EB30" s="487"/>
      <c r="EC30" s="487"/>
      <c r="ED30" s="487"/>
      <c r="EE30" s="487"/>
      <c r="EF30" s="487"/>
      <c r="EG30" s="487"/>
      <c r="EH30" s="487"/>
      <c r="EI30" s="487"/>
      <c r="EJ30" s="487"/>
      <c r="EK30" s="487"/>
      <c r="EL30" s="487"/>
      <c r="EM30" s="487"/>
      <c r="EN30" s="487"/>
      <c r="EO30" s="487"/>
      <c r="EP30" s="487"/>
      <c r="EQ30" s="487"/>
      <c r="ER30" s="487"/>
      <c r="ES30" s="487"/>
      <c r="ET30" s="487"/>
      <c r="EU30" s="487"/>
      <c r="EV30" s="487"/>
      <c r="EW30" s="487"/>
      <c r="EX30" s="487"/>
      <c r="EY30" s="487"/>
      <c r="EZ30" s="487"/>
      <c r="FA30" s="487"/>
      <c r="FB30" s="487"/>
      <c r="FC30" s="487"/>
      <c r="FD30" s="487"/>
      <c r="FE30" s="487"/>
      <c r="FF30" s="487"/>
      <c r="FG30" s="487"/>
      <c r="FH30" s="487"/>
      <c r="FI30" s="487"/>
      <c r="FJ30" s="487"/>
      <c r="FK30" s="487"/>
      <c r="FL30" s="487"/>
      <c r="FM30" s="487"/>
      <c r="FN30" s="487"/>
      <c r="FO30" s="487"/>
      <c r="FP30" s="487"/>
      <c r="FQ30" s="487"/>
      <c r="FR30" s="487"/>
      <c r="FS30" s="487"/>
      <c r="FT30" s="487"/>
      <c r="FU30" s="487"/>
      <c r="FV30" s="487"/>
      <c r="FW30" s="487"/>
      <c r="FX30" s="487"/>
      <c r="FY30" s="487"/>
      <c r="FZ30" s="487"/>
      <c r="GA30" s="487"/>
      <c r="GB30" s="487"/>
      <c r="GC30" s="487"/>
      <c r="GD30" s="487"/>
      <c r="GE30" s="487"/>
      <c r="GF30" s="487"/>
      <c r="GG30" s="487"/>
      <c r="GH30" s="487"/>
      <c r="GI30" s="487"/>
      <c r="GJ30" s="487"/>
      <c r="GK30" s="487"/>
      <c r="GL30" s="487"/>
      <c r="GM30" s="487"/>
      <c r="GN30" s="487"/>
      <c r="GO30" s="487"/>
      <c r="GP30" s="487"/>
      <c r="GQ30" s="487"/>
      <c r="GR30" s="487"/>
      <c r="GS30" s="487"/>
      <c r="GT30" s="487"/>
      <c r="GU30" s="487"/>
      <c r="GV30" s="487"/>
      <c r="GW30" s="487"/>
      <c r="GX30" s="487"/>
      <c r="GY30" s="487"/>
      <c r="GZ30" s="487"/>
      <c r="HA30" s="487"/>
      <c r="HB30" s="487"/>
      <c r="HC30" s="487"/>
      <c r="HD30" s="487"/>
      <c r="HE30" s="487"/>
      <c r="HF30" s="487"/>
      <c r="HG30" s="487"/>
      <c r="HH30" s="487"/>
      <c r="HI30" s="487"/>
      <c r="HJ30" s="487"/>
      <c r="HK30" s="487"/>
      <c r="HL30" s="487"/>
      <c r="HM30" s="487"/>
      <c r="HN30" s="487"/>
      <c r="HO30" s="487"/>
      <c r="HP30" s="487"/>
      <c r="HQ30" s="487"/>
      <c r="HR30" s="487"/>
      <c r="HS30" s="487"/>
      <c r="HT30" s="487"/>
      <c r="HU30" s="487"/>
      <c r="HV30" s="487"/>
      <c r="HW30" s="487"/>
      <c r="HX30" s="487"/>
      <c r="HY30" s="487"/>
      <c r="HZ30" s="487"/>
      <c r="IA30" s="487"/>
      <c r="IB30" s="487"/>
      <c r="IC30" s="487"/>
      <c r="ID30" s="487"/>
      <c r="IE30" s="487"/>
      <c r="IF30" s="487"/>
      <c r="IG30" s="487"/>
      <c r="IH30" s="487"/>
      <c r="II30" s="487"/>
      <c r="IJ30" s="487"/>
      <c r="IK30" s="487"/>
      <c r="IL30" s="487"/>
      <c r="IM30" s="487"/>
      <c r="IN30" s="487"/>
      <c r="IO30" s="487"/>
      <c r="IP30" s="487"/>
      <c r="IQ30" s="487"/>
      <c r="IR30" s="487"/>
      <c r="IS30" s="487"/>
      <c r="IT30" s="487"/>
      <c r="IU30" s="487"/>
      <c r="IV30" s="487"/>
      <c r="IW30" s="487"/>
      <c r="IX30" s="487"/>
      <c r="IY30" s="487"/>
      <c r="IZ30" s="487"/>
      <c r="JA30" s="487"/>
    </row>
    <row r="31" spans="1:261" ht="48.75" thickBot="1" x14ac:dyDescent="0.3">
      <c r="A31" s="708"/>
      <c r="B31" s="586"/>
      <c r="C31" s="501" t="s">
        <v>339</v>
      </c>
      <c r="D31" s="599"/>
      <c r="E31" s="599"/>
      <c r="F31" s="494"/>
      <c r="G31" s="481"/>
      <c r="H31" s="495"/>
      <c r="I31" s="553">
        <f>I30+I29</f>
        <v>17708662.392000001</v>
      </c>
      <c r="J31" s="484"/>
      <c r="K31" s="484"/>
      <c r="L31" s="484"/>
      <c r="M31" s="496"/>
      <c r="N31" s="485"/>
      <c r="O31" s="502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  <c r="AH31" s="487"/>
      <c r="AI31" s="487"/>
      <c r="AJ31" s="487"/>
      <c r="AK31" s="487"/>
      <c r="AL31" s="487"/>
      <c r="AM31" s="487"/>
      <c r="AN31" s="487"/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7"/>
      <c r="BQ31" s="487"/>
      <c r="BR31" s="487"/>
      <c r="BS31" s="487"/>
      <c r="BT31" s="487"/>
      <c r="BU31" s="487"/>
      <c r="BV31" s="487"/>
      <c r="BW31" s="487"/>
      <c r="BX31" s="487"/>
      <c r="BY31" s="487"/>
      <c r="BZ31" s="487"/>
      <c r="CA31" s="487"/>
      <c r="CB31" s="487"/>
      <c r="CC31" s="487"/>
      <c r="CD31" s="487"/>
      <c r="CE31" s="487"/>
      <c r="CF31" s="487"/>
      <c r="CG31" s="487"/>
      <c r="CH31" s="487"/>
      <c r="CI31" s="487"/>
      <c r="CJ31" s="487"/>
      <c r="CK31" s="487"/>
      <c r="CL31" s="487"/>
      <c r="CM31" s="487"/>
      <c r="CN31" s="487"/>
      <c r="CO31" s="487"/>
      <c r="CP31" s="487"/>
      <c r="CQ31" s="487"/>
      <c r="CR31" s="487"/>
      <c r="CS31" s="487"/>
      <c r="CT31" s="487"/>
      <c r="CU31" s="487"/>
      <c r="CV31" s="487"/>
      <c r="CW31" s="487"/>
      <c r="CX31" s="487"/>
      <c r="CY31" s="487"/>
      <c r="CZ31" s="487"/>
      <c r="DA31" s="487"/>
      <c r="DB31" s="487"/>
      <c r="DC31" s="487"/>
      <c r="DD31" s="487"/>
      <c r="DE31" s="487"/>
      <c r="DF31" s="487"/>
      <c r="DG31" s="487"/>
      <c r="DH31" s="487"/>
      <c r="DI31" s="487"/>
      <c r="DJ31" s="487"/>
      <c r="DK31" s="487"/>
      <c r="DL31" s="487"/>
      <c r="DM31" s="487"/>
      <c r="DN31" s="487"/>
      <c r="DO31" s="487"/>
      <c r="DP31" s="487"/>
      <c r="DQ31" s="487"/>
      <c r="DR31" s="487"/>
      <c r="DS31" s="487"/>
      <c r="DT31" s="487"/>
      <c r="DU31" s="487"/>
      <c r="DV31" s="487"/>
      <c r="DW31" s="487"/>
      <c r="DX31" s="487"/>
      <c r="DY31" s="487"/>
      <c r="DZ31" s="487"/>
      <c r="EA31" s="487"/>
      <c r="EB31" s="487"/>
      <c r="EC31" s="487"/>
      <c r="ED31" s="487"/>
      <c r="EE31" s="487"/>
      <c r="EF31" s="487"/>
      <c r="EG31" s="487"/>
      <c r="EH31" s="487"/>
      <c r="EI31" s="487"/>
      <c r="EJ31" s="487"/>
      <c r="EK31" s="487"/>
      <c r="EL31" s="487"/>
      <c r="EM31" s="487"/>
      <c r="EN31" s="487"/>
      <c r="EO31" s="487"/>
      <c r="EP31" s="487"/>
      <c r="EQ31" s="487"/>
      <c r="ER31" s="487"/>
      <c r="ES31" s="487"/>
      <c r="ET31" s="487"/>
      <c r="EU31" s="487"/>
      <c r="EV31" s="487"/>
      <c r="EW31" s="487"/>
      <c r="EX31" s="487"/>
      <c r="EY31" s="487"/>
      <c r="EZ31" s="487"/>
      <c r="FA31" s="487"/>
      <c r="FB31" s="487"/>
      <c r="FC31" s="487"/>
      <c r="FD31" s="487"/>
      <c r="FE31" s="487"/>
      <c r="FF31" s="487"/>
      <c r="FG31" s="487"/>
      <c r="FH31" s="487"/>
      <c r="FI31" s="487"/>
      <c r="FJ31" s="487"/>
      <c r="FK31" s="487"/>
      <c r="FL31" s="487"/>
      <c r="FM31" s="487"/>
      <c r="FN31" s="487"/>
      <c r="FO31" s="487"/>
      <c r="FP31" s="487"/>
      <c r="FQ31" s="487"/>
      <c r="FR31" s="487"/>
      <c r="FS31" s="487"/>
      <c r="FT31" s="487"/>
      <c r="FU31" s="487"/>
      <c r="FV31" s="487"/>
      <c r="FW31" s="487"/>
      <c r="FX31" s="487"/>
      <c r="FY31" s="487"/>
      <c r="FZ31" s="487"/>
      <c r="GA31" s="487"/>
      <c r="GB31" s="487"/>
      <c r="GC31" s="487"/>
      <c r="GD31" s="487"/>
      <c r="GE31" s="487"/>
      <c r="GF31" s="487"/>
      <c r="GG31" s="487"/>
      <c r="GH31" s="487"/>
      <c r="GI31" s="487"/>
      <c r="GJ31" s="487"/>
      <c r="GK31" s="487"/>
      <c r="GL31" s="487"/>
      <c r="GM31" s="487"/>
      <c r="GN31" s="487"/>
      <c r="GO31" s="487"/>
      <c r="GP31" s="487"/>
      <c r="GQ31" s="487"/>
      <c r="GR31" s="487"/>
      <c r="GS31" s="487"/>
      <c r="GT31" s="487"/>
      <c r="GU31" s="487"/>
      <c r="GV31" s="487"/>
      <c r="GW31" s="487"/>
      <c r="GX31" s="487"/>
      <c r="GY31" s="487"/>
      <c r="GZ31" s="487"/>
      <c r="HA31" s="487"/>
      <c r="HB31" s="487"/>
      <c r="HC31" s="487"/>
      <c r="HD31" s="487"/>
      <c r="HE31" s="487"/>
      <c r="HF31" s="487"/>
      <c r="HG31" s="487"/>
      <c r="HH31" s="487"/>
      <c r="HI31" s="487"/>
      <c r="HJ31" s="487"/>
      <c r="HK31" s="487"/>
      <c r="HL31" s="487"/>
      <c r="HM31" s="487"/>
      <c r="HN31" s="487"/>
      <c r="HO31" s="487"/>
      <c r="HP31" s="487"/>
      <c r="HQ31" s="487"/>
      <c r="HR31" s="487"/>
      <c r="HS31" s="487"/>
      <c r="HT31" s="487"/>
      <c r="HU31" s="487"/>
      <c r="HV31" s="487"/>
      <c r="HW31" s="487"/>
      <c r="HX31" s="487"/>
      <c r="HY31" s="487"/>
      <c r="HZ31" s="487"/>
      <c r="IA31" s="487"/>
      <c r="IB31" s="487"/>
      <c r="IC31" s="487"/>
      <c r="ID31" s="487"/>
      <c r="IE31" s="487"/>
      <c r="IF31" s="487"/>
      <c r="IG31" s="487"/>
      <c r="IH31" s="487"/>
      <c r="II31" s="487"/>
      <c r="IJ31" s="487"/>
      <c r="IK31" s="487"/>
      <c r="IL31" s="487"/>
      <c r="IM31" s="487"/>
      <c r="IN31" s="487"/>
      <c r="IO31" s="487"/>
      <c r="IP31" s="487"/>
      <c r="IQ31" s="487"/>
      <c r="IR31" s="487"/>
      <c r="IS31" s="487"/>
      <c r="IT31" s="487"/>
      <c r="IU31" s="487"/>
      <c r="IV31" s="487"/>
      <c r="IW31" s="487"/>
      <c r="IX31" s="487"/>
      <c r="IY31" s="487"/>
      <c r="IZ31" s="487"/>
      <c r="JA31" s="487"/>
    </row>
    <row r="32" spans="1:261" ht="48.75" thickBot="1" x14ac:dyDescent="0.3">
      <c r="A32" s="524">
        <v>5</v>
      </c>
      <c r="B32" s="524"/>
      <c r="C32" s="604" t="s">
        <v>73</v>
      </c>
      <c r="D32" s="605"/>
      <c r="E32" s="605"/>
      <c r="F32" s="606"/>
      <c r="G32" s="607"/>
      <c r="H32" s="608"/>
      <c r="I32" s="609">
        <f>N8</f>
        <v>0.94499999999999995</v>
      </c>
      <c r="J32" s="610"/>
      <c r="K32" s="564"/>
      <c r="L32" s="564"/>
      <c r="M32" s="508"/>
      <c r="N32" s="509"/>
      <c r="O32" s="509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0"/>
      <c r="BD32" s="510"/>
      <c r="BE32" s="510"/>
      <c r="BF32" s="510"/>
      <c r="BG32" s="510"/>
      <c r="BH32" s="510"/>
      <c r="BI32" s="510"/>
      <c r="BJ32" s="510"/>
      <c r="BK32" s="510"/>
      <c r="BL32" s="510"/>
      <c r="BM32" s="510"/>
      <c r="BN32" s="510"/>
      <c r="BO32" s="510"/>
      <c r="BP32" s="510"/>
      <c r="BQ32" s="510"/>
      <c r="BR32" s="510"/>
      <c r="BS32" s="510"/>
      <c r="BT32" s="510"/>
      <c r="BU32" s="510"/>
      <c r="BV32" s="510"/>
      <c r="BW32" s="510"/>
      <c r="BX32" s="510"/>
      <c r="BY32" s="510"/>
      <c r="BZ32" s="510"/>
      <c r="CA32" s="510"/>
      <c r="CB32" s="510"/>
      <c r="CC32" s="510"/>
      <c r="CD32" s="510"/>
      <c r="CE32" s="510"/>
      <c r="CF32" s="510"/>
      <c r="CG32" s="510"/>
      <c r="CH32" s="510"/>
      <c r="CI32" s="510"/>
      <c r="CJ32" s="510"/>
      <c r="CK32" s="510"/>
      <c r="CL32" s="510"/>
      <c r="CM32" s="510"/>
      <c r="CN32" s="510"/>
      <c r="CO32" s="510"/>
      <c r="CP32" s="510"/>
      <c r="CQ32" s="510"/>
      <c r="CR32" s="510"/>
      <c r="CS32" s="510"/>
      <c r="CT32" s="510"/>
      <c r="CU32" s="510"/>
      <c r="CV32" s="510"/>
      <c r="CW32" s="510"/>
      <c r="CX32" s="510"/>
      <c r="CY32" s="510"/>
      <c r="CZ32" s="510"/>
      <c r="DA32" s="510"/>
      <c r="DB32" s="510"/>
      <c r="DC32" s="510"/>
      <c r="DD32" s="510"/>
      <c r="DE32" s="510"/>
      <c r="DF32" s="510"/>
      <c r="DG32" s="510"/>
      <c r="DH32" s="510"/>
      <c r="DI32" s="510"/>
      <c r="DJ32" s="510"/>
      <c r="DK32" s="510"/>
      <c r="DL32" s="510"/>
      <c r="DM32" s="510"/>
      <c r="DN32" s="510"/>
      <c r="DO32" s="510"/>
      <c r="DP32" s="510"/>
      <c r="DQ32" s="510"/>
      <c r="DR32" s="510"/>
      <c r="DS32" s="510"/>
      <c r="DT32" s="510"/>
      <c r="DU32" s="510"/>
      <c r="DV32" s="510"/>
      <c r="DW32" s="510"/>
      <c r="DX32" s="510"/>
      <c r="DY32" s="510"/>
      <c r="DZ32" s="510"/>
      <c r="EA32" s="510"/>
      <c r="EB32" s="510"/>
      <c r="EC32" s="510"/>
      <c r="ED32" s="510"/>
      <c r="EE32" s="510"/>
      <c r="EF32" s="510"/>
      <c r="EG32" s="510"/>
      <c r="EH32" s="510"/>
      <c r="EI32" s="510"/>
      <c r="EJ32" s="510"/>
      <c r="EK32" s="510"/>
      <c r="EL32" s="510"/>
      <c r="EM32" s="510"/>
      <c r="EN32" s="510"/>
      <c r="EO32" s="510"/>
      <c r="EP32" s="510"/>
      <c r="EQ32" s="510"/>
      <c r="ER32" s="510"/>
      <c r="ES32" s="510"/>
      <c r="ET32" s="510"/>
      <c r="EU32" s="510"/>
      <c r="EV32" s="510"/>
      <c r="EW32" s="510"/>
      <c r="EX32" s="510"/>
      <c r="EY32" s="510"/>
      <c r="EZ32" s="510"/>
      <c r="FA32" s="510"/>
      <c r="FB32" s="510"/>
      <c r="FC32" s="510"/>
      <c r="FD32" s="510"/>
      <c r="FE32" s="510"/>
      <c r="FF32" s="510"/>
      <c r="FG32" s="510"/>
      <c r="FH32" s="510"/>
      <c r="FI32" s="510"/>
      <c r="FJ32" s="510"/>
      <c r="FK32" s="510"/>
      <c r="FL32" s="510"/>
      <c r="FM32" s="510"/>
      <c r="FN32" s="510"/>
      <c r="FO32" s="510"/>
      <c r="FP32" s="510"/>
      <c r="FQ32" s="510"/>
      <c r="FR32" s="510"/>
      <c r="FS32" s="510"/>
      <c r="FT32" s="510"/>
      <c r="FU32" s="510"/>
      <c r="FV32" s="510"/>
      <c r="FW32" s="510"/>
      <c r="FX32" s="510"/>
      <c r="FY32" s="510"/>
      <c r="FZ32" s="510"/>
      <c r="GA32" s="510"/>
      <c r="GB32" s="510"/>
      <c r="GC32" s="510"/>
      <c r="GD32" s="510"/>
      <c r="GE32" s="510"/>
      <c r="GF32" s="510"/>
      <c r="GG32" s="510"/>
      <c r="GH32" s="510"/>
      <c r="GI32" s="510"/>
      <c r="GJ32" s="510"/>
      <c r="GK32" s="510"/>
      <c r="GL32" s="510"/>
      <c r="GM32" s="510"/>
      <c r="GN32" s="510"/>
      <c r="GO32" s="510"/>
      <c r="GP32" s="510"/>
      <c r="GQ32" s="510"/>
      <c r="GR32" s="510"/>
      <c r="GS32" s="510"/>
      <c r="GT32" s="510"/>
      <c r="GU32" s="510"/>
      <c r="GV32" s="510"/>
      <c r="GW32" s="510"/>
      <c r="GX32" s="510"/>
      <c r="GY32" s="510"/>
      <c r="GZ32" s="510"/>
      <c r="HA32" s="510"/>
      <c r="HB32" s="510"/>
      <c r="HC32" s="510"/>
      <c r="HD32" s="510"/>
      <c r="HE32" s="510"/>
      <c r="HF32" s="510"/>
      <c r="HG32" s="510"/>
      <c r="HH32" s="510"/>
      <c r="HI32" s="510"/>
      <c r="HJ32" s="510"/>
      <c r="HK32" s="510"/>
      <c r="HL32" s="510"/>
      <c r="HM32" s="510"/>
      <c r="HN32" s="510"/>
      <c r="HO32" s="510"/>
      <c r="HP32" s="510"/>
      <c r="HQ32" s="510"/>
      <c r="HR32" s="510"/>
      <c r="HS32" s="510"/>
      <c r="HT32" s="510"/>
      <c r="HU32" s="510"/>
      <c r="HV32" s="510"/>
      <c r="HW32" s="510"/>
      <c r="HX32" s="510"/>
      <c r="HY32" s="510"/>
      <c r="HZ32" s="510"/>
      <c r="IA32" s="510"/>
      <c r="IB32" s="510"/>
      <c r="IC32" s="510"/>
      <c r="ID32" s="510"/>
      <c r="IE32" s="510"/>
      <c r="IF32" s="510"/>
      <c r="IG32" s="510"/>
      <c r="IH32" s="510"/>
      <c r="II32" s="510"/>
      <c r="IJ32" s="510"/>
      <c r="IK32" s="510"/>
      <c r="IL32" s="510"/>
      <c r="IM32" s="510"/>
      <c r="IN32" s="510"/>
      <c r="IO32" s="510"/>
      <c r="IP32" s="510"/>
      <c r="IQ32" s="510"/>
      <c r="IR32" s="510"/>
      <c r="IS32" s="510"/>
      <c r="IT32" s="510"/>
      <c r="IU32" s="510"/>
      <c r="IV32" s="510"/>
      <c r="IW32" s="510"/>
      <c r="IX32" s="510"/>
      <c r="IY32" s="510"/>
      <c r="IZ32" s="510"/>
      <c r="JA32" s="510"/>
    </row>
    <row r="33" spans="1:261" ht="36" hidden="1" x14ac:dyDescent="0.25">
      <c r="A33" s="503">
        <v>6</v>
      </c>
      <c r="B33" s="503"/>
      <c r="C33" s="504" t="s">
        <v>74</v>
      </c>
      <c r="D33" s="602"/>
      <c r="E33" s="602"/>
      <c r="F33" s="505"/>
      <c r="G33" s="511"/>
      <c r="H33" s="512"/>
      <c r="I33" s="554"/>
      <c r="J33" s="574"/>
      <c r="K33" s="574"/>
      <c r="L33" s="565"/>
      <c r="M33" s="513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0"/>
      <c r="AW33" s="510"/>
      <c r="AX33" s="510"/>
      <c r="AY33" s="510"/>
      <c r="AZ33" s="510"/>
      <c r="BA33" s="510"/>
      <c r="BB33" s="510"/>
      <c r="BC33" s="510"/>
      <c r="BD33" s="510"/>
      <c r="BE33" s="510"/>
      <c r="BF33" s="510"/>
      <c r="BG33" s="510"/>
      <c r="BH33" s="510"/>
      <c r="BI33" s="510"/>
      <c r="BJ33" s="510"/>
      <c r="BK33" s="510"/>
      <c r="BL33" s="510"/>
      <c r="BM33" s="510"/>
      <c r="BN33" s="510"/>
      <c r="BO33" s="510"/>
      <c r="BP33" s="510"/>
      <c r="BQ33" s="510"/>
      <c r="BR33" s="510"/>
      <c r="BS33" s="510"/>
      <c r="BT33" s="510"/>
      <c r="BU33" s="510"/>
      <c r="BV33" s="510"/>
      <c r="BW33" s="510"/>
      <c r="BX33" s="510"/>
      <c r="BY33" s="510"/>
      <c r="BZ33" s="510"/>
      <c r="CA33" s="510"/>
      <c r="CB33" s="510"/>
      <c r="CC33" s="510"/>
      <c r="CD33" s="510"/>
      <c r="CE33" s="510"/>
      <c r="CF33" s="510"/>
      <c r="CG33" s="510"/>
      <c r="CH33" s="510"/>
      <c r="CI33" s="510"/>
      <c r="CJ33" s="510"/>
      <c r="CK33" s="510"/>
      <c r="CL33" s="510"/>
      <c r="CM33" s="510"/>
      <c r="CN33" s="510"/>
      <c r="CO33" s="510"/>
      <c r="CP33" s="510"/>
      <c r="CQ33" s="510"/>
      <c r="CR33" s="510"/>
      <c r="CS33" s="510"/>
      <c r="CT33" s="510"/>
      <c r="CU33" s="510"/>
      <c r="CV33" s="510"/>
      <c r="CW33" s="510"/>
      <c r="CX33" s="510"/>
      <c r="CY33" s="510"/>
      <c r="CZ33" s="510"/>
      <c r="DA33" s="510"/>
      <c r="DB33" s="510"/>
      <c r="DC33" s="510"/>
      <c r="DD33" s="510"/>
      <c r="DE33" s="510"/>
      <c r="DF33" s="510"/>
      <c r="DG33" s="510"/>
      <c r="DH33" s="510"/>
      <c r="DI33" s="510"/>
      <c r="DJ33" s="510"/>
      <c r="DK33" s="510"/>
      <c r="DL33" s="510"/>
      <c r="DM33" s="510"/>
      <c r="DN33" s="510"/>
      <c r="DO33" s="510"/>
      <c r="DP33" s="510"/>
      <c r="DQ33" s="510"/>
      <c r="DR33" s="510"/>
      <c r="DS33" s="510"/>
      <c r="DT33" s="510"/>
      <c r="DU33" s="510"/>
      <c r="DV33" s="510"/>
      <c r="DW33" s="510"/>
      <c r="DX33" s="510"/>
      <c r="DY33" s="510"/>
      <c r="DZ33" s="510"/>
      <c r="EA33" s="510"/>
      <c r="EB33" s="510"/>
      <c r="EC33" s="510"/>
      <c r="ED33" s="510"/>
      <c r="EE33" s="510"/>
      <c r="EF33" s="510"/>
      <c r="EG33" s="510"/>
      <c r="EH33" s="510"/>
      <c r="EI33" s="510"/>
      <c r="EJ33" s="510"/>
      <c r="EK33" s="510"/>
      <c r="EL33" s="510"/>
      <c r="EM33" s="510"/>
      <c r="EN33" s="510"/>
      <c r="EO33" s="510"/>
      <c r="EP33" s="510"/>
      <c r="EQ33" s="510"/>
      <c r="ER33" s="510"/>
      <c r="ES33" s="510"/>
      <c r="ET33" s="510"/>
      <c r="EU33" s="510"/>
      <c r="EV33" s="510"/>
      <c r="EW33" s="510"/>
      <c r="EX33" s="510"/>
      <c r="EY33" s="510"/>
      <c r="EZ33" s="510"/>
      <c r="FA33" s="510"/>
      <c r="FB33" s="510"/>
      <c r="FC33" s="510"/>
      <c r="FD33" s="510"/>
      <c r="FE33" s="510"/>
      <c r="FF33" s="510"/>
      <c r="FG33" s="510"/>
      <c r="FH33" s="510"/>
      <c r="FI33" s="510"/>
      <c r="FJ33" s="510"/>
      <c r="FK33" s="510"/>
      <c r="FL33" s="510"/>
      <c r="FM33" s="510"/>
      <c r="FN33" s="510"/>
      <c r="FO33" s="510"/>
      <c r="FP33" s="510"/>
      <c r="FQ33" s="510"/>
      <c r="FR33" s="510"/>
      <c r="FS33" s="510"/>
      <c r="FT33" s="510"/>
      <c r="FU33" s="510"/>
      <c r="FV33" s="510"/>
      <c r="FW33" s="510"/>
      <c r="FX33" s="510"/>
      <c r="FY33" s="510"/>
      <c r="FZ33" s="510"/>
      <c r="GA33" s="510"/>
      <c r="GB33" s="510"/>
      <c r="GC33" s="510"/>
      <c r="GD33" s="510"/>
      <c r="GE33" s="510"/>
      <c r="GF33" s="510"/>
      <c r="GG33" s="510"/>
      <c r="GH33" s="510"/>
      <c r="GI33" s="510"/>
      <c r="GJ33" s="510"/>
      <c r="GK33" s="510"/>
      <c r="GL33" s="510"/>
      <c r="GM33" s="510"/>
      <c r="GN33" s="510"/>
      <c r="GO33" s="510"/>
      <c r="GP33" s="510"/>
      <c r="GQ33" s="510"/>
      <c r="GR33" s="510"/>
      <c r="GS33" s="510"/>
      <c r="GT33" s="510"/>
      <c r="GU33" s="510"/>
      <c r="GV33" s="510"/>
      <c r="GW33" s="510"/>
      <c r="GX33" s="510"/>
      <c r="GY33" s="510"/>
      <c r="GZ33" s="510"/>
      <c r="HA33" s="510"/>
      <c r="HB33" s="510"/>
      <c r="HC33" s="510"/>
      <c r="HD33" s="510"/>
      <c r="HE33" s="510"/>
      <c r="HF33" s="510"/>
      <c r="HG33" s="510"/>
      <c r="HH33" s="510"/>
      <c r="HI33" s="510"/>
      <c r="HJ33" s="510"/>
      <c r="HK33" s="510"/>
      <c r="HL33" s="510"/>
      <c r="HM33" s="510"/>
      <c r="HN33" s="510"/>
      <c r="HO33" s="510"/>
      <c r="HP33" s="510"/>
      <c r="HQ33" s="510"/>
      <c r="HR33" s="510"/>
      <c r="HS33" s="510"/>
      <c r="HT33" s="510"/>
      <c r="HU33" s="510"/>
      <c r="HV33" s="510"/>
      <c r="HW33" s="510"/>
      <c r="HX33" s="510"/>
      <c r="HY33" s="510"/>
      <c r="HZ33" s="510"/>
      <c r="IA33" s="510"/>
      <c r="IB33" s="510"/>
      <c r="IC33" s="510"/>
      <c r="ID33" s="510"/>
      <c r="IE33" s="510"/>
      <c r="IF33" s="510"/>
      <c r="IG33" s="510"/>
      <c r="IH33" s="510"/>
      <c r="II33" s="510"/>
      <c r="IJ33" s="510"/>
      <c r="IK33" s="510"/>
      <c r="IL33" s="510"/>
      <c r="IM33" s="510"/>
      <c r="IN33" s="510"/>
      <c r="IO33" s="510"/>
      <c r="IP33" s="510"/>
      <c r="IQ33" s="510"/>
      <c r="IR33" s="510"/>
      <c r="IS33" s="510"/>
      <c r="IT33" s="510"/>
      <c r="IU33" s="510"/>
      <c r="IV33" s="510"/>
      <c r="IW33" s="510"/>
      <c r="IX33" s="510"/>
      <c r="IY33" s="510"/>
      <c r="IZ33" s="510"/>
      <c r="JA33" s="510"/>
    </row>
    <row r="34" spans="1:261" ht="29.25" hidden="1" customHeight="1" x14ac:dyDescent="0.25">
      <c r="A34" s="514" t="s">
        <v>75</v>
      </c>
      <c r="B34" s="514"/>
      <c r="C34" s="515" t="s">
        <v>76</v>
      </c>
      <c r="D34" s="463"/>
      <c r="E34" s="463"/>
      <c r="F34" s="516">
        <f>F25</f>
        <v>0</v>
      </c>
      <c r="G34" s="517"/>
      <c r="H34" s="518"/>
      <c r="I34" s="555">
        <f>I25</f>
        <v>0</v>
      </c>
      <c r="J34" s="555"/>
      <c r="K34" s="555"/>
      <c r="L34" s="566"/>
      <c r="M34" s="519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  <c r="BM34" s="487"/>
      <c r="BN34" s="487"/>
      <c r="BO34" s="487"/>
      <c r="BP34" s="487"/>
      <c r="BQ34" s="487"/>
      <c r="BR34" s="487"/>
      <c r="BS34" s="487"/>
      <c r="BT34" s="487"/>
      <c r="BU34" s="487"/>
      <c r="BV34" s="487"/>
      <c r="BW34" s="487"/>
      <c r="BX34" s="487"/>
      <c r="BY34" s="487"/>
      <c r="BZ34" s="487"/>
      <c r="CA34" s="487"/>
      <c r="CB34" s="487"/>
      <c r="CC34" s="487"/>
      <c r="CD34" s="487"/>
      <c r="CE34" s="487"/>
      <c r="CF34" s="487"/>
      <c r="CG34" s="487"/>
      <c r="CH34" s="487"/>
      <c r="CI34" s="487"/>
      <c r="CJ34" s="487"/>
      <c r="CK34" s="487"/>
      <c r="CL34" s="487"/>
      <c r="CM34" s="487"/>
      <c r="CN34" s="487"/>
      <c r="CO34" s="487"/>
      <c r="CP34" s="487"/>
      <c r="CQ34" s="487"/>
      <c r="CR34" s="487"/>
      <c r="CS34" s="487"/>
      <c r="CT34" s="487"/>
      <c r="CU34" s="487"/>
      <c r="CV34" s="487"/>
      <c r="CW34" s="487"/>
      <c r="CX34" s="487"/>
      <c r="CY34" s="487"/>
      <c r="CZ34" s="487"/>
      <c r="DA34" s="487"/>
      <c r="DB34" s="487"/>
      <c r="DC34" s="487"/>
      <c r="DD34" s="487"/>
      <c r="DE34" s="487"/>
      <c r="DF34" s="487"/>
      <c r="DG34" s="487"/>
      <c r="DH34" s="487"/>
      <c r="DI34" s="487"/>
      <c r="DJ34" s="487"/>
      <c r="DK34" s="487"/>
      <c r="DL34" s="487"/>
      <c r="DM34" s="487"/>
      <c r="DN34" s="487"/>
      <c r="DO34" s="487"/>
      <c r="DP34" s="487"/>
      <c r="DQ34" s="487"/>
      <c r="DR34" s="487"/>
      <c r="DS34" s="487"/>
      <c r="DT34" s="487"/>
      <c r="DU34" s="487"/>
      <c r="DV34" s="487"/>
      <c r="DW34" s="487"/>
      <c r="DX34" s="487"/>
      <c r="DY34" s="487"/>
      <c r="DZ34" s="487"/>
      <c r="EA34" s="487"/>
      <c r="EB34" s="487"/>
      <c r="EC34" s="487"/>
      <c r="ED34" s="487"/>
      <c r="EE34" s="487"/>
      <c r="EF34" s="487"/>
      <c r="EG34" s="487"/>
      <c r="EH34" s="487"/>
      <c r="EI34" s="487"/>
      <c r="EJ34" s="487"/>
      <c r="EK34" s="487"/>
      <c r="EL34" s="487"/>
      <c r="EM34" s="487"/>
      <c r="EN34" s="487"/>
      <c r="EO34" s="487"/>
      <c r="EP34" s="487"/>
      <c r="EQ34" s="487"/>
      <c r="ER34" s="487"/>
      <c r="ES34" s="487"/>
      <c r="ET34" s="487"/>
      <c r="EU34" s="487"/>
      <c r="EV34" s="487"/>
      <c r="EW34" s="487"/>
      <c r="EX34" s="487"/>
      <c r="EY34" s="487"/>
      <c r="EZ34" s="487"/>
      <c r="FA34" s="487"/>
      <c r="FB34" s="487"/>
      <c r="FC34" s="487"/>
      <c r="FD34" s="487"/>
      <c r="FE34" s="487"/>
      <c r="FF34" s="487"/>
      <c r="FG34" s="487"/>
      <c r="FH34" s="487"/>
      <c r="FI34" s="487"/>
      <c r="FJ34" s="487"/>
      <c r="FK34" s="487"/>
      <c r="FL34" s="487"/>
      <c r="FM34" s="487"/>
      <c r="FN34" s="487"/>
      <c r="FO34" s="487"/>
      <c r="FP34" s="487"/>
      <c r="FQ34" s="487"/>
      <c r="FR34" s="487"/>
      <c r="FS34" s="487"/>
      <c r="FT34" s="487"/>
      <c r="FU34" s="487"/>
      <c r="FV34" s="487"/>
      <c r="FW34" s="487"/>
      <c r="FX34" s="487"/>
      <c r="FY34" s="487"/>
      <c r="FZ34" s="487"/>
      <c r="GA34" s="487"/>
      <c r="GB34" s="487"/>
      <c r="GC34" s="487"/>
      <c r="GD34" s="487"/>
      <c r="GE34" s="487"/>
      <c r="GF34" s="487"/>
      <c r="GG34" s="487"/>
      <c r="GH34" s="487"/>
      <c r="GI34" s="487"/>
      <c r="GJ34" s="487"/>
      <c r="GK34" s="487"/>
      <c r="GL34" s="487"/>
      <c r="GM34" s="487"/>
      <c r="GN34" s="487"/>
      <c r="GO34" s="487"/>
      <c r="GP34" s="487"/>
      <c r="GQ34" s="487"/>
      <c r="GR34" s="487"/>
      <c r="GS34" s="487"/>
      <c r="GT34" s="487"/>
      <c r="GU34" s="487"/>
      <c r="GV34" s="487"/>
      <c r="GW34" s="487"/>
      <c r="GX34" s="487"/>
      <c r="GY34" s="487"/>
      <c r="GZ34" s="487"/>
      <c r="HA34" s="487"/>
      <c r="HB34" s="487"/>
      <c r="HC34" s="487"/>
      <c r="HD34" s="487"/>
      <c r="HE34" s="487"/>
      <c r="HF34" s="487"/>
      <c r="HG34" s="487"/>
      <c r="HH34" s="487"/>
      <c r="HI34" s="487"/>
      <c r="HJ34" s="487"/>
      <c r="HK34" s="487"/>
      <c r="HL34" s="487"/>
      <c r="HM34" s="487"/>
      <c r="HN34" s="487"/>
      <c r="HO34" s="487"/>
      <c r="HP34" s="487"/>
      <c r="HQ34" s="487"/>
      <c r="HR34" s="487"/>
      <c r="HS34" s="487"/>
      <c r="HT34" s="487"/>
      <c r="HU34" s="487"/>
      <c r="HV34" s="487"/>
      <c r="HW34" s="487"/>
      <c r="HX34" s="487"/>
      <c r="HY34" s="487"/>
      <c r="HZ34" s="487"/>
      <c r="IA34" s="487"/>
      <c r="IB34" s="487"/>
      <c r="IC34" s="487"/>
      <c r="ID34" s="487"/>
      <c r="IE34" s="487"/>
      <c r="IF34" s="487"/>
      <c r="IG34" s="487"/>
      <c r="IH34" s="487"/>
      <c r="II34" s="487"/>
      <c r="IJ34" s="487"/>
      <c r="IK34" s="487"/>
      <c r="IL34" s="487"/>
      <c r="IM34" s="487"/>
      <c r="IN34" s="487"/>
      <c r="IO34" s="487"/>
      <c r="IP34" s="487"/>
      <c r="IQ34" s="487"/>
      <c r="IR34" s="487"/>
      <c r="IS34" s="487"/>
      <c r="IT34" s="487"/>
      <c r="IU34" s="487"/>
      <c r="IV34" s="487"/>
      <c r="IW34" s="487"/>
      <c r="IX34" s="487"/>
      <c r="IY34" s="487"/>
      <c r="IZ34" s="487"/>
      <c r="JA34" s="487"/>
    </row>
    <row r="35" spans="1:261" hidden="1" outlineLevel="1" x14ac:dyDescent="0.25">
      <c r="A35" s="514" t="s">
        <v>77</v>
      </c>
      <c r="B35" s="514"/>
      <c r="C35" s="515" t="s">
        <v>78</v>
      </c>
      <c r="D35" s="463"/>
      <c r="E35" s="463"/>
      <c r="F35" s="516">
        <f>F23</f>
        <v>0</v>
      </c>
      <c r="G35" s="517"/>
      <c r="H35" s="518"/>
      <c r="I35" s="555">
        <f>I23</f>
        <v>0</v>
      </c>
      <c r="J35" s="555"/>
      <c r="K35" s="555"/>
      <c r="L35" s="566"/>
      <c r="M35" s="519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487"/>
      <c r="BE35" s="487"/>
      <c r="BF35" s="487"/>
      <c r="BG35" s="487"/>
      <c r="BH35" s="487"/>
      <c r="BI35" s="487"/>
      <c r="BJ35" s="487"/>
      <c r="BK35" s="487"/>
      <c r="BL35" s="487"/>
      <c r="BM35" s="487"/>
      <c r="BN35" s="487"/>
      <c r="BO35" s="487"/>
      <c r="BP35" s="487"/>
      <c r="BQ35" s="487"/>
      <c r="BR35" s="487"/>
      <c r="BS35" s="487"/>
      <c r="BT35" s="487"/>
      <c r="BU35" s="487"/>
      <c r="BV35" s="487"/>
      <c r="BW35" s="487"/>
      <c r="BX35" s="487"/>
      <c r="BY35" s="487"/>
      <c r="BZ35" s="487"/>
      <c r="CA35" s="487"/>
      <c r="CB35" s="487"/>
      <c r="CC35" s="487"/>
      <c r="CD35" s="487"/>
      <c r="CE35" s="487"/>
      <c r="CF35" s="487"/>
      <c r="CG35" s="487"/>
      <c r="CH35" s="487"/>
      <c r="CI35" s="487"/>
      <c r="CJ35" s="487"/>
      <c r="CK35" s="487"/>
      <c r="CL35" s="487"/>
      <c r="CM35" s="487"/>
      <c r="CN35" s="487"/>
      <c r="CO35" s="487"/>
      <c r="CP35" s="487"/>
      <c r="CQ35" s="487"/>
      <c r="CR35" s="487"/>
      <c r="CS35" s="487"/>
      <c r="CT35" s="487"/>
      <c r="CU35" s="487"/>
      <c r="CV35" s="487"/>
      <c r="CW35" s="487"/>
      <c r="CX35" s="487"/>
      <c r="CY35" s="487"/>
      <c r="CZ35" s="487"/>
      <c r="DA35" s="487"/>
      <c r="DB35" s="487"/>
      <c r="DC35" s="487"/>
      <c r="DD35" s="487"/>
      <c r="DE35" s="487"/>
      <c r="DF35" s="487"/>
      <c r="DG35" s="487"/>
      <c r="DH35" s="487"/>
      <c r="DI35" s="487"/>
      <c r="DJ35" s="487"/>
      <c r="DK35" s="487"/>
      <c r="DL35" s="487"/>
      <c r="DM35" s="487"/>
      <c r="DN35" s="487"/>
      <c r="DO35" s="487"/>
      <c r="DP35" s="487"/>
      <c r="DQ35" s="487"/>
      <c r="DR35" s="487"/>
      <c r="DS35" s="487"/>
      <c r="DT35" s="487"/>
      <c r="DU35" s="487"/>
      <c r="DV35" s="487"/>
      <c r="DW35" s="487"/>
      <c r="DX35" s="487"/>
      <c r="DY35" s="487"/>
      <c r="DZ35" s="487"/>
      <c r="EA35" s="487"/>
      <c r="EB35" s="487"/>
      <c r="EC35" s="487"/>
      <c r="ED35" s="487"/>
      <c r="EE35" s="487"/>
      <c r="EF35" s="487"/>
      <c r="EG35" s="487"/>
      <c r="EH35" s="487"/>
      <c r="EI35" s="487"/>
      <c r="EJ35" s="487"/>
      <c r="EK35" s="487"/>
      <c r="EL35" s="487"/>
      <c r="EM35" s="487"/>
      <c r="EN35" s="487"/>
      <c r="EO35" s="487"/>
      <c r="EP35" s="487"/>
      <c r="EQ35" s="487"/>
      <c r="ER35" s="487"/>
      <c r="ES35" s="487"/>
      <c r="ET35" s="487"/>
      <c r="EU35" s="487"/>
      <c r="EV35" s="487"/>
      <c r="EW35" s="487"/>
      <c r="EX35" s="487"/>
      <c r="EY35" s="487"/>
      <c r="EZ35" s="487"/>
      <c r="FA35" s="487"/>
      <c r="FB35" s="487"/>
      <c r="FC35" s="487"/>
      <c r="FD35" s="487"/>
      <c r="FE35" s="487"/>
      <c r="FF35" s="487"/>
      <c r="FG35" s="487"/>
      <c r="FH35" s="487"/>
      <c r="FI35" s="487"/>
      <c r="FJ35" s="487"/>
      <c r="FK35" s="487"/>
      <c r="FL35" s="487"/>
      <c r="FM35" s="487"/>
      <c r="FN35" s="487"/>
      <c r="FO35" s="487"/>
      <c r="FP35" s="487"/>
      <c r="FQ35" s="487"/>
      <c r="FR35" s="487"/>
      <c r="FS35" s="487"/>
      <c r="FT35" s="487"/>
      <c r="FU35" s="487"/>
      <c r="FV35" s="487"/>
      <c r="FW35" s="487"/>
      <c r="FX35" s="487"/>
      <c r="FY35" s="487"/>
      <c r="FZ35" s="487"/>
      <c r="GA35" s="487"/>
      <c r="GB35" s="487"/>
      <c r="GC35" s="487"/>
      <c r="GD35" s="487"/>
      <c r="GE35" s="487"/>
      <c r="GF35" s="487"/>
      <c r="GG35" s="487"/>
      <c r="GH35" s="487"/>
      <c r="GI35" s="487"/>
      <c r="GJ35" s="487"/>
      <c r="GK35" s="487"/>
      <c r="GL35" s="487"/>
      <c r="GM35" s="487"/>
      <c r="GN35" s="487"/>
      <c r="GO35" s="487"/>
      <c r="GP35" s="487"/>
      <c r="GQ35" s="487"/>
      <c r="GR35" s="487"/>
      <c r="GS35" s="487"/>
      <c r="GT35" s="487"/>
      <c r="GU35" s="487"/>
      <c r="GV35" s="487"/>
      <c r="GW35" s="487"/>
      <c r="GX35" s="487"/>
      <c r="GY35" s="487"/>
      <c r="GZ35" s="487"/>
      <c r="HA35" s="487"/>
      <c r="HB35" s="487"/>
      <c r="HC35" s="487"/>
      <c r="HD35" s="487"/>
      <c r="HE35" s="487"/>
      <c r="HF35" s="487"/>
      <c r="HG35" s="487"/>
      <c r="HH35" s="487"/>
      <c r="HI35" s="487"/>
      <c r="HJ35" s="487"/>
      <c r="HK35" s="487"/>
      <c r="HL35" s="487"/>
      <c r="HM35" s="487"/>
      <c r="HN35" s="487"/>
      <c r="HO35" s="487"/>
      <c r="HP35" s="487"/>
      <c r="HQ35" s="487"/>
      <c r="HR35" s="487"/>
      <c r="HS35" s="487"/>
      <c r="HT35" s="487"/>
      <c r="HU35" s="487"/>
      <c r="HV35" s="487"/>
      <c r="HW35" s="487"/>
      <c r="HX35" s="487"/>
      <c r="HY35" s="487"/>
      <c r="HZ35" s="487"/>
      <c r="IA35" s="487"/>
      <c r="IB35" s="487"/>
      <c r="IC35" s="487"/>
      <c r="ID35" s="487"/>
      <c r="IE35" s="487"/>
      <c r="IF35" s="487"/>
      <c r="IG35" s="487"/>
      <c r="IH35" s="487"/>
      <c r="II35" s="487"/>
      <c r="IJ35" s="487"/>
      <c r="IK35" s="487"/>
      <c r="IL35" s="487"/>
      <c r="IM35" s="487"/>
      <c r="IN35" s="487"/>
      <c r="IO35" s="487"/>
      <c r="IP35" s="487"/>
      <c r="IQ35" s="487"/>
      <c r="IR35" s="487"/>
      <c r="IS35" s="487"/>
      <c r="IT35" s="487"/>
      <c r="IU35" s="487"/>
      <c r="IV35" s="487"/>
      <c r="IW35" s="487"/>
      <c r="IX35" s="487"/>
      <c r="IY35" s="487"/>
      <c r="IZ35" s="487"/>
      <c r="JA35" s="487"/>
    </row>
    <row r="36" spans="1:261" ht="13.5" hidden="1" outlineLevel="1" thickBot="1" x14ac:dyDescent="0.3">
      <c r="A36" s="520" t="s">
        <v>79</v>
      </c>
      <c r="B36" s="520"/>
      <c r="C36" s="521" t="s">
        <v>80</v>
      </c>
      <c r="D36" s="470"/>
      <c r="E36" s="470"/>
      <c r="F36" s="516">
        <f>F24</f>
        <v>0</v>
      </c>
      <c r="G36" s="522"/>
      <c r="H36" s="523"/>
      <c r="I36" s="555">
        <f>I24</f>
        <v>0</v>
      </c>
      <c r="J36" s="555"/>
      <c r="K36" s="555"/>
      <c r="L36" s="566"/>
      <c r="M36" s="519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487"/>
      <c r="BB36" s="487"/>
      <c r="BC36" s="487"/>
      <c r="BD36" s="487"/>
      <c r="BE36" s="487"/>
      <c r="BF36" s="487"/>
      <c r="BG36" s="487"/>
      <c r="BH36" s="487"/>
      <c r="BI36" s="487"/>
      <c r="BJ36" s="487"/>
      <c r="BK36" s="487"/>
      <c r="BL36" s="487"/>
      <c r="BM36" s="487"/>
      <c r="BN36" s="487"/>
      <c r="BO36" s="487"/>
      <c r="BP36" s="487"/>
      <c r="BQ36" s="487"/>
      <c r="BR36" s="487"/>
      <c r="BS36" s="487"/>
      <c r="BT36" s="487"/>
      <c r="BU36" s="487"/>
      <c r="BV36" s="487"/>
      <c r="BW36" s="487"/>
      <c r="BX36" s="487"/>
      <c r="BY36" s="487"/>
      <c r="BZ36" s="487"/>
      <c r="CA36" s="487"/>
      <c r="CB36" s="487"/>
      <c r="CC36" s="487"/>
      <c r="CD36" s="487"/>
      <c r="CE36" s="487"/>
      <c r="CF36" s="487"/>
      <c r="CG36" s="487"/>
      <c r="CH36" s="487"/>
      <c r="CI36" s="487"/>
      <c r="CJ36" s="487"/>
      <c r="CK36" s="487"/>
      <c r="CL36" s="487"/>
      <c r="CM36" s="487"/>
      <c r="CN36" s="487"/>
      <c r="CO36" s="487"/>
      <c r="CP36" s="487"/>
      <c r="CQ36" s="487"/>
      <c r="CR36" s="487"/>
      <c r="CS36" s="487"/>
      <c r="CT36" s="487"/>
      <c r="CU36" s="487"/>
      <c r="CV36" s="487"/>
      <c r="CW36" s="487"/>
      <c r="CX36" s="487"/>
      <c r="CY36" s="487"/>
      <c r="CZ36" s="487"/>
      <c r="DA36" s="487"/>
      <c r="DB36" s="487"/>
      <c r="DC36" s="487"/>
      <c r="DD36" s="487"/>
      <c r="DE36" s="487"/>
      <c r="DF36" s="487"/>
      <c r="DG36" s="487"/>
      <c r="DH36" s="487"/>
      <c r="DI36" s="487"/>
      <c r="DJ36" s="487"/>
      <c r="DK36" s="487"/>
      <c r="DL36" s="487"/>
      <c r="DM36" s="487"/>
      <c r="DN36" s="487"/>
      <c r="DO36" s="487"/>
      <c r="DP36" s="487"/>
      <c r="DQ36" s="487"/>
      <c r="DR36" s="487"/>
      <c r="DS36" s="487"/>
      <c r="DT36" s="487"/>
      <c r="DU36" s="487"/>
      <c r="DV36" s="487"/>
      <c r="DW36" s="487"/>
      <c r="DX36" s="487"/>
      <c r="DY36" s="487"/>
      <c r="DZ36" s="487"/>
      <c r="EA36" s="487"/>
      <c r="EB36" s="487"/>
      <c r="EC36" s="487"/>
      <c r="ED36" s="487"/>
      <c r="EE36" s="487"/>
      <c r="EF36" s="487"/>
      <c r="EG36" s="487"/>
      <c r="EH36" s="487"/>
      <c r="EI36" s="487"/>
      <c r="EJ36" s="487"/>
      <c r="EK36" s="487"/>
      <c r="EL36" s="487"/>
      <c r="EM36" s="487"/>
      <c r="EN36" s="487"/>
      <c r="EO36" s="487"/>
      <c r="EP36" s="487"/>
      <c r="EQ36" s="487"/>
      <c r="ER36" s="487"/>
      <c r="ES36" s="487"/>
      <c r="ET36" s="487"/>
      <c r="EU36" s="487"/>
      <c r="EV36" s="487"/>
      <c r="EW36" s="487"/>
      <c r="EX36" s="487"/>
      <c r="EY36" s="487"/>
      <c r="EZ36" s="487"/>
      <c r="FA36" s="487"/>
      <c r="FB36" s="487"/>
      <c r="FC36" s="487"/>
      <c r="FD36" s="487"/>
      <c r="FE36" s="487"/>
      <c r="FF36" s="487"/>
      <c r="FG36" s="487"/>
      <c r="FH36" s="487"/>
      <c r="FI36" s="487"/>
      <c r="FJ36" s="487"/>
      <c r="FK36" s="487"/>
      <c r="FL36" s="487"/>
      <c r="FM36" s="487"/>
      <c r="FN36" s="487"/>
      <c r="FO36" s="487"/>
      <c r="FP36" s="487"/>
      <c r="FQ36" s="487"/>
      <c r="FR36" s="487"/>
      <c r="FS36" s="487"/>
      <c r="FT36" s="487"/>
      <c r="FU36" s="487"/>
      <c r="FV36" s="487"/>
      <c r="FW36" s="487"/>
      <c r="FX36" s="487"/>
      <c r="FY36" s="487"/>
      <c r="FZ36" s="487"/>
      <c r="GA36" s="487"/>
      <c r="GB36" s="487"/>
      <c r="GC36" s="487"/>
      <c r="GD36" s="487"/>
      <c r="GE36" s="487"/>
      <c r="GF36" s="487"/>
      <c r="GG36" s="487"/>
      <c r="GH36" s="487"/>
      <c r="GI36" s="487"/>
      <c r="GJ36" s="487"/>
      <c r="GK36" s="487"/>
      <c r="GL36" s="487"/>
      <c r="GM36" s="487"/>
      <c r="GN36" s="487"/>
      <c r="GO36" s="487"/>
      <c r="GP36" s="487"/>
      <c r="GQ36" s="487"/>
      <c r="GR36" s="487"/>
      <c r="GS36" s="487"/>
      <c r="GT36" s="487"/>
      <c r="GU36" s="487"/>
      <c r="GV36" s="487"/>
      <c r="GW36" s="487"/>
      <c r="GX36" s="487"/>
      <c r="GY36" s="487"/>
      <c r="GZ36" s="487"/>
      <c r="HA36" s="487"/>
      <c r="HB36" s="487"/>
      <c r="HC36" s="487"/>
      <c r="HD36" s="487"/>
      <c r="HE36" s="487"/>
      <c r="HF36" s="487"/>
      <c r="HG36" s="487"/>
      <c r="HH36" s="487"/>
      <c r="HI36" s="487"/>
      <c r="HJ36" s="487"/>
      <c r="HK36" s="487"/>
      <c r="HL36" s="487"/>
      <c r="HM36" s="487"/>
      <c r="HN36" s="487"/>
      <c r="HO36" s="487"/>
      <c r="HP36" s="487"/>
      <c r="HQ36" s="487"/>
      <c r="HR36" s="487"/>
      <c r="HS36" s="487"/>
      <c r="HT36" s="487"/>
      <c r="HU36" s="487"/>
      <c r="HV36" s="487"/>
      <c r="HW36" s="487"/>
      <c r="HX36" s="487"/>
      <c r="HY36" s="487"/>
      <c r="HZ36" s="487"/>
      <c r="IA36" s="487"/>
      <c r="IB36" s="487"/>
      <c r="IC36" s="487"/>
      <c r="ID36" s="487"/>
      <c r="IE36" s="487"/>
      <c r="IF36" s="487"/>
      <c r="IG36" s="487"/>
      <c r="IH36" s="487"/>
      <c r="II36" s="487"/>
      <c r="IJ36" s="487"/>
      <c r="IK36" s="487"/>
      <c r="IL36" s="487"/>
      <c r="IM36" s="487"/>
      <c r="IN36" s="487"/>
      <c r="IO36" s="487"/>
      <c r="IP36" s="487"/>
      <c r="IQ36" s="487"/>
      <c r="IR36" s="487"/>
      <c r="IS36" s="487"/>
      <c r="IT36" s="487"/>
      <c r="IU36" s="487"/>
      <c r="IV36" s="487"/>
      <c r="IW36" s="487"/>
      <c r="IX36" s="487"/>
      <c r="IY36" s="487"/>
      <c r="IZ36" s="487"/>
      <c r="JA36" s="487"/>
    </row>
    <row r="37" spans="1:261" ht="48.75" hidden="1" thickBot="1" x14ac:dyDescent="0.3">
      <c r="A37" s="524">
        <v>7</v>
      </c>
      <c r="B37" s="524"/>
      <c r="C37" s="525" t="s">
        <v>81</v>
      </c>
      <c r="D37" s="603"/>
      <c r="E37" s="603"/>
      <c r="F37" s="526">
        <f>F26</f>
        <v>0</v>
      </c>
      <c r="G37" s="527"/>
      <c r="H37" s="528"/>
      <c r="I37" s="556"/>
      <c r="J37" s="575"/>
      <c r="K37" s="575"/>
      <c r="L37" s="567"/>
      <c r="M37" s="529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0"/>
      <c r="AS37" s="510"/>
      <c r="AT37" s="510"/>
      <c r="AU37" s="510"/>
      <c r="AV37" s="510"/>
      <c r="AW37" s="510"/>
      <c r="AX37" s="510"/>
      <c r="AY37" s="510"/>
      <c r="AZ37" s="510"/>
      <c r="BA37" s="510"/>
      <c r="BB37" s="510"/>
      <c r="BC37" s="510"/>
      <c r="BD37" s="510"/>
      <c r="BE37" s="510"/>
      <c r="BF37" s="510"/>
      <c r="BG37" s="510"/>
      <c r="BH37" s="510"/>
      <c r="BI37" s="510"/>
      <c r="BJ37" s="510"/>
      <c r="BK37" s="510"/>
      <c r="BL37" s="510"/>
      <c r="BM37" s="510"/>
      <c r="BN37" s="510"/>
      <c r="BO37" s="510"/>
      <c r="BP37" s="510"/>
      <c r="BQ37" s="510"/>
      <c r="BR37" s="510"/>
      <c r="BS37" s="510"/>
      <c r="BT37" s="510"/>
      <c r="BU37" s="510"/>
      <c r="BV37" s="510"/>
      <c r="BW37" s="510"/>
      <c r="BX37" s="510"/>
      <c r="BY37" s="510"/>
      <c r="BZ37" s="510"/>
      <c r="CA37" s="510"/>
      <c r="CB37" s="510"/>
      <c r="CC37" s="510"/>
      <c r="CD37" s="510"/>
      <c r="CE37" s="510"/>
      <c r="CF37" s="510"/>
      <c r="CG37" s="510"/>
      <c r="CH37" s="510"/>
      <c r="CI37" s="510"/>
      <c r="CJ37" s="510"/>
      <c r="CK37" s="510"/>
      <c r="CL37" s="510"/>
      <c r="CM37" s="510"/>
      <c r="CN37" s="510"/>
      <c r="CO37" s="510"/>
      <c r="CP37" s="510"/>
      <c r="CQ37" s="510"/>
      <c r="CR37" s="510"/>
      <c r="CS37" s="510"/>
      <c r="CT37" s="510"/>
      <c r="CU37" s="510"/>
      <c r="CV37" s="510"/>
      <c r="CW37" s="510"/>
      <c r="CX37" s="510"/>
      <c r="CY37" s="510"/>
      <c r="CZ37" s="510"/>
      <c r="DA37" s="510"/>
      <c r="DB37" s="510"/>
      <c r="DC37" s="510"/>
      <c r="DD37" s="510"/>
      <c r="DE37" s="510"/>
      <c r="DF37" s="510"/>
      <c r="DG37" s="510"/>
      <c r="DH37" s="510"/>
      <c r="DI37" s="510"/>
      <c r="DJ37" s="510"/>
      <c r="DK37" s="510"/>
      <c r="DL37" s="510"/>
      <c r="DM37" s="510"/>
      <c r="DN37" s="510"/>
      <c r="DO37" s="510"/>
      <c r="DP37" s="510"/>
      <c r="DQ37" s="510"/>
      <c r="DR37" s="510"/>
      <c r="DS37" s="510"/>
      <c r="DT37" s="510"/>
      <c r="DU37" s="510"/>
      <c r="DV37" s="510"/>
      <c r="DW37" s="510"/>
      <c r="DX37" s="510"/>
      <c r="DY37" s="510"/>
      <c r="DZ37" s="510"/>
      <c r="EA37" s="510"/>
      <c r="EB37" s="510"/>
      <c r="EC37" s="510"/>
      <c r="ED37" s="510"/>
      <c r="EE37" s="510"/>
      <c r="EF37" s="510"/>
      <c r="EG37" s="510"/>
      <c r="EH37" s="510"/>
      <c r="EI37" s="510"/>
      <c r="EJ37" s="510"/>
      <c r="EK37" s="510"/>
      <c r="EL37" s="510"/>
      <c r="EM37" s="510"/>
      <c r="EN37" s="510"/>
      <c r="EO37" s="510"/>
      <c r="EP37" s="510"/>
      <c r="EQ37" s="510"/>
      <c r="ER37" s="510"/>
      <c r="ES37" s="510"/>
      <c r="ET37" s="510"/>
      <c r="EU37" s="510"/>
      <c r="EV37" s="510"/>
      <c r="EW37" s="510"/>
      <c r="EX37" s="510"/>
      <c r="EY37" s="510"/>
      <c r="EZ37" s="510"/>
      <c r="FA37" s="510"/>
      <c r="FB37" s="510"/>
      <c r="FC37" s="510"/>
      <c r="FD37" s="510"/>
      <c r="FE37" s="510"/>
      <c r="FF37" s="510"/>
      <c r="FG37" s="510"/>
      <c r="FH37" s="510"/>
      <c r="FI37" s="510"/>
      <c r="FJ37" s="510"/>
      <c r="FK37" s="510"/>
      <c r="FL37" s="510"/>
      <c r="FM37" s="510"/>
      <c r="FN37" s="510"/>
      <c r="FO37" s="510"/>
      <c r="FP37" s="510"/>
      <c r="FQ37" s="510"/>
      <c r="FR37" s="510"/>
      <c r="FS37" s="510"/>
      <c r="FT37" s="510"/>
      <c r="FU37" s="510"/>
      <c r="FV37" s="510"/>
      <c r="FW37" s="510"/>
      <c r="FX37" s="510"/>
      <c r="FY37" s="510"/>
      <c r="FZ37" s="510"/>
      <c r="GA37" s="510"/>
      <c r="GB37" s="510"/>
      <c r="GC37" s="510"/>
      <c r="GD37" s="510"/>
      <c r="GE37" s="510"/>
      <c r="GF37" s="510"/>
      <c r="GG37" s="510"/>
      <c r="GH37" s="510"/>
      <c r="GI37" s="510"/>
      <c r="GJ37" s="510"/>
      <c r="GK37" s="510"/>
      <c r="GL37" s="510"/>
      <c r="GM37" s="510"/>
      <c r="GN37" s="510"/>
      <c r="GO37" s="510"/>
      <c r="GP37" s="510"/>
      <c r="GQ37" s="510"/>
      <c r="GR37" s="510"/>
      <c r="GS37" s="510"/>
      <c r="GT37" s="510"/>
      <c r="GU37" s="510"/>
      <c r="GV37" s="510"/>
      <c r="GW37" s="510"/>
      <c r="GX37" s="510"/>
      <c r="GY37" s="510"/>
      <c r="GZ37" s="510"/>
      <c r="HA37" s="510"/>
      <c r="HB37" s="510"/>
      <c r="HC37" s="510"/>
      <c r="HD37" s="510"/>
      <c r="HE37" s="510"/>
      <c r="HF37" s="510"/>
      <c r="HG37" s="510"/>
      <c r="HH37" s="510"/>
      <c r="HI37" s="510"/>
      <c r="HJ37" s="510"/>
      <c r="HK37" s="510"/>
      <c r="HL37" s="510"/>
      <c r="HM37" s="510"/>
      <c r="HN37" s="510"/>
      <c r="HO37" s="510"/>
      <c r="HP37" s="510"/>
      <c r="HQ37" s="510"/>
      <c r="HR37" s="510"/>
      <c r="HS37" s="510"/>
      <c r="HT37" s="510"/>
      <c r="HU37" s="510"/>
      <c r="HV37" s="510"/>
      <c r="HW37" s="510"/>
      <c r="HX37" s="510"/>
      <c r="HY37" s="510"/>
      <c r="HZ37" s="510"/>
      <c r="IA37" s="510"/>
      <c r="IB37" s="510"/>
      <c r="IC37" s="510"/>
      <c r="ID37" s="510"/>
      <c r="IE37" s="510"/>
      <c r="IF37" s="510"/>
      <c r="IG37" s="510"/>
      <c r="IH37" s="510"/>
      <c r="II37" s="510"/>
      <c r="IJ37" s="510"/>
      <c r="IK37" s="510"/>
      <c r="IL37" s="510"/>
      <c r="IM37" s="510"/>
      <c r="IN37" s="510"/>
      <c r="IO37" s="510"/>
      <c r="IP37" s="510"/>
      <c r="IQ37" s="510"/>
      <c r="IR37" s="510"/>
      <c r="IS37" s="510"/>
      <c r="IT37" s="510"/>
      <c r="IU37" s="510"/>
      <c r="IV37" s="510"/>
      <c r="IW37" s="510"/>
      <c r="IX37" s="510"/>
      <c r="IY37" s="510"/>
      <c r="IZ37" s="510"/>
      <c r="JA37" s="510"/>
    </row>
    <row r="40" spans="1:261" ht="18.75" x14ac:dyDescent="0.3">
      <c r="A40" s="530" t="s">
        <v>82</v>
      </c>
      <c r="B40" s="530"/>
      <c r="C40" s="530"/>
      <c r="D40" s="530"/>
      <c r="E40" s="530"/>
      <c r="F40" s="531"/>
      <c r="G40" s="530" t="s">
        <v>83</v>
      </c>
      <c r="H40" s="530"/>
      <c r="I40" s="532"/>
      <c r="J40" s="532"/>
      <c r="K40" s="532"/>
      <c r="L40" s="532"/>
      <c r="M40" s="532"/>
    </row>
    <row r="41" spans="1:261" x14ac:dyDescent="0.2">
      <c r="A41" s="533"/>
      <c r="B41" s="533" t="s">
        <v>307</v>
      </c>
      <c r="G41" s="533"/>
      <c r="H41" s="533"/>
    </row>
    <row r="42" spans="1:261" x14ac:dyDescent="0.2">
      <c r="A42" s="533"/>
      <c r="B42" s="533"/>
      <c r="G42" s="533"/>
      <c r="H42" s="533"/>
    </row>
    <row r="43" spans="1:261" ht="15.75" x14ac:dyDescent="0.25">
      <c r="A43" s="536"/>
      <c r="B43" s="537"/>
      <c r="C43" s="538"/>
      <c r="D43" s="538"/>
      <c r="E43" s="538"/>
      <c r="F43" s="539"/>
      <c r="G43" s="540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539"/>
      <c r="AH43" s="539"/>
      <c r="AI43" s="539"/>
      <c r="AJ43" s="539"/>
      <c r="AK43" s="539"/>
      <c r="AL43" s="539"/>
      <c r="AM43" s="539"/>
      <c r="AN43" s="539"/>
      <c r="AO43" s="539"/>
      <c r="AP43" s="539"/>
      <c r="AQ43" s="539"/>
      <c r="AR43" s="539"/>
      <c r="AS43" s="539"/>
      <c r="AT43" s="539"/>
      <c r="AU43" s="539"/>
      <c r="AV43" s="539"/>
      <c r="AW43" s="539"/>
      <c r="AX43" s="539"/>
      <c r="AY43" s="539"/>
      <c r="AZ43" s="539"/>
      <c r="BA43" s="539"/>
      <c r="BB43" s="539"/>
      <c r="BC43" s="539"/>
      <c r="BD43" s="539"/>
      <c r="BE43" s="539"/>
      <c r="BF43" s="539"/>
      <c r="BG43" s="539"/>
      <c r="BH43" s="539"/>
      <c r="BI43" s="539"/>
      <c r="BJ43" s="539"/>
      <c r="BK43" s="539"/>
      <c r="BL43" s="539"/>
      <c r="BM43" s="539"/>
      <c r="BN43" s="539"/>
      <c r="BO43" s="539"/>
      <c r="BP43" s="539"/>
      <c r="BQ43" s="539"/>
      <c r="BR43" s="539"/>
      <c r="BS43" s="539"/>
      <c r="BT43" s="539"/>
      <c r="BU43" s="539"/>
      <c r="BV43" s="539"/>
      <c r="BW43" s="539"/>
      <c r="BX43" s="539"/>
      <c r="BY43" s="539"/>
      <c r="BZ43" s="539"/>
      <c r="CA43" s="539"/>
      <c r="CB43" s="539"/>
      <c r="CC43" s="539"/>
      <c r="CD43" s="539"/>
      <c r="CE43" s="539"/>
      <c r="CF43" s="539"/>
      <c r="CG43" s="539"/>
      <c r="CH43" s="539"/>
      <c r="CI43" s="539"/>
      <c r="CJ43" s="539"/>
      <c r="CK43" s="539"/>
      <c r="CL43" s="539"/>
      <c r="CM43" s="539"/>
      <c r="CN43" s="539"/>
      <c r="CO43" s="539"/>
      <c r="CP43" s="539"/>
      <c r="CQ43" s="539"/>
      <c r="CR43" s="539"/>
      <c r="CS43" s="539"/>
      <c r="CT43" s="539"/>
      <c r="CU43" s="539"/>
      <c r="CV43" s="539"/>
      <c r="CW43" s="539"/>
      <c r="CX43" s="539"/>
      <c r="CY43" s="539"/>
      <c r="CZ43" s="539"/>
      <c r="DA43" s="539"/>
      <c r="DB43" s="539"/>
      <c r="DC43" s="539"/>
      <c r="DD43" s="539"/>
      <c r="DE43" s="539"/>
      <c r="DF43" s="539"/>
      <c r="DG43" s="539"/>
      <c r="DH43" s="539"/>
      <c r="DI43" s="539"/>
      <c r="DJ43" s="539"/>
      <c r="DK43" s="539"/>
      <c r="DL43" s="539"/>
      <c r="DM43" s="539"/>
      <c r="DN43" s="539"/>
      <c r="DO43" s="539"/>
      <c r="DP43" s="539"/>
      <c r="DQ43" s="539"/>
      <c r="DR43" s="539"/>
      <c r="DS43" s="539"/>
      <c r="DT43" s="539"/>
      <c r="DU43" s="539"/>
      <c r="DV43" s="539"/>
      <c r="DW43" s="539"/>
      <c r="DX43" s="539"/>
      <c r="DY43" s="539"/>
      <c r="DZ43" s="539"/>
      <c r="EA43" s="539"/>
      <c r="EB43" s="539"/>
      <c r="EC43" s="539"/>
      <c r="ED43" s="539"/>
      <c r="EE43" s="539"/>
      <c r="EF43" s="539"/>
      <c r="EG43" s="539"/>
      <c r="EH43" s="539"/>
      <c r="EI43" s="539"/>
      <c r="EJ43" s="539"/>
      <c r="EK43" s="539"/>
      <c r="EL43" s="539"/>
      <c r="EM43" s="539"/>
      <c r="EN43" s="539"/>
      <c r="EO43" s="539"/>
      <c r="EP43" s="539"/>
      <c r="EQ43" s="539"/>
      <c r="ER43" s="539"/>
      <c r="ES43" s="539"/>
      <c r="ET43" s="539"/>
      <c r="EU43" s="539"/>
      <c r="EV43" s="539"/>
      <c r="EW43" s="539"/>
      <c r="EX43" s="539"/>
      <c r="EY43" s="539"/>
      <c r="EZ43" s="539"/>
      <c r="FA43" s="539"/>
      <c r="FB43" s="539"/>
      <c r="FC43" s="539"/>
      <c r="FD43" s="539"/>
      <c r="FE43" s="539"/>
      <c r="FF43" s="539"/>
      <c r="FG43" s="539"/>
      <c r="FH43" s="539"/>
      <c r="FI43" s="539"/>
      <c r="FJ43" s="539"/>
      <c r="FK43" s="539"/>
      <c r="FL43" s="539"/>
      <c r="FM43" s="539"/>
      <c r="FN43" s="539"/>
      <c r="FO43" s="539"/>
      <c r="FP43" s="539"/>
      <c r="FQ43" s="539"/>
      <c r="FR43" s="539"/>
      <c r="FS43" s="539"/>
      <c r="FT43" s="539"/>
      <c r="FU43" s="539"/>
      <c r="FV43" s="539"/>
      <c r="FW43" s="539"/>
      <c r="FX43" s="539"/>
      <c r="FY43" s="539"/>
      <c r="FZ43" s="539"/>
      <c r="GA43" s="539"/>
      <c r="GB43" s="539"/>
      <c r="GC43" s="539"/>
      <c r="GD43" s="539"/>
      <c r="GE43" s="539"/>
      <c r="GF43" s="539"/>
      <c r="GG43" s="539"/>
      <c r="GH43" s="539"/>
      <c r="GI43" s="539"/>
      <c r="GJ43" s="539"/>
      <c r="GK43" s="539"/>
      <c r="GL43" s="539"/>
      <c r="GM43" s="539"/>
      <c r="GN43" s="539"/>
      <c r="GO43" s="539"/>
      <c r="GP43" s="539"/>
      <c r="GQ43" s="539"/>
      <c r="GR43" s="539"/>
      <c r="GS43" s="539"/>
      <c r="GT43" s="539"/>
      <c r="GU43" s="539"/>
      <c r="GV43" s="539"/>
      <c r="GW43" s="539"/>
      <c r="GX43" s="539"/>
      <c r="GY43" s="539"/>
      <c r="GZ43" s="539"/>
      <c r="HA43" s="539"/>
      <c r="HB43" s="539"/>
      <c r="HC43" s="539"/>
      <c r="HD43" s="539"/>
      <c r="HE43" s="539"/>
      <c r="HF43" s="539"/>
      <c r="HG43" s="539"/>
      <c r="HH43" s="539"/>
      <c r="HI43" s="539"/>
      <c r="HJ43" s="539"/>
      <c r="HK43" s="539"/>
      <c r="HL43" s="539"/>
      <c r="HM43" s="539"/>
      <c r="HN43" s="539"/>
      <c r="HO43" s="539"/>
      <c r="HP43" s="539"/>
      <c r="HQ43" s="539"/>
      <c r="HR43" s="539"/>
      <c r="HS43" s="539"/>
      <c r="HT43" s="539"/>
      <c r="HU43" s="539"/>
      <c r="HV43" s="539"/>
      <c r="HW43" s="539"/>
      <c r="HX43" s="539"/>
      <c r="HY43" s="539"/>
      <c r="HZ43" s="539"/>
      <c r="IA43" s="539"/>
      <c r="IB43" s="539"/>
      <c r="IC43" s="539"/>
      <c r="ID43" s="539"/>
      <c r="IE43" s="539"/>
      <c r="IF43" s="539"/>
      <c r="IG43" s="539"/>
      <c r="IH43" s="539"/>
      <c r="II43" s="539"/>
      <c r="IJ43" s="539"/>
      <c r="IK43" s="539"/>
      <c r="IL43" s="539"/>
      <c r="IM43" s="539"/>
      <c r="IN43" s="539"/>
      <c r="IO43" s="539"/>
      <c r="IP43" s="539"/>
      <c r="IQ43" s="539"/>
      <c r="IR43" s="539"/>
      <c r="IS43" s="539"/>
      <c r="IT43" s="539"/>
      <c r="IU43" s="539"/>
      <c r="IV43" s="539"/>
      <c r="IW43" s="539"/>
      <c r="IX43" s="539"/>
      <c r="IY43" s="539"/>
      <c r="IZ43" s="539"/>
      <c r="JA43" s="539"/>
    </row>
  </sheetData>
  <mergeCells count="12">
    <mergeCell ref="A26:A28"/>
    <mergeCell ref="A29:A31"/>
    <mergeCell ref="D7:D8"/>
    <mergeCell ref="E7:E8"/>
    <mergeCell ref="C2:I2"/>
    <mergeCell ref="A4:I4"/>
    <mergeCell ref="A5:I5"/>
    <mergeCell ref="A6:I6"/>
    <mergeCell ref="A7:A8"/>
    <mergeCell ref="B7:B8"/>
    <mergeCell ref="C7:C8"/>
    <mergeCell ref="F7:I7"/>
  </mergeCells>
  <pageMargins left="0.7" right="0.7" top="0.75" bottom="0.75" header="0.3" footer="0.3"/>
  <pageSetup paperSize="9" scale="69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="98" zoomScaleNormal="100" zoomScaleSheetLayoutView="98" workbookViewId="0">
      <selection activeCell="B8" sqref="B8"/>
    </sheetView>
  </sheetViews>
  <sheetFormatPr defaultRowHeight="15" x14ac:dyDescent="0.25"/>
  <cols>
    <col min="1" max="1" width="15.28515625" customWidth="1"/>
    <col min="2" max="2" width="46.42578125" customWidth="1"/>
    <col min="3" max="3" width="16.42578125" customWidth="1"/>
    <col min="4" max="4" width="21" customWidth="1"/>
    <col min="5" max="5" width="20.140625" customWidth="1"/>
    <col min="6" max="6" width="19.85546875" customWidth="1"/>
    <col min="7" max="7" width="15.28515625" customWidth="1"/>
    <col min="8" max="8" width="29.140625" customWidth="1"/>
  </cols>
  <sheetData>
    <row r="1" spans="1:8" ht="15.75" x14ac:dyDescent="0.25">
      <c r="A1" s="358"/>
      <c r="B1" s="359"/>
      <c r="C1" s="2"/>
      <c r="D1" s="3"/>
      <c r="E1" s="3"/>
      <c r="F1" s="591" t="s">
        <v>0</v>
      </c>
      <c r="G1" s="358"/>
      <c r="H1" s="358"/>
    </row>
    <row r="2" spans="1:8" ht="15.75" x14ac:dyDescent="0.25">
      <c r="A2" s="358"/>
      <c r="B2" s="359"/>
      <c r="C2" s="358"/>
      <c r="D2" s="591"/>
      <c r="E2" s="591"/>
      <c r="F2" s="591" t="s">
        <v>389</v>
      </c>
      <c r="G2" s="591"/>
      <c r="H2" s="358"/>
    </row>
    <row r="3" spans="1:8" ht="15.75" x14ac:dyDescent="0.25">
      <c r="A3" s="358"/>
      <c r="B3" s="359"/>
      <c r="C3" s="358"/>
      <c r="D3" s="591"/>
      <c r="E3" s="591"/>
      <c r="F3" s="591" t="s">
        <v>383</v>
      </c>
      <c r="G3" s="591"/>
      <c r="H3" s="358"/>
    </row>
    <row r="4" spans="1:8" x14ac:dyDescent="0.25">
      <c r="A4" s="358"/>
      <c r="B4" s="359"/>
      <c r="C4" s="358"/>
      <c r="D4" s="358"/>
      <c r="E4" s="358"/>
      <c r="F4" s="358"/>
      <c r="G4" s="358"/>
      <c r="H4" s="358"/>
    </row>
    <row r="5" spans="1:8" ht="18.75" x14ac:dyDescent="0.25">
      <c r="A5" s="700" t="s">
        <v>295</v>
      </c>
      <c r="B5" s="700"/>
      <c r="C5" s="700"/>
      <c r="D5" s="700"/>
      <c r="E5" s="700"/>
      <c r="F5" s="700"/>
      <c r="G5" s="700"/>
      <c r="H5" s="358"/>
    </row>
    <row r="6" spans="1:8" x14ac:dyDescent="0.25">
      <c r="A6" s="358"/>
      <c r="B6" s="359"/>
      <c r="C6" s="358"/>
      <c r="D6" s="358"/>
      <c r="E6" s="360" t="s">
        <v>296</v>
      </c>
      <c r="F6" s="358"/>
      <c r="G6" s="358"/>
      <c r="H6" s="358"/>
    </row>
    <row r="7" spans="1:8" ht="31.5" x14ac:dyDescent="0.25">
      <c r="A7" s="398" t="s">
        <v>297</v>
      </c>
      <c r="B7" s="399" t="s">
        <v>298</v>
      </c>
      <c r="C7" s="398" t="s">
        <v>299</v>
      </c>
      <c r="D7" s="398" t="s">
        <v>300</v>
      </c>
      <c r="E7" s="400" t="s">
        <v>301</v>
      </c>
      <c r="F7" s="399" t="s">
        <v>302</v>
      </c>
      <c r="G7" s="541" t="s">
        <v>318</v>
      </c>
      <c r="H7" s="541"/>
    </row>
    <row r="8" spans="1:8" ht="30" x14ac:dyDescent="0.25">
      <c r="A8" s="641">
        <v>409</v>
      </c>
      <c r="B8" s="388" t="s">
        <v>386</v>
      </c>
      <c r="C8" s="643">
        <f>'Лот 278 ВиК'!D25</f>
        <v>221018</v>
      </c>
      <c r="D8" s="643">
        <f>'Лот 278 ВиК'!G28</f>
        <v>2768655.64</v>
      </c>
      <c r="E8" s="643">
        <f>'Лот 278 ВиК'!G30</f>
        <v>3322386.7680000002</v>
      </c>
      <c r="F8" s="363">
        <f>'Лот 278 ВиК'!G31</f>
        <v>0.86989000000000005</v>
      </c>
      <c r="G8" s="644" t="s">
        <v>319</v>
      </c>
      <c r="H8" s="644" t="s">
        <v>331</v>
      </c>
    </row>
    <row r="9" spans="1:8" ht="90" x14ac:dyDescent="0.25">
      <c r="A9" s="641">
        <v>406</v>
      </c>
      <c r="B9" s="388" t="s">
        <v>388</v>
      </c>
      <c r="C9" s="643">
        <f>'5.2_лот 406'!D23</f>
        <v>5887540</v>
      </c>
      <c r="D9" s="643">
        <f>'5.2_лот 406'!G26</f>
        <v>81659346.019999996</v>
      </c>
      <c r="E9" s="643">
        <f>'5.2_лот 406'!G28</f>
        <v>97991215.223999992</v>
      </c>
      <c r="F9" s="363">
        <f>'5.2_лот 406'!G29</f>
        <v>0.94499999999999995</v>
      </c>
      <c r="G9" s="641" t="s">
        <v>320</v>
      </c>
      <c r="H9" s="641" t="s">
        <v>332</v>
      </c>
    </row>
    <row r="10" spans="1:8" ht="30" x14ac:dyDescent="0.25">
      <c r="A10" s="641">
        <v>409</v>
      </c>
      <c r="B10" s="388" t="str">
        <f>'5.3_лот 409'!A6</f>
        <v xml:space="preserve"> Курская АЭС-2. «Курская АЭС-2. Инженерно-бытовой корпус (00USV)</v>
      </c>
      <c r="C10" s="643">
        <f>'5.3_лот 409'!D21</f>
        <v>7551783</v>
      </c>
      <c r="D10" s="643">
        <f>'5.3_лот 409'!G24</f>
        <v>91253671.420000002</v>
      </c>
      <c r="E10" s="643">
        <f>'5.3_лот 409'!G26</f>
        <v>109504405.704</v>
      </c>
      <c r="F10" s="363">
        <f>'5.3_лот 409'!F14</f>
        <v>0.94499999999999995</v>
      </c>
      <c r="G10" s="644" t="s">
        <v>321</v>
      </c>
      <c r="H10" s="644" t="s">
        <v>394</v>
      </c>
    </row>
    <row r="11" spans="1:8" x14ac:dyDescent="0.25">
      <c r="A11" s="395"/>
      <c r="B11" s="364" t="s">
        <v>303</v>
      </c>
      <c r="C11" s="396">
        <f>SUM(C8:C10)</f>
        <v>13660341</v>
      </c>
      <c r="D11" s="396">
        <f>SUM(D8:D10)</f>
        <v>175681673.07999998</v>
      </c>
      <c r="E11" s="396">
        <f>SUM(E8:E10)</f>
        <v>210818007.69599998</v>
      </c>
      <c r="F11" s="393"/>
      <c r="G11" s="397"/>
      <c r="H11" s="397"/>
    </row>
    <row r="12" spans="1:8" x14ac:dyDescent="0.25">
      <c r="A12" s="395"/>
      <c r="B12" s="364"/>
      <c r="C12" s="396"/>
      <c r="D12" s="396"/>
      <c r="E12" s="396"/>
      <c r="F12" s="393"/>
      <c r="G12" s="397"/>
      <c r="H12" s="397"/>
    </row>
    <row r="13" spans="1:8" ht="29.25" x14ac:dyDescent="0.25">
      <c r="A13" s="395"/>
      <c r="B13" s="364" t="s">
        <v>330</v>
      </c>
      <c r="C13" s="396">
        <f>C10</f>
        <v>7551783</v>
      </c>
      <c r="D13" s="396">
        <f>D10</f>
        <v>91253671.420000002</v>
      </c>
      <c r="E13" s="396">
        <f>E10</f>
        <v>109504405.704</v>
      </c>
      <c r="F13" s="393"/>
      <c r="G13" s="397"/>
      <c r="H13" s="642" t="s">
        <v>394</v>
      </c>
    </row>
    <row r="14" spans="1:8" x14ac:dyDescent="0.25">
      <c r="A14" s="358"/>
      <c r="B14" s="359"/>
      <c r="C14" s="358"/>
      <c r="D14" s="358"/>
      <c r="E14" s="358"/>
      <c r="F14" s="358"/>
      <c r="G14" s="358"/>
      <c r="H14" s="358"/>
    </row>
    <row r="15" spans="1:8" ht="18.75" x14ac:dyDescent="0.3">
      <c r="A15" s="365" t="s">
        <v>304</v>
      </c>
      <c r="B15" s="366"/>
      <c r="C15" s="366"/>
      <c r="D15" s="367" t="s">
        <v>305</v>
      </c>
      <c r="E15" s="590"/>
      <c r="F15" s="369"/>
      <c r="G15" s="369"/>
      <c r="H15" s="640"/>
    </row>
    <row r="16" spans="1:8" ht="18.75" x14ac:dyDescent="0.3">
      <c r="A16" s="370"/>
      <c r="B16" s="369"/>
      <c r="C16" s="369"/>
      <c r="D16" s="371"/>
      <c r="E16" s="371"/>
      <c r="F16" s="369"/>
      <c r="G16" s="369"/>
      <c r="H16" s="640"/>
    </row>
    <row r="17" spans="1:8" ht="18.75" x14ac:dyDescent="0.3">
      <c r="A17" s="701" t="s">
        <v>384</v>
      </c>
      <c r="B17" s="701"/>
      <c r="C17" s="589"/>
      <c r="D17" s="371" t="s">
        <v>390</v>
      </c>
      <c r="E17" s="371"/>
      <c r="F17" s="369"/>
      <c r="G17" s="369"/>
      <c r="H17" s="640"/>
    </row>
    <row r="18" spans="1:8" ht="18.75" x14ac:dyDescent="0.3">
      <c r="A18" s="370" t="s">
        <v>307</v>
      </c>
      <c r="B18" s="369"/>
      <c r="C18" s="369"/>
      <c r="D18" s="371" t="s">
        <v>391</v>
      </c>
      <c r="E18" s="371"/>
      <c r="F18" s="369"/>
      <c r="G18" s="369"/>
      <c r="H18" s="640"/>
    </row>
    <row r="19" spans="1:8" ht="18.75" x14ac:dyDescent="0.3">
      <c r="A19" s="373" t="s">
        <v>385</v>
      </c>
      <c r="B19" s="369"/>
      <c r="C19" s="369"/>
      <c r="D19" s="375" t="s">
        <v>392</v>
      </c>
      <c r="E19" s="371"/>
      <c r="F19" s="369"/>
      <c r="G19" s="369"/>
      <c r="H19" s="640"/>
    </row>
    <row r="20" spans="1:8" ht="18.75" x14ac:dyDescent="0.3">
      <c r="A20" s="369"/>
      <c r="B20" s="374"/>
      <c r="C20" s="369"/>
      <c r="D20" s="375"/>
      <c r="E20" s="590"/>
      <c r="F20" s="369"/>
      <c r="G20" s="369"/>
      <c r="H20" s="640"/>
    </row>
    <row r="21" spans="1:8" ht="18.75" x14ac:dyDescent="0.3">
      <c r="A21" s="702" t="s">
        <v>393</v>
      </c>
      <c r="B21" s="703"/>
      <c r="C21" s="369"/>
      <c r="D21" s="702" t="s">
        <v>393</v>
      </c>
      <c r="E21" s="703"/>
      <c r="F21" s="369"/>
      <c r="G21" s="369"/>
      <c r="H21" s="640"/>
    </row>
    <row r="22" spans="1:8" ht="18.75" x14ac:dyDescent="0.3">
      <c r="A22" s="369"/>
      <c r="B22" s="374"/>
      <c r="C22" s="369"/>
      <c r="D22" s="590"/>
      <c r="E22" s="590"/>
      <c r="F22" s="369"/>
      <c r="G22" s="369"/>
      <c r="H22" s="369"/>
    </row>
  </sheetData>
  <mergeCells count="4">
    <mergeCell ref="A5:G5"/>
    <mergeCell ref="A17:B17"/>
    <mergeCell ref="A21:B21"/>
    <mergeCell ref="D21:E21"/>
  </mergeCells>
  <pageMargins left="0.7" right="0.7" top="0.75" bottom="0.75" header="0.3" footer="0.3"/>
  <pageSetup paperSize="9" scale="62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42"/>
  <sheetViews>
    <sheetView tabSelected="1" view="pageBreakPreview" zoomScaleNormal="100" zoomScaleSheetLayoutView="100" workbookViewId="0">
      <selection activeCell="H1" sqref="H1:N1048576"/>
    </sheetView>
  </sheetViews>
  <sheetFormatPr defaultRowHeight="12.75" outlineLevelRow="1" outlineLevelCol="1" x14ac:dyDescent="0.25"/>
  <cols>
    <col min="1" max="1" width="7.140625" style="407" customWidth="1"/>
    <col min="2" max="2" width="18.7109375" style="407" customWidth="1"/>
    <col min="3" max="3" width="60.28515625" style="534" customWidth="1"/>
    <col min="4" max="4" width="14.5703125" style="535" customWidth="1"/>
    <col min="5" max="5" width="14" style="407" customWidth="1"/>
    <col min="6" max="6" width="8.140625" style="407" customWidth="1"/>
    <col min="7" max="7" width="16.7109375" style="407" customWidth="1"/>
    <col min="8" max="9" width="16.7109375" style="407" hidden="1" customWidth="1"/>
    <col min="10" max="10" width="8" style="407" hidden="1" customWidth="1" outlineLevel="1"/>
    <col min="11" max="11" width="9.28515625" style="407" hidden="1" customWidth="1" outlineLevel="1"/>
    <col min="12" max="12" width="30.85546875" style="407" hidden="1" customWidth="1"/>
    <col min="13" max="13" width="27.140625" style="407" hidden="1" customWidth="1"/>
    <col min="14" max="14" width="0" style="407" hidden="1" customWidth="1"/>
    <col min="15" max="258" width="9.140625" style="407"/>
    <col min="259" max="259" width="7.140625" style="407" customWidth="1"/>
    <col min="260" max="260" width="17.85546875" style="407" customWidth="1"/>
    <col min="261" max="261" width="60.28515625" style="407" customWidth="1"/>
    <col min="262" max="262" width="14.5703125" style="407" customWidth="1"/>
    <col min="263" max="263" width="12.140625" style="407" customWidth="1"/>
    <col min="264" max="264" width="7.85546875" style="407" customWidth="1"/>
    <col min="265" max="265" width="16.7109375" style="407" customWidth="1"/>
    <col min="266" max="267" width="0" style="407" hidden="1" customWidth="1"/>
    <col min="268" max="268" width="30.85546875" style="407" customWidth="1"/>
    <col min="269" max="269" width="27.140625" style="407" bestFit="1" customWidth="1"/>
    <col min="270" max="514" width="9.140625" style="407"/>
    <col min="515" max="515" width="7.140625" style="407" customWidth="1"/>
    <col min="516" max="516" width="17.85546875" style="407" customWidth="1"/>
    <col min="517" max="517" width="60.28515625" style="407" customWidth="1"/>
    <col min="518" max="518" width="14.5703125" style="407" customWidth="1"/>
    <col min="519" max="519" width="12.140625" style="407" customWidth="1"/>
    <col min="520" max="520" width="7.85546875" style="407" customWidth="1"/>
    <col min="521" max="521" width="16.7109375" style="407" customWidth="1"/>
    <col min="522" max="523" width="0" style="407" hidden="1" customWidth="1"/>
    <col min="524" max="524" width="30.85546875" style="407" customWidth="1"/>
    <col min="525" max="525" width="27.140625" style="407" bestFit="1" customWidth="1"/>
    <col min="526" max="770" width="9.140625" style="407"/>
    <col min="771" max="771" width="7.140625" style="407" customWidth="1"/>
    <col min="772" max="772" width="17.85546875" style="407" customWidth="1"/>
    <col min="773" max="773" width="60.28515625" style="407" customWidth="1"/>
    <col min="774" max="774" width="14.5703125" style="407" customWidth="1"/>
    <col min="775" max="775" width="12.140625" style="407" customWidth="1"/>
    <col min="776" max="776" width="7.85546875" style="407" customWidth="1"/>
    <col min="777" max="777" width="16.7109375" style="407" customWidth="1"/>
    <col min="778" max="779" width="0" style="407" hidden="1" customWidth="1"/>
    <col min="780" max="780" width="30.85546875" style="407" customWidth="1"/>
    <col min="781" max="781" width="27.140625" style="407" bestFit="1" customWidth="1"/>
    <col min="782" max="1026" width="9.140625" style="407"/>
    <col min="1027" max="1027" width="7.140625" style="407" customWidth="1"/>
    <col min="1028" max="1028" width="17.85546875" style="407" customWidth="1"/>
    <col min="1029" max="1029" width="60.28515625" style="407" customWidth="1"/>
    <col min="1030" max="1030" width="14.5703125" style="407" customWidth="1"/>
    <col min="1031" max="1031" width="12.140625" style="407" customWidth="1"/>
    <col min="1032" max="1032" width="7.85546875" style="407" customWidth="1"/>
    <col min="1033" max="1033" width="16.7109375" style="407" customWidth="1"/>
    <col min="1034" max="1035" width="0" style="407" hidden="1" customWidth="1"/>
    <col min="1036" max="1036" width="30.85546875" style="407" customWidth="1"/>
    <col min="1037" max="1037" width="27.140625" style="407" bestFit="1" customWidth="1"/>
    <col min="1038" max="1282" width="9.140625" style="407"/>
    <col min="1283" max="1283" width="7.140625" style="407" customWidth="1"/>
    <col min="1284" max="1284" width="17.85546875" style="407" customWidth="1"/>
    <col min="1285" max="1285" width="60.28515625" style="407" customWidth="1"/>
    <col min="1286" max="1286" width="14.5703125" style="407" customWidth="1"/>
    <col min="1287" max="1287" width="12.140625" style="407" customWidth="1"/>
    <col min="1288" max="1288" width="7.85546875" style="407" customWidth="1"/>
    <col min="1289" max="1289" width="16.7109375" style="407" customWidth="1"/>
    <col min="1290" max="1291" width="0" style="407" hidden="1" customWidth="1"/>
    <col min="1292" max="1292" width="30.85546875" style="407" customWidth="1"/>
    <col min="1293" max="1293" width="27.140625" style="407" bestFit="1" customWidth="1"/>
    <col min="1294" max="1538" width="9.140625" style="407"/>
    <col min="1539" max="1539" width="7.140625" style="407" customWidth="1"/>
    <col min="1540" max="1540" width="17.85546875" style="407" customWidth="1"/>
    <col min="1541" max="1541" width="60.28515625" style="407" customWidth="1"/>
    <col min="1542" max="1542" width="14.5703125" style="407" customWidth="1"/>
    <col min="1543" max="1543" width="12.140625" style="407" customWidth="1"/>
    <col min="1544" max="1544" width="7.85546875" style="407" customWidth="1"/>
    <col min="1545" max="1545" width="16.7109375" style="407" customWidth="1"/>
    <col min="1546" max="1547" width="0" style="407" hidden="1" customWidth="1"/>
    <col min="1548" max="1548" width="30.85546875" style="407" customWidth="1"/>
    <col min="1549" max="1549" width="27.140625" style="407" bestFit="1" customWidth="1"/>
    <col min="1550" max="1794" width="9.140625" style="407"/>
    <col min="1795" max="1795" width="7.140625" style="407" customWidth="1"/>
    <col min="1796" max="1796" width="17.85546875" style="407" customWidth="1"/>
    <col min="1797" max="1797" width="60.28515625" style="407" customWidth="1"/>
    <col min="1798" max="1798" width="14.5703125" style="407" customWidth="1"/>
    <col min="1799" max="1799" width="12.140625" style="407" customWidth="1"/>
    <col min="1800" max="1800" width="7.85546875" style="407" customWidth="1"/>
    <col min="1801" max="1801" width="16.7109375" style="407" customWidth="1"/>
    <col min="1802" max="1803" width="0" style="407" hidden="1" customWidth="1"/>
    <col min="1804" max="1804" width="30.85546875" style="407" customWidth="1"/>
    <col min="1805" max="1805" width="27.140625" style="407" bestFit="1" customWidth="1"/>
    <col min="1806" max="2050" width="9.140625" style="407"/>
    <col min="2051" max="2051" width="7.140625" style="407" customWidth="1"/>
    <col min="2052" max="2052" width="17.85546875" style="407" customWidth="1"/>
    <col min="2053" max="2053" width="60.28515625" style="407" customWidth="1"/>
    <col min="2054" max="2054" width="14.5703125" style="407" customWidth="1"/>
    <col min="2055" max="2055" width="12.140625" style="407" customWidth="1"/>
    <col min="2056" max="2056" width="7.85546875" style="407" customWidth="1"/>
    <col min="2057" max="2057" width="16.7109375" style="407" customWidth="1"/>
    <col min="2058" max="2059" width="0" style="407" hidden="1" customWidth="1"/>
    <col min="2060" max="2060" width="30.85546875" style="407" customWidth="1"/>
    <col min="2061" max="2061" width="27.140625" style="407" bestFit="1" customWidth="1"/>
    <col min="2062" max="2306" width="9.140625" style="407"/>
    <col min="2307" max="2307" width="7.140625" style="407" customWidth="1"/>
    <col min="2308" max="2308" width="17.85546875" style="407" customWidth="1"/>
    <col min="2309" max="2309" width="60.28515625" style="407" customWidth="1"/>
    <col min="2310" max="2310" width="14.5703125" style="407" customWidth="1"/>
    <col min="2311" max="2311" width="12.140625" style="407" customWidth="1"/>
    <col min="2312" max="2312" width="7.85546875" style="407" customWidth="1"/>
    <col min="2313" max="2313" width="16.7109375" style="407" customWidth="1"/>
    <col min="2314" max="2315" width="0" style="407" hidden="1" customWidth="1"/>
    <col min="2316" max="2316" width="30.85546875" style="407" customWidth="1"/>
    <col min="2317" max="2317" width="27.140625" style="407" bestFit="1" customWidth="1"/>
    <col min="2318" max="2562" width="9.140625" style="407"/>
    <col min="2563" max="2563" width="7.140625" style="407" customWidth="1"/>
    <col min="2564" max="2564" width="17.85546875" style="407" customWidth="1"/>
    <col min="2565" max="2565" width="60.28515625" style="407" customWidth="1"/>
    <col min="2566" max="2566" width="14.5703125" style="407" customWidth="1"/>
    <col min="2567" max="2567" width="12.140625" style="407" customWidth="1"/>
    <col min="2568" max="2568" width="7.85546875" style="407" customWidth="1"/>
    <col min="2569" max="2569" width="16.7109375" style="407" customWidth="1"/>
    <col min="2570" max="2571" width="0" style="407" hidden="1" customWidth="1"/>
    <col min="2572" max="2572" width="30.85546875" style="407" customWidth="1"/>
    <col min="2573" max="2573" width="27.140625" style="407" bestFit="1" customWidth="1"/>
    <col min="2574" max="2818" width="9.140625" style="407"/>
    <col min="2819" max="2819" width="7.140625" style="407" customWidth="1"/>
    <col min="2820" max="2820" width="17.85546875" style="407" customWidth="1"/>
    <col min="2821" max="2821" width="60.28515625" style="407" customWidth="1"/>
    <col min="2822" max="2822" width="14.5703125" style="407" customWidth="1"/>
    <col min="2823" max="2823" width="12.140625" style="407" customWidth="1"/>
    <col min="2824" max="2824" width="7.85546875" style="407" customWidth="1"/>
    <col min="2825" max="2825" width="16.7109375" style="407" customWidth="1"/>
    <col min="2826" max="2827" width="0" style="407" hidden="1" customWidth="1"/>
    <col min="2828" max="2828" width="30.85546875" style="407" customWidth="1"/>
    <col min="2829" max="2829" width="27.140625" style="407" bestFit="1" customWidth="1"/>
    <col min="2830" max="3074" width="9.140625" style="407"/>
    <col min="3075" max="3075" width="7.140625" style="407" customWidth="1"/>
    <col min="3076" max="3076" width="17.85546875" style="407" customWidth="1"/>
    <col min="3077" max="3077" width="60.28515625" style="407" customWidth="1"/>
    <col min="3078" max="3078" width="14.5703125" style="407" customWidth="1"/>
    <col min="3079" max="3079" width="12.140625" style="407" customWidth="1"/>
    <col min="3080" max="3080" width="7.85546875" style="407" customWidth="1"/>
    <col min="3081" max="3081" width="16.7109375" style="407" customWidth="1"/>
    <col min="3082" max="3083" width="0" style="407" hidden="1" customWidth="1"/>
    <col min="3084" max="3084" width="30.85546875" style="407" customWidth="1"/>
    <col min="3085" max="3085" width="27.140625" style="407" bestFit="1" customWidth="1"/>
    <col min="3086" max="3330" width="9.140625" style="407"/>
    <col min="3331" max="3331" width="7.140625" style="407" customWidth="1"/>
    <col min="3332" max="3332" width="17.85546875" style="407" customWidth="1"/>
    <col min="3333" max="3333" width="60.28515625" style="407" customWidth="1"/>
    <col min="3334" max="3334" width="14.5703125" style="407" customWidth="1"/>
    <col min="3335" max="3335" width="12.140625" style="407" customWidth="1"/>
    <col min="3336" max="3336" width="7.85546875" style="407" customWidth="1"/>
    <col min="3337" max="3337" width="16.7109375" style="407" customWidth="1"/>
    <col min="3338" max="3339" width="0" style="407" hidden="1" customWidth="1"/>
    <col min="3340" max="3340" width="30.85546875" style="407" customWidth="1"/>
    <col min="3341" max="3341" width="27.140625" style="407" bestFit="1" customWidth="1"/>
    <col min="3342" max="3586" width="9.140625" style="407"/>
    <col min="3587" max="3587" width="7.140625" style="407" customWidth="1"/>
    <col min="3588" max="3588" width="17.85546875" style="407" customWidth="1"/>
    <col min="3589" max="3589" width="60.28515625" style="407" customWidth="1"/>
    <col min="3590" max="3590" width="14.5703125" style="407" customWidth="1"/>
    <col min="3591" max="3591" width="12.140625" style="407" customWidth="1"/>
    <col min="3592" max="3592" width="7.85546875" style="407" customWidth="1"/>
    <col min="3593" max="3593" width="16.7109375" style="407" customWidth="1"/>
    <col min="3594" max="3595" width="0" style="407" hidden="1" customWidth="1"/>
    <col min="3596" max="3596" width="30.85546875" style="407" customWidth="1"/>
    <col min="3597" max="3597" width="27.140625" style="407" bestFit="1" customWidth="1"/>
    <col min="3598" max="3842" width="9.140625" style="407"/>
    <col min="3843" max="3843" width="7.140625" style="407" customWidth="1"/>
    <col min="3844" max="3844" width="17.85546875" style="407" customWidth="1"/>
    <col min="3845" max="3845" width="60.28515625" style="407" customWidth="1"/>
    <col min="3846" max="3846" width="14.5703125" style="407" customWidth="1"/>
    <col min="3847" max="3847" width="12.140625" style="407" customWidth="1"/>
    <col min="3848" max="3848" width="7.85546875" style="407" customWidth="1"/>
    <col min="3849" max="3849" width="16.7109375" style="407" customWidth="1"/>
    <col min="3850" max="3851" width="0" style="407" hidden="1" customWidth="1"/>
    <col min="3852" max="3852" width="30.85546875" style="407" customWidth="1"/>
    <col min="3853" max="3853" width="27.140625" style="407" bestFit="1" customWidth="1"/>
    <col min="3854" max="4098" width="9.140625" style="407"/>
    <col min="4099" max="4099" width="7.140625" style="407" customWidth="1"/>
    <col min="4100" max="4100" width="17.85546875" style="407" customWidth="1"/>
    <col min="4101" max="4101" width="60.28515625" style="407" customWidth="1"/>
    <col min="4102" max="4102" width="14.5703125" style="407" customWidth="1"/>
    <col min="4103" max="4103" width="12.140625" style="407" customWidth="1"/>
    <col min="4104" max="4104" width="7.85546875" style="407" customWidth="1"/>
    <col min="4105" max="4105" width="16.7109375" style="407" customWidth="1"/>
    <col min="4106" max="4107" width="0" style="407" hidden="1" customWidth="1"/>
    <col min="4108" max="4108" width="30.85546875" style="407" customWidth="1"/>
    <col min="4109" max="4109" width="27.140625" style="407" bestFit="1" customWidth="1"/>
    <col min="4110" max="4354" width="9.140625" style="407"/>
    <col min="4355" max="4355" width="7.140625" style="407" customWidth="1"/>
    <col min="4356" max="4356" width="17.85546875" style="407" customWidth="1"/>
    <col min="4357" max="4357" width="60.28515625" style="407" customWidth="1"/>
    <col min="4358" max="4358" width="14.5703125" style="407" customWidth="1"/>
    <col min="4359" max="4359" width="12.140625" style="407" customWidth="1"/>
    <col min="4360" max="4360" width="7.85546875" style="407" customWidth="1"/>
    <col min="4361" max="4361" width="16.7109375" style="407" customWidth="1"/>
    <col min="4362" max="4363" width="0" style="407" hidden="1" customWidth="1"/>
    <col min="4364" max="4364" width="30.85546875" style="407" customWidth="1"/>
    <col min="4365" max="4365" width="27.140625" style="407" bestFit="1" customWidth="1"/>
    <col min="4366" max="4610" width="9.140625" style="407"/>
    <col min="4611" max="4611" width="7.140625" style="407" customWidth="1"/>
    <col min="4612" max="4612" width="17.85546875" style="407" customWidth="1"/>
    <col min="4613" max="4613" width="60.28515625" style="407" customWidth="1"/>
    <col min="4614" max="4614" width="14.5703125" style="407" customWidth="1"/>
    <col min="4615" max="4615" width="12.140625" style="407" customWidth="1"/>
    <col min="4616" max="4616" width="7.85546875" style="407" customWidth="1"/>
    <col min="4617" max="4617" width="16.7109375" style="407" customWidth="1"/>
    <col min="4618" max="4619" width="0" style="407" hidden="1" customWidth="1"/>
    <col min="4620" max="4620" width="30.85546875" style="407" customWidth="1"/>
    <col min="4621" max="4621" width="27.140625" style="407" bestFit="1" customWidth="1"/>
    <col min="4622" max="4866" width="9.140625" style="407"/>
    <col min="4867" max="4867" width="7.140625" style="407" customWidth="1"/>
    <col min="4868" max="4868" width="17.85546875" style="407" customWidth="1"/>
    <col min="4869" max="4869" width="60.28515625" style="407" customWidth="1"/>
    <col min="4870" max="4870" width="14.5703125" style="407" customWidth="1"/>
    <col min="4871" max="4871" width="12.140625" style="407" customWidth="1"/>
    <col min="4872" max="4872" width="7.85546875" style="407" customWidth="1"/>
    <col min="4873" max="4873" width="16.7109375" style="407" customWidth="1"/>
    <col min="4874" max="4875" width="0" style="407" hidden="1" customWidth="1"/>
    <col min="4876" max="4876" width="30.85546875" style="407" customWidth="1"/>
    <col min="4877" max="4877" width="27.140625" style="407" bestFit="1" customWidth="1"/>
    <col min="4878" max="5122" width="9.140625" style="407"/>
    <col min="5123" max="5123" width="7.140625" style="407" customWidth="1"/>
    <col min="5124" max="5124" width="17.85546875" style="407" customWidth="1"/>
    <col min="5125" max="5125" width="60.28515625" style="407" customWidth="1"/>
    <col min="5126" max="5126" width="14.5703125" style="407" customWidth="1"/>
    <col min="5127" max="5127" width="12.140625" style="407" customWidth="1"/>
    <col min="5128" max="5128" width="7.85546875" style="407" customWidth="1"/>
    <col min="5129" max="5129" width="16.7109375" style="407" customWidth="1"/>
    <col min="5130" max="5131" width="0" style="407" hidden="1" customWidth="1"/>
    <col min="5132" max="5132" width="30.85546875" style="407" customWidth="1"/>
    <col min="5133" max="5133" width="27.140625" style="407" bestFit="1" customWidth="1"/>
    <col min="5134" max="5378" width="9.140625" style="407"/>
    <col min="5379" max="5379" width="7.140625" style="407" customWidth="1"/>
    <col min="5380" max="5380" width="17.85546875" style="407" customWidth="1"/>
    <col min="5381" max="5381" width="60.28515625" style="407" customWidth="1"/>
    <col min="5382" max="5382" width="14.5703125" style="407" customWidth="1"/>
    <col min="5383" max="5383" width="12.140625" style="407" customWidth="1"/>
    <col min="5384" max="5384" width="7.85546875" style="407" customWidth="1"/>
    <col min="5385" max="5385" width="16.7109375" style="407" customWidth="1"/>
    <col min="5386" max="5387" width="0" style="407" hidden="1" customWidth="1"/>
    <col min="5388" max="5388" width="30.85546875" style="407" customWidth="1"/>
    <col min="5389" max="5389" width="27.140625" style="407" bestFit="1" customWidth="1"/>
    <col min="5390" max="5634" width="9.140625" style="407"/>
    <col min="5635" max="5635" width="7.140625" style="407" customWidth="1"/>
    <col min="5636" max="5636" width="17.85546875" style="407" customWidth="1"/>
    <col min="5637" max="5637" width="60.28515625" style="407" customWidth="1"/>
    <col min="5638" max="5638" width="14.5703125" style="407" customWidth="1"/>
    <col min="5639" max="5639" width="12.140625" style="407" customWidth="1"/>
    <col min="5640" max="5640" width="7.85546875" style="407" customWidth="1"/>
    <col min="5641" max="5641" width="16.7109375" style="407" customWidth="1"/>
    <col min="5642" max="5643" width="0" style="407" hidden="1" customWidth="1"/>
    <col min="5644" max="5644" width="30.85546875" style="407" customWidth="1"/>
    <col min="5645" max="5645" width="27.140625" style="407" bestFit="1" customWidth="1"/>
    <col min="5646" max="5890" width="9.140625" style="407"/>
    <col min="5891" max="5891" width="7.140625" style="407" customWidth="1"/>
    <col min="5892" max="5892" width="17.85546875" style="407" customWidth="1"/>
    <col min="5893" max="5893" width="60.28515625" style="407" customWidth="1"/>
    <col min="5894" max="5894" width="14.5703125" style="407" customWidth="1"/>
    <col min="5895" max="5895" width="12.140625" style="407" customWidth="1"/>
    <col min="5896" max="5896" width="7.85546875" style="407" customWidth="1"/>
    <col min="5897" max="5897" width="16.7109375" style="407" customWidth="1"/>
    <col min="5898" max="5899" width="0" style="407" hidden="1" customWidth="1"/>
    <col min="5900" max="5900" width="30.85546875" style="407" customWidth="1"/>
    <col min="5901" max="5901" width="27.140625" style="407" bestFit="1" customWidth="1"/>
    <col min="5902" max="6146" width="9.140625" style="407"/>
    <col min="6147" max="6147" width="7.140625" style="407" customWidth="1"/>
    <col min="6148" max="6148" width="17.85546875" style="407" customWidth="1"/>
    <col min="6149" max="6149" width="60.28515625" style="407" customWidth="1"/>
    <col min="6150" max="6150" width="14.5703125" style="407" customWidth="1"/>
    <col min="6151" max="6151" width="12.140625" style="407" customWidth="1"/>
    <col min="6152" max="6152" width="7.85546875" style="407" customWidth="1"/>
    <col min="6153" max="6153" width="16.7109375" style="407" customWidth="1"/>
    <col min="6154" max="6155" width="0" style="407" hidden="1" customWidth="1"/>
    <col min="6156" max="6156" width="30.85546875" style="407" customWidth="1"/>
    <col min="6157" max="6157" width="27.140625" style="407" bestFit="1" customWidth="1"/>
    <col min="6158" max="6402" width="9.140625" style="407"/>
    <col min="6403" max="6403" width="7.140625" style="407" customWidth="1"/>
    <col min="6404" max="6404" width="17.85546875" style="407" customWidth="1"/>
    <col min="6405" max="6405" width="60.28515625" style="407" customWidth="1"/>
    <col min="6406" max="6406" width="14.5703125" style="407" customWidth="1"/>
    <col min="6407" max="6407" width="12.140625" style="407" customWidth="1"/>
    <col min="6408" max="6408" width="7.85546875" style="407" customWidth="1"/>
    <col min="6409" max="6409" width="16.7109375" style="407" customWidth="1"/>
    <col min="6410" max="6411" width="0" style="407" hidden="1" customWidth="1"/>
    <col min="6412" max="6412" width="30.85546875" style="407" customWidth="1"/>
    <col min="6413" max="6413" width="27.140625" style="407" bestFit="1" customWidth="1"/>
    <col min="6414" max="6658" width="9.140625" style="407"/>
    <col min="6659" max="6659" width="7.140625" style="407" customWidth="1"/>
    <col min="6660" max="6660" width="17.85546875" style="407" customWidth="1"/>
    <col min="6661" max="6661" width="60.28515625" style="407" customWidth="1"/>
    <col min="6662" max="6662" width="14.5703125" style="407" customWidth="1"/>
    <col min="6663" max="6663" width="12.140625" style="407" customWidth="1"/>
    <col min="6664" max="6664" width="7.85546875" style="407" customWidth="1"/>
    <col min="6665" max="6665" width="16.7109375" style="407" customWidth="1"/>
    <col min="6666" max="6667" width="0" style="407" hidden="1" customWidth="1"/>
    <col min="6668" max="6668" width="30.85546875" style="407" customWidth="1"/>
    <col min="6669" max="6669" width="27.140625" style="407" bestFit="1" customWidth="1"/>
    <col min="6670" max="6914" width="9.140625" style="407"/>
    <col min="6915" max="6915" width="7.140625" style="407" customWidth="1"/>
    <col min="6916" max="6916" width="17.85546875" style="407" customWidth="1"/>
    <col min="6917" max="6917" width="60.28515625" style="407" customWidth="1"/>
    <col min="6918" max="6918" width="14.5703125" style="407" customWidth="1"/>
    <col min="6919" max="6919" width="12.140625" style="407" customWidth="1"/>
    <col min="6920" max="6920" width="7.85546875" style="407" customWidth="1"/>
    <col min="6921" max="6921" width="16.7109375" style="407" customWidth="1"/>
    <col min="6922" max="6923" width="0" style="407" hidden="1" customWidth="1"/>
    <col min="6924" max="6924" width="30.85546875" style="407" customWidth="1"/>
    <col min="6925" max="6925" width="27.140625" style="407" bestFit="1" customWidth="1"/>
    <col min="6926" max="7170" width="9.140625" style="407"/>
    <col min="7171" max="7171" width="7.140625" style="407" customWidth="1"/>
    <col min="7172" max="7172" width="17.85546875" style="407" customWidth="1"/>
    <col min="7173" max="7173" width="60.28515625" style="407" customWidth="1"/>
    <col min="7174" max="7174" width="14.5703125" style="407" customWidth="1"/>
    <col min="7175" max="7175" width="12.140625" style="407" customWidth="1"/>
    <col min="7176" max="7176" width="7.85546875" style="407" customWidth="1"/>
    <col min="7177" max="7177" width="16.7109375" style="407" customWidth="1"/>
    <col min="7178" max="7179" width="0" style="407" hidden="1" customWidth="1"/>
    <col min="7180" max="7180" width="30.85546875" style="407" customWidth="1"/>
    <col min="7181" max="7181" width="27.140625" style="407" bestFit="1" customWidth="1"/>
    <col min="7182" max="7426" width="9.140625" style="407"/>
    <col min="7427" max="7427" width="7.140625" style="407" customWidth="1"/>
    <col min="7428" max="7428" width="17.85546875" style="407" customWidth="1"/>
    <col min="7429" max="7429" width="60.28515625" style="407" customWidth="1"/>
    <col min="7430" max="7430" width="14.5703125" style="407" customWidth="1"/>
    <col min="7431" max="7431" width="12.140625" style="407" customWidth="1"/>
    <col min="7432" max="7432" width="7.85546875" style="407" customWidth="1"/>
    <col min="7433" max="7433" width="16.7109375" style="407" customWidth="1"/>
    <col min="7434" max="7435" width="0" style="407" hidden="1" customWidth="1"/>
    <col min="7436" max="7436" width="30.85546875" style="407" customWidth="1"/>
    <col min="7437" max="7437" width="27.140625" style="407" bestFit="1" customWidth="1"/>
    <col min="7438" max="7682" width="9.140625" style="407"/>
    <col min="7683" max="7683" width="7.140625" style="407" customWidth="1"/>
    <col min="7684" max="7684" width="17.85546875" style="407" customWidth="1"/>
    <col min="7685" max="7685" width="60.28515625" style="407" customWidth="1"/>
    <col min="7686" max="7686" width="14.5703125" style="407" customWidth="1"/>
    <col min="7687" max="7687" width="12.140625" style="407" customWidth="1"/>
    <col min="7688" max="7688" width="7.85546875" style="407" customWidth="1"/>
    <col min="7689" max="7689" width="16.7109375" style="407" customWidth="1"/>
    <col min="7690" max="7691" width="0" style="407" hidden="1" customWidth="1"/>
    <col min="7692" max="7692" width="30.85546875" style="407" customWidth="1"/>
    <col min="7693" max="7693" width="27.140625" style="407" bestFit="1" customWidth="1"/>
    <col min="7694" max="7938" width="9.140625" style="407"/>
    <col min="7939" max="7939" width="7.140625" style="407" customWidth="1"/>
    <col min="7940" max="7940" width="17.85546875" style="407" customWidth="1"/>
    <col min="7941" max="7941" width="60.28515625" style="407" customWidth="1"/>
    <col min="7942" max="7942" width="14.5703125" style="407" customWidth="1"/>
    <col min="7943" max="7943" width="12.140625" style="407" customWidth="1"/>
    <col min="7944" max="7944" width="7.85546875" style="407" customWidth="1"/>
    <col min="7945" max="7945" width="16.7109375" style="407" customWidth="1"/>
    <col min="7946" max="7947" width="0" style="407" hidden="1" customWidth="1"/>
    <col min="7948" max="7948" width="30.85546875" style="407" customWidth="1"/>
    <col min="7949" max="7949" width="27.140625" style="407" bestFit="1" customWidth="1"/>
    <col min="7950" max="8194" width="9.140625" style="407"/>
    <col min="8195" max="8195" width="7.140625" style="407" customWidth="1"/>
    <col min="8196" max="8196" width="17.85546875" style="407" customWidth="1"/>
    <col min="8197" max="8197" width="60.28515625" style="407" customWidth="1"/>
    <col min="8198" max="8198" width="14.5703125" style="407" customWidth="1"/>
    <col min="8199" max="8199" width="12.140625" style="407" customWidth="1"/>
    <col min="8200" max="8200" width="7.85546875" style="407" customWidth="1"/>
    <col min="8201" max="8201" width="16.7109375" style="407" customWidth="1"/>
    <col min="8202" max="8203" width="0" style="407" hidden="1" customWidth="1"/>
    <col min="8204" max="8204" width="30.85546875" style="407" customWidth="1"/>
    <col min="8205" max="8205" width="27.140625" style="407" bestFit="1" customWidth="1"/>
    <col min="8206" max="8450" width="9.140625" style="407"/>
    <col min="8451" max="8451" width="7.140625" style="407" customWidth="1"/>
    <col min="8452" max="8452" width="17.85546875" style="407" customWidth="1"/>
    <col min="8453" max="8453" width="60.28515625" style="407" customWidth="1"/>
    <col min="8454" max="8454" width="14.5703125" style="407" customWidth="1"/>
    <col min="8455" max="8455" width="12.140625" style="407" customWidth="1"/>
    <col min="8456" max="8456" width="7.85546875" style="407" customWidth="1"/>
    <col min="8457" max="8457" width="16.7109375" style="407" customWidth="1"/>
    <col min="8458" max="8459" width="0" style="407" hidden="1" customWidth="1"/>
    <col min="8460" max="8460" width="30.85546875" style="407" customWidth="1"/>
    <col min="8461" max="8461" width="27.140625" style="407" bestFit="1" customWidth="1"/>
    <col min="8462" max="8706" width="9.140625" style="407"/>
    <col min="8707" max="8707" width="7.140625" style="407" customWidth="1"/>
    <col min="8708" max="8708" width="17.85546875" style="407" customWidth="1"/>
    <col min="8709" max="8709" width="60.28515625" style="407" customWidth="1"/>
    <col min="8710" max="8710" width="14.5703125" style="407" customWidth="1"/>
    <col min="8711" max="8711" width="12.140625" style="407" customWidth="1"/>
    <col min="8712" max="8712" width="7.85546875" style="407" customWidth="1"/>
    <col min="8713" max="8713" width="16.7109375" style="407" customWidth="1"/>
    <col min="8714" max="8715" width="0" style="407" hidden="1" customWidth="1"/>
    <col min="8716" max="8716" width="30.85546875" style="407" customWidth="1"/>
    <col min="8717" max="8717" width="27.140625" style="407" bestFit="1" customWidth="1"/>
    <col min="8718" max="8962" width="9.140625" style="407"/>
    <col min="8963" max="8963" width="7.140625" style="407" customWidth="1"/>
    <col min="8964" max="8964" width="17.85546875" style="407" customWidth="1"/>
    <col min="8965" max="8965" width="60.28515625" style="407" customWidth="1"/>
    <col min="8966" max="8966" width="14.5703125" style="407" customWidth="1"/>
    <col min="8967" max="8967" width="12.140625" style="407" customWidth="1"/>
    <col min="8968" max="8968" width="7.85546875" style="407" customWidth="1"/>
    <col min="8969" max="8969" width="16.7109375" style="407" customWidth="1"/>
    <col min="8970" max="8971" width="0" style="407" hidden="1" customWidth="1"/>
    <col min="8972" max="8972" width="30.85546875" style="407" customWidth="1"/>
    <col min="8973" max="8973" width="27.140625" style="407" bestFit="1" customWidth="1"/>
    <col min="8974" max="9218" width="9.140625" style="407"/>
    <col min="9219" max="9219" width="7.140625" style="407" customWidth="1"/>
    <col min="9220" max="9220" width="17.85546875" style="407" customWidth="1"/>
    <col min="9221" max="9221" width="60.28515625" style="407" customWidth="1"/>
    <col min="9222" max="9222" width="14.5703125" style="407" customWidth="1"/>
    <col min="9223" max="9223" width="12.140625" style="407" customWidth="1"/>
    <col min="9224" max="9224" width="7.85546875" style="407" customWidth="1"/>
    <col min="9225" max="9225" width="16.7109375" style="407" customWidth="1"/>
    <col min="9226" max="9227" width="0" style="407" hidden="1" customWidth="1"/>
    <col min="9228" max="9228" width="30.85546875" style="407" customWidth="1"/>
    <col min="9229" max="9229" width="27.140625" style="407" bestFit="1" customWidth="1"/>
    <col min="9230" max="9474" width="9.140625" style="407"/>
    <col min="9475" max="9475" width="7.140625" style="407" customWidth="1"/>
    <col min="9476" max="9476" width="17.85546875" style="407" customWidth="1"/>
    <col min="9477" max="9477" width="60.28515625" style="407" customWidth="1"/>
    <col min="9478" max="9478" width="14.5703125" style="407" customWidth="1"/>
    <col min="9479" max="9479" width="12.140625" style="407" customWidth="1"/>
    <col min="9480" max="9480" width="7.85546875" style="407" customWidth="1"/>
    <col min="9481" max="9481" width="16.7109375" style="407" customWidth="1"/>
    <col min="9482" max="9483" width="0" style="407" hidden="1" customWidth="1"/>
    <col min="9484" max="9484" width="30.85546875" style="407" customWidth="1"/>
    <col min="9485" max="9485" width="27.140625" style="407" bestFit="1" customWidth="1"/>
    <col min="9486" max="9730" width="9.140625" style="407"/>
    <col min="9731" max="9731" width="7.140625" style="407" customWidth="1"/>
    <col min="9732" max="9732" width="17.85546875" style="407" customWidth="1"/>
    <col min="9733" max="9733" width="60.28515625" style="407" customWidth="1"/>
    <col min="9734" max="9734" width="14.5703125" style="407" customWidth="1"/>
    <col min="9735" max="9735" width="12.140625" style="407" customWidth="1"/>
    <col min="9736" max="9736" width="7.85546875" style="407" customWidth="1"/>
    <col min="9737" max="9737" width="16.7109375" style="407" customWidth="1"/>
    <col min="9738" max="9739" width="0" style="407" hidden="1" customWidth="1"/>
    <col min="9740" max="9740" width="30.85546875" style="407" customWidth="1"/>
    <col min="9741" max="9741" width="27.140625" style="407" bestFit="1" customWidth="1"/>
    <col min="9742" max="9986" width="9.140625" style="407"/>
    <col min="9987" max="9987" width="7.140625" style="407" customWidth="1"/>
    <col min="9988" max="9988" width="17.85546875" style="407" customWidth="1"/>
    <col min="9989" max="9989" width="60.28515625" style="407" customWidth="1"/>
    <col min="9990" max="9990" width="14.5703125" style="407" customWidth="1"/>
    <col min="9991" max="9991" width="12.140625" style="407" customWidth="1"/>
    <col min="9992" max="9992" width="7.85546875" style="407" customWidth="1"/>
    <col min="9993" max="9993" width="16.7109375" style="407" customWidth="1"/>
    <col min="9994" max="9995" width="0" style="407" hidden="1" customWidth="1"/>
    <col min="9996" max="9996" width="30.85546875" style="407" customWidth="1"/>
    <col min="9997" max="9997" width="27.140625" style="407" bestFit="1" customWidth="1"/>
    <col min="9998" max="10242" width="9.140625" style="407"/>
    <col min="10243" max="10243" width="7.140625" style="407" customWidth="1"/>
    <col min="10244" max="10244" width="17.85546875" style="407" customWidth="1"/>
    <col min="10245" max="10245" width="60.28515625" style="407" customWidth="1"/>
    <col min="10246" max="10246" width="14.5703125" style="407" customWidth="1"/>
    <col min="10247" max="10247" width="12.140625" style="407" customWidth="1"/>
    <col min="10248" max="10248" width="7.85546875" style="407" customWidth="1"/>
    <col min="10249" max="10249" width="16.7109375" style="407" customWidth="1"/>
    <col min="10250" max="10251" width="0" style="407" hidden="1" customWidth="1"/>
    <col min="10252" max="10252" width="30.85546875" style="407" customWidth="1"/>
    <col min="10253" max="10253" width="27.140625" style="407" bestFit="1" customWidth="1"/>
    <col min="10254" max="10498" width="9.140625" style="407"/>
    <col min="10499" max="10499" width="7.140625" style="407" customWidth="1"/>
    <col min="10500" max="10500" width="17.85546875" style="407" customWidth="1"/>
    <col min="10501" max="10501" width="60.28515625" style="407" customWidth="1"/>
    <col min="10502" max="10502" width="14.5703125" style="407" customWidth="1"/>
    <col min="10503" max="10503" width="12.140625" style="407" customWidth="1"/>
    <col min="10504" max="10504" width="7.85546875" style="407" customWidth="1"/>
    <col min="10505" max="10505" width="16.7109375" style="407" customWidth="1"/>
    <col min="10506" max="10507" width="0" style="407" hidden="1" customWidth="1"/>
    <col min="10508" max="10508" width="30.85546875" style="407" customWidth="1"/>
    <col min="10509" max="10509" width="27.140625" style="407" bestFit="1" customWidth="1"/>
    <col min="10510" max="10754" width="9.140625" style="407"/>
    <col min="10755" max="10755" width="7.140625" style="407" customWidth="1"/>
    <col min="10756" max="10756" width="17.85546875" style="407" customWidth="1"/>
    <col min="10757" max="10757" width="60.28515625" style="407" customWidth="1"/>
    <col min="10758" max="10758" width="14.5703125" style="407" customWidth="1"/>
    <col min="10759" max="10759" width="12.140625" style="407" customWidth="1"/>
    <col min="10760" max="10760" width="7.85546875" style="407" customWidth="1"/>
    <col min="10761" max="10761" width="16.7109375" style="407" customWidth="1"/>
    <col min="10762" max="10763" width="0" style="407" hidden="1" customWidth="1"/>
    <col min="10764" max="10764" width="30.85546875" style="407" customWidth="1"/>
    <col min="10765" max="10765" width="27.140625" style="407" bestFit="1" customWidth="1"/>
    <col min="10766" max="11010" width="9.140625" style="407"/>
    <col min="11011" max="11011" width="7.140625" style="407" customWidth="1"/>
    <col min="11012" max="11012" width="17.85546875" style="407" customWidth="1"/>
    <col min="11013" max="11013" width="60.28515625" style="407" customWidth="1"/>
    <col min="11014" max="11014" width="14.5703125" style="407" customWidth="1"/>
    <col min="11015" max="11015" width="12.140625" style="407" customWidth="1"/>
    <col min="11016" max="11016" width="7.85546875" style="407" customWidth="1"/>
    <col min="11017" max="11017" width="16.7109375" style="407" customWidth="1"/>
    <col min="11018" max="11019" width="0" style="407" hidden="1" customWidth="1"/>
    <col min="11020" max="11020" width="30.85546875" style="407" customWidth="1"/>
    <col min="11021" max="11021" width="27.140625" style="407" bestFit="1" customWidth="1"/>
    <col min="11022" max="11266" width="9.140625" style="407"/>
    <col min="11267" max="11267" width="7.140625" style="407" customWidth="1"/>
    <col min="11268" max="11268" width="17.85546875" style="407" customWidth="1"/>
    <col min="11269" max="11269" width="60.28515625" style="407" customWidth="1"/>
    <col min="11270" max="11270" width="14.5703125" style="407" customWidth="1"/>
    <col min="11271" max="11271" width="12.140625" style="407" customWidth="1"/>
    <col min="11272" max="11272" width="7.85546875" style="407" customWidth="1"/>
    <col min="11273" max="11273" width="16.7109375" style="407" customWidth="1"/>
    <col min="11274" max="11275" width="0" style="407" hidden="1" customWidth="1"/>
    <col min="11276" max="11276" width="30.85546875" style="407" customWidth="1"/>
    <col min="11277" max="11277" width="27.140625" style="407" bestFit="1" customWidth="1"/>
    <col min="11278" max="11522" width="9.140625" style="407"/>
    <col min="11523" max="11523" width="7.140625" style="407" customWidth="1"/>
    <col min="11524" max="11524" width="17.85546875" style="407" customWidth="1"/>
    <col min="11525" max="11525" width="60.28515625" style="407" customWidth="1"/>
    <col min="11526" max="11526" width="14.5703125" style="407" customWidth="1"/>
    <col min="11527" max="11527" width="12.140625" style="407" customWidth="1"/>
    <col min="11528" max="11528" width="7.85546875" style="407" customWidth="1"/>
    <col min="11529" max="11529" width="16.7109375" style="407" customWidth="1"/>
    <col min="11530" max="11531" width="0" style="407" hidden="1" customWidth="1"/>
    <col min="11532" max="11532" width="30.85546875" style="407" customWidth="1"/>
    <col min="11533" max="11533" width="27.140625" style="407" bestFit="1" customWidth="1"/>
    <col min="11534" max="11778" width="9.140625" style="407"/>
    <col min="11779" max="11779" width="7.140625" style="407" customWidth="1"/>
    <col min="11780" max="11780" width="17.85546875" style="407" customWidth="1"/>
    <col min="11781" max="11781" width="60.28515625" style="407" customWidth="1"/>
    <col min="11782" max="11782" width="14.5703125" style="407" customWidth="1"/>
    <col min="11783" max="11783" width="12.140625" style="407" customWidth="1"/>
    <col min="11784" max="11784" width="7.85546875" style="407" customWidth="1"/>
    <col min="11785" max="11785" width="16.7109375" style="407" customWidth="1"/>
    <col min="11786" max="11787" width="0" style="407" hidden="1" customWidth="1"/>
    <col min="11788" max="11788" width="30.85546875" style="407" customWidth="1"/>
    <col min="11789" max="11789" width="27.140625" style="407" bestFit="1" customWidth="1"/>
    <col min="11790" max="12034" width="9.140625" style="407"/>
    <col min="12035" max="12035" width="7.140625" style="407" customWidth="1"/>
    <col min="12036" max="12036" width="17.85546875" style="407" customWidth="1"/>
    <col min="12037" max="12037" width="60.28515625" style="407" customWidth="1"/>
    <col min="12038" max="12038" width="14.5703125" style="407" customWidth="1"/>
    <col min="12039" max="12039" width="12.140625" style="407" customWidth="1"/>
    <col min="12040" max="12040" width="7.85546875" style="407" customWidth="1"/>
    <col min="12041" max="12041" width="16.7109375" style="407" customWidth="1"/>
    <col min="12042" max="12043" width="0" style="407" hidden="1" customWidth="1"/>
    <col min="12044" max="12044" width="30.85546875" style="407" customWidth="1"/>
    <col min="12045" max="12045" width="27.140625" style="407" bestFit="1" customWidth="1"/>
    <col min="12046" max="12290" width="9.140625" style="407"/>
    <col min="12291" max="12291" width="7.140625" style="407" customWidth="1"/>
    <col min="12292" max="12292" width="17.85546875" style="407" customWidth="1"/>
    <col min="12293" max="12293" width="60.28515625" style="407" customWidth="1"/>
    <col min="12294" max="12294" width="14.5703125" style="407" customWidth="1"/>
    <col min="12295" max="12295" width="12.140625" style="407" customWidth="1"/>
    <col min="12296" max="12296" width="7.85546875" style="407" customWidth="1"/>
    <col min="12297" max="12297" width="16.7109375" style="407" customWidth="1"/>
    <col min="12298" max="12299" width="0" style="407" hidden="1" customWidth="1"/>
    <col min="12300" max="12300" width="30.85546875" style="407" customWidth="1"/>
    <col min="12301" max="12301" width="27.140625" style="407" bestFit="1" customWidth="1"/>
    <col min="12302" max="12546" width="9.140625" style="407"/>
    <col min="12547" max="12547" width="7.140625" style="407" customWidth="1"/>
    <col min="12548" max="12548" width="17.85546875" style="407" customWidth="1"/>
    <col min="12549" max="12549" width="60.28515625" style="407" customWidth="1"/>
    <col min="12550" max="12550" width="14.5703125" style="407" customWidth="1"/>
    <col min="12551" max="12551" width="12.140625" style="407" customWidth="1"/>
    <col min="12552" max="12552" width="7.85546875" style="407" customWidth="1"/>
    <col min="12553" max="12553" width="16.7109375" style="407" customWidth="1"/>
    <col min="12554" max="12555" width="0" style="407" hidden="1" customWidth="1"/>
    <col min="12556" max="12556" width="30.85546875" style="407" customWidth="1"/>
    <col min="12557" max="12557" width="27.140625" style="407" bestFit="1" customWidth="1"/>
    <col min="12558" max="12802" width="9.140625" style="407"/>
    <col min="12803" max="12803" width="7.140625" style="407" customWidth="1"/>
    <col min="12804" max="12804" width="17.85546875" style="407" customWidth="1"/>
    <col min="12805" max="12805" width="60.28515625" style="407" customWidth="1"/>
    <col min="12806" max="12806" width="14.5703125" style="407" customWidth="1"/>
    <col min="12807" max="12807" width="12.140625" style="407" customWidth="1"/>
    <col min="12808" max="12808" width="7.85546875" style="407" customWidth="1"/>
    <col min="12809" max="12809" width="16.7109375" style="407" customWidth="1"/>
    <col min="12810" max="12811" width="0" style="407" hidden="1" customWidth="1"/>
    <col min="12812" max="12812" width="30.85546875" style="407" customWidth="1"/>
    <col min="12813" max="12813" width="27.140625" style="407" bestFit="1" customWidth="1"/>
    <col min="12814" max="13058" width="9.140625" style="407"/>
    <col min="13059" max="13059" width="7.140625" style="407" customWidth="1"/>
    <col min="13060" max="13060" width="17.85546875" style="407" customWidth="1"/>
    <col min="13061" max="13061" width="60.28515625" style="407" customWidth="1"/>
    <col min="13062" max="13062" width="14.5703125" style="407" customWidth="1"/>
    <col min="13063" max="13063" width="12.140625" style="407" customWidth="1"/>
    <col min="13064" max="13064" width="7.85546875" style="407" customWidth="1"/>
    <col min="13065" max="13065" width="16.7109375" style="407" customWidth="1"/>
    <col min="13066" max="13067" width="0" style="407" hidden="1" customWidth="1"/>
    <col min="13068" max="13068" width="30.85546875" style="407" customWidth="1"/>
    <col min="13069" max="13069" width="27.140625" style="407" bestFit="1" customWidth="1"/>
    <col min="13070" max="13314" width="9.140625" style="407"/>
    <col min="13315" max="13315" width="7.140625" style="407" customWidth="1"/>
    <col min="13316" max="13316" width="17.85546875" style="407" customWidth="1"/>
    <col min="13317" max="13317" width="60.28515625" style="407" customWidth="1"/>
    <col min="13318" max="13318" width="14.5703125" style="407" customWidth="1"/>
    <col min="13319" max="13319" width="12.140625" style="407" customWidth="1"/>
    <col min="13320" max="13320" width="7.85546875" style="407" customWidth="1"/>
    <col min="13321" max="13321" width="16.7109375" style="407" customWidth="1"/>
    <col min="13322" max="13323" width="0" style="407" hidden="1" customWidth="1"/>
    <col min="13324" max="13324" width="30.85546875" style="407" customWidth="1"/>
    <col min="13325" max="13325" width="27.140625" style="407" bestFit="1" customWidth="1"/>
    <col min="13326" max="13570" width="9.140625" style="407"/>
    <col min="13571" max="13571" width="7.140625" style="407" customWidth="1"/>
    <col min="13572" max="13572" width="17.85546875" style="407" customWidth="1"/>
    <col min="13573" max="13573" width="60.28515625" style="407" customWidth="1"/>
    <col min="13574" max="13574" width="14.5703125" style="407" customWidth="1"/>
    <col min="13575" max="13575" width="12.140625" style="407" customWidth="1"/>
    <col min="13576" max="13576" width="7.85546875" style="407" customWidth="1"/>
    <col min="13577" max="13577" width="16.7109375" style="407" customWidth="1"/>
    <col min="13578" max="13579" width="0" style="407" hidden="1" customWidth="1"/>
    <col min="13580" max="13580" width="30.85546875" style="407" customWidth="1"/>
    <col min="13581" max="13581" width="27.140625" style="407" bestFit="1" customWidth="1"/>
    <col min="13582" max="13826" width="9.140625" style="407"/>
    <col min="13827" max="13827" width="7.140625" style="407" customWidth="1"/>
    <col min="13828" max="13828" width="17.85546875" style="407" customWidth="1"/>
    <col min="13829" max="13829" width="60.28515625" style="407" customWidth="1"/>
    <col min="13830" max="13830" width="14.5703125" style="407" customWidth="1"/>
    <col min="13831" max="13831" width="12.140625" style="407" customWidth="1"/>
    <col min="13832" max="13832" width="7.85546875" style="407" customWidth="1"/>
    <col min="13833" max="13833" width="16.7109375" style="407" customWidth="1"/>
    <col min="13834" max="13835" width="0" style="407" hidden="1" customWidth="1"/>
    <col min="13836" max="13836" width="30.85546875" style="407" customWidth="1"/>
    <col min="13837" max="13837" width="27.140625" style="407" bestFit="1" customWidth="1"/>
    <col min="13838" max="14082" width="9.140625" style="407"/>
    <col min="14083" max="14083" width="7.140625" style="407" customWidth="1"/>
    <col min="14084" max="14084" width="17.85546875" style="407" customWidth="1"/>
    <col min="14085" max="14085" width="60.28515625" style="407" customWidth="1"/>
    <col min="14086" max="14086" width="14.5703125" style="407" customWidth="1"/>
    <col min="14087" max="14087" width="12.140625" style="407" customWidth="1"/>
    <col min="14088" max="14088" width="7.85546875" style="407" customWidth="1"/>
    <col min="14089" max="14089" width="16.7109375" style="407" customWidth="1"/>
    <col min="14090" max="14091" width="0" style="407" hidden="1" customWidth="1"/>
    <col min="14092" max="14092" width="30.85546875" style="407" customWidth="1"/>
    <col min="14093" max="14093" width="27.140625" style="407" bestFit="1" customWidth="1"/>
    <col min="14094" max="14338" width="9.140625" style="407"/>
    <col min="14339" max="14339" width="7.140625" style="407" customWidth="1"/>
    <col min="14340" max="14340" width="17.85546875" style="407" customWidth="1"/>
    <col min="14341" max="14341" width="60.28515625" style="407" customWidth="1"/>
    <col min="14342" max="14342" width="14.5703125" style="407" customWidth="1"/>
    <col min="14343" max="14343" width="12.140625" style="407" customWidth="1"/>
    <col min="14344" max="14344" width="7.85546875" style="407" customWidth="1"/>
    <col min="14345" max="14345" width="16.7109375" style="407" customWidth="1"/>
    <col min="14346" max="14347" width="0" style="407" hidden="1" customWidth="1"/>
    <col min="14348" max="14348" width="30.85546875" style="407" customWidth="1"/>
    <col min="14349" max="14349" width="27.140625" style="407" bestFit="1" customWidth="1"/>
    <col min="14350" max="14594" width="9.140625" style="407"/>
    <col min="14595" max="14595" width="7.140625" style="407" customWidth="1"/>
    <col min="14596" max="14596" width="17.85546875" style="407" customWidth="1"/>
    <col min="14597" max="14597" width="60.28515625" style="407" customWidth="1"/>
    <col min="14598" max="14598" width="14.5703125" style="407" customWidth="1"/>
    <col min="14599" max="14599" width="12.140625" style="407" customWidth="1"/>
    <col min="14600" max="14600" width="7.85546875" style="407" customWidth="1"/>
    <col min="14601" max="14601" width="16.7109375" style="407" customWidth="1"/>
    <col min="14602" max="14603" width="0" style="407" hidden="1" customWidth="1"/>
    <col min="14604" max="14604" width="30.85546875" style="407" customWidth="1"/>
    <col min="14605" max="14605" width="27.140625" style="407" bestFit="1" customWidth="1"/>
    <col min="14606" max="14850" width="9.140625" style="407"/>
    <col min="14851" max="14851" width="7.140625" style="407" customWidth="1"/>
    <col min="14852" max="14852" width="17.85546875" style="407" customWidth="1"/>
    <col min="14853" max="14853" width="60.28515625" style="407" customWidth="1"/>
    <col min="14854" max="14854" width="14.5703125" style="407" customWidth="1"/>
    <col min="14855" max="14855" width="12.140625" style="407" customWidth="1"/>
    <col min="14856" max="14856" width="7.85546875" style="407" customWidth="1"/>
    <col min="14857" max="14857" width="16.7109375" style="407" customWidth="1"/>
    <col min="14858" max="14859" width="0" style="407" hidden="1" customWidth="1"/>
    <col min="14860" max="14860" width="30.85546875" style="407" customWidth="1"/>
    <col min="14861" max="14861" width="27.140625" style="407" bestFit="1" customWidth="1"/>
    <col min="14862" max="15106" width="9.140625" style="407"/>
    <col min="15107" max="15107" width="7.140625" style="407" customWidth="1"/>
    <col min="15108" max="15108" width="17.85546875" style="407" customWidth="1"/>
    <col min="15109" max="15109" width="60.28515625" style="407" customWidth="1"/>
    <col min="15110" max="15110" width="14.5703125" style="407" customWidth="1"/>
    <col min="15111" max="15111" width="12.140625" style="407" customWidth="1"/>
    <col min="15112" max="15112" width="7.85546875" style="407" customWidth="1"/>
    <col min="15113" max="15113" width="16.7109375" style="407" customWidth="1"/>
    <col min="15114" max="15115" width="0" style="407" hidden="1" customWidth="1"/>
    <col min="15116" max="15116" width="30.85546875" style="407" customWidth="1"/>
    <col min="15117" max="15117" width="27.140625" style="407" bestFit="1" customWidth="1"/>
    <col min="15118" max="15362" width="9.140625" style="407"/>
    <col min="15363" max="15363" width="7.140625" style="407" customWidth="1"/>
    <col min="15364" max="15364" width="17.85546875" style="407" customWidth="1"/>
    <col min="15365" max="15365" width="60.28515625" style="407" customWidth="1"/>
    <col min="15366" max="15366" width="14.5703125" style="407" customWidth="1"/>
    <col min="15367" max="15367" width="12.140625" style="407" customWidth="1"/>
    <col min="15368" max="15368" width="7.85546875" style="407" customWidth="1"/>
    <col min="15369" max="15369" width="16.7109375" style="407" customWidth="1"/>
    <col min="15370" max="15371" width="0" style="407" hidden="1" customWidth="1"/>
    <col min="15372" max="15372" width="30.85546875" style="407" customWidth="1"/>
    <col min="15373" max="15373" width="27.140625" style="407" bestFit="1" customWidth="1"/>
    <col min="15374" max="15618" width="9.140625" style="407"/>
    <col min="15619" max="15619" width="7.140625" style="407" customWidth="1"/>
    <col min="15620" max="15620" width="17.85546875" style="407" customWidth="1"/>
    <col min="15621" max="15621" width="60.28515625" style="407" customWidth="1"/>
    <col min="15622" max="15622" width="14.5703125" style="407" customWidth="1"/>
    <col min="15623" max="15623" width="12.140625" style="407" customWidth="1"/>
    <col min="15624" max="15624" width="7.85546875" style="407" customWidth="1"/>
    <col min="15625" max="15625" width="16.7109375" style="407" customWidth="1"/>
    <col min="15626" max="15627" width="0" style="407" hidden="1" customWidth="1"/>
    <col min="15628" max="15628" width="30.85546875" style="407" customWidth="1"/>
    <col min="15629" max="15629" width="27.140625" style="407" bestFit="1" customWidth="1"/>
    <col min="15630" max="15874" width="9.140625" style="407"/>
    <col min="15875" max="15875" width="7.140625" style="407" customWidth="1"/>
    <col min="15876" max="15876" width="17.85546875" style="407" customWidth="1"/>
    <col min="15877" max="15877" width="60.28515625" style="407" customWidth="1"/>
    <col min="15878" max="15878" width="14.5703125" style="407" customWidth="1"/>
    <col min="15879" max="15879" width="12.140625" style="407" customWidth="1"/>
    <col min="15880" max="15880" width="7.85546875" style="407" customWidth="1"/>
    <col min="15881" max="15881" width="16.7109375" style="407" customWidth="1"/>
    <col min="15882" max="15883" width="0" style="407" hidden="1" customWidth="1"/>
    <col min="15884" max="15884" width="30.85546875" style="407" customWidth="1"/>
    <col min="15885" max="15885" width="27.140625" style="407" bestFit="1" customWidth="1"/>
    <col min="15886" max="16130" width="9.140625" style="407"/>
    <col min="16131" max="16131" width="7.140625" style="407" customWidth="1"/>
    <col min="16132" max="16132" width="17.85546875" style="407" customWidth="1"/>
    <col min="16133" max="16133" width="60.28515625" style="407" customWidth="1"/>
    <col min="16134" max="16134" width="14.5703125" style="407" customWidth="1"/>
    <col min="16135" max="16135" width="12.140625" style="407" customWidth="1"/>
    <col min="16136" max="16136" width="7.85546875" style="407" customWidth="1"/>
    <col min="16137" max="16137" width="16.7109375" style="407" customWidth="1"/>
    <col min="16138" max="16139" width="0" style="407" hidden="1" customWidth="1"/>
    <col min="16140" max="16140" width="30.85546875" style="407" customWidth="1"/>
    <col min="16141" max="16141" width="27.140625" style="407" bestFit="1" customWidth="1"/>
    <col min="16142" max="16384" width="9.140625" style="407"/>
  </cols>
  <sheetData>
    <row r="1" spans="1:258" ht="15.75" x14ac:dyDescent="0.25">
      <c r="A1" s="403"/>
      <c r="B1" s="403"/>
      <c r="C1" s="404"/>
      <c r="D1" s="405"/>
      <c r="E1" s="405"/>
      <c r="F1" s="405"/>
      <c r="G1" s="406" t="s">
        <v>0</v>
      </c>
      <c r="H1" s="406"/>
      <c r="I1" s="406"/>
      <c r="J1" s="406"/>
    </row>
    <row r="2" spans="1:258" ht="15.75" x14ac:dyDescent="0.25">
      <c r="A2" s="403"/>
      <c r="B2" s="403"/>
      <c r="C2" s="709" t="s">
        <v>343</v>
      </c>
      <c r="D2" s="709"/>
      <c r="E2" s="709"/>
      <c r="F2" s="709"/>
      <c r="G2" s="709"/>
      <c r="H2" s="587"/>
      <c r="I2" s="587"/>
      <c r="J2" s="587"/>
    </row>
    <row r="3" spans="1:258" x14ac:dyDescent="0.25">
      <c r="A3" s="403"/>
      <c r="B3" s="403"/>
      <c r="C3" s="409"/>
      <c r="D3" s="410"/>
      <c r="E3" s="410"/>
      <c r="F3" s="410"/>
      <c r="G3" s="410"/>
      <c r="H3" s="410"/>
      <c r="I3" s="410"/>
      <c r="J3" s="410"/>
    </row>
    <row r="4" spans="1:258" x14ac:dyDescent="0.25">
      <c r="A4" s="710" t="s">
        <v>1</v>
      </c>
      <c r="B4" s="710"/>
      <c r="C4" s="710"/>
      <c r="D4" s="710"/>
      <c r="E4" s="710"/>
      <c r="F4" s="710"/>
      <c r="G4" s="710"/>
      <c r="H4" s="588"/>
      <c r="I4" s="588"/>
      <c r="J4" s="588"/>
    </row>
    <row r="5" spans="1:258" x14ac:dyDescent="0.25">
      <c r="A5" s="710" t="s">
        <v>400</v>
      </c>
      <c r="B5" s="710"/>
      <c r="C5" s="710"/>
      <c r="D5" s="710"/>
      <c r="E5" s="710"/>
      <c r="F5" s="710"/>
      <c r="G5" s="710"/>
      <c r="H5" s="588"/>
      <c r="I5" s="588"/>
      <c r="J5" s="588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2"/>
      <c r="BQ5" s="412"/>
      <c r="BR5" s="412"/>
      <c r="BS5" s="412"/>
      <c r="BT5" s="412"/>
      <c r="BU5" s="412"/>
      <c r="BV5" s="412"/>
      <c r="BW5" s="412"/>
      <c r="BX5" s="412"/>
      <c r="BY5" s="412"/>
      <c r="BZ5" s="412"/>
      <c r="CA5" s="412"/>
      <c r="CB5" s="412"/>
      <c r="CC5" s="412"/>
      <c r="CD5" s="412"/>
      <c r="CE5" s="412"/>
      <c r="CF5" s="412"/>
      <c r="CG5" s="412"/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  <c r="CU5" s="412"/>
      <c r="CV5" s="412"/>
      <c r="CW5" s="412"/>
      <c r="CX5" s="412"/>
      <c r="CY5" s="412"/>
      <c r="CZ5" s="412"/>
      <c r="DA5" s="412"/>
      <c r="DB5" s="412"/>
      <c r="DC5" s="412"/>
      <c r="DD5" s="412"/>
      <c r="DE5" s="412"/>
      <c r="DF5" s="412"/>
      <c r="DG5" s="412"/>
      <c r="DH5" s="412"/>
      <c r="DI5" s="412"/>
      <c r="DJ5" s="412"/>
      <c r="DK5" s="412"/>
      <c r="DL5" s="412"/>
      <c r="DM5" s="412"/>
      <c r="DN5" s="412"/>
      <c r="DO5" s="412"/>
      <c r="DP5" s="412"/>
      <c r="DQ5" s="412"/>
      <c r="DR5" s="412"/>
      <c r="DS5" s="412"/>
      <c r="DT5" s="412"/>
      <c r="DU5" s="412"/>
      <c r="DV5" s="412"/>
      <c r="DW5" s="412"/>
      <c r="DX5" s="412"/>
      <c r="DY5" s="412"/>
      <c r="DZ5" s="412"/>
      <c r="EA5" s="412"/>
      <c r="EB5" s="412"/>
      <c r="EC5" s="412"/>
      <c r="ED5" s="412"/>
      <c r="EE5" s="412"/>
      <c r="EF5" s="412"/>
      <c r="EG5" s="412"/>
      <c r="EH5" s="412"/>
      <c r="EI5" s="412"/>
      <c r="EJ5" s="412"/>
      <c r="EK5" s="412"/>
      <c r="EL5" s="412"/>
      <c r="EM5" s="412"/>
      <c r="EN5" s="412"/>
      <c r="EO5" s="412"/>
      <c r="EP5" s="412"/>
      <c r="EQ5" s="412"/>
      <c r="ER5" s="412"/>
      <c r="ES5" s="412"/>
      <c r="ET5" s="412"/>
      <c r="EU5" s="412"/>
      <c r="EV5" s="412"/>
      <c r="EW5" s="412"/>
      <c r="EX5" s="412"/>
      <c r="EY5" s="412"/>
      <c r="EZ5" s="412"/>
      <c r="FA5" s="412"/>
      <c r="FB5" s="412"/>
      <c r="FC5" s="412"/>
      <c r="FD5" s="412"/>
      <c r="FE5" s="412"/>
      <c r="FF5" s="412"/>
      <c r="FG5" s="412"/>
      <c r="FH5" s="412"/>
      <c r="FI5" s="412"/>
      <c r="FJ5" s="412"/>
      <c r="FK5" s="412"/>
      <c r="FL5" s="412"/>
      <c r="FM5" s="412"/>
      <c r="FN5" s="412"/>
      <c r="FO5" s="412"/>
      <c r="FP5" s="412"/>
      <c r="FQ5" s="412"/>
      <c r="FR5" s="412"/>
      <c r="FS5" s="412"/>
      <c r="FT5" s="412"/>
      <c r="FU5" s="412"/>
      <c r="FV5" s="412"/>
      <c r="FW5" s="412"/>
      <c r="FX5" s="412"/>
      <c r="FY5" s="412"/>
      <c r="FZ5" s="412"/>
      <c r="GA5" s="412"/>
      <c r="GB5" s="412"/>
      <c r="GC5" s="412"/>
      <c r="GD5" s="412"/>
      <c r="GE5" s="412"/>
      <c r="GF5" s="412"/>
      <c r="GG5" s="412"/>
      <c r="GH5" s="412"/>
      <c r="GI5" s="412"/>
      <c r="GJ5" s="412"/>
      <c r="GK5" s="412"/>
      <c r="GL5" s="412"/>
      <c r="GM5" s="412"/>
      <c r="GN5" s="412"/>
      <c r="GO5" s="412"/>
      <c r="GP5" s="412"/>
      <c r="GQ5" s="412"/>
      <c r="GR5" s="412"/>
      <c r="GS5" s="412"/>
      <c r="GT5" s="412"/>
      <c r="GU5" s="412"/>
      <c r="GV5" s="412"/>
      <c r="GW5" s="412"/>
      <c r="GX5" s="412"/>
      <c r="GY5" s="412"/>
      <c r="GZ5" s="412"/>
      <c r="HA5" s="412"/>
      <c r="HB5" s="412"/>
      <c r="HC5" s="412"/>
      <c r="HD5" s="412"/>
      <c r="HE5" s="412"/>
      <c r="HF5" s="412"/>
      <c r="HG5" s="412"/>
      <c r="HH5" s="412"/>
      <c r="HI5" s="412"/>
      <c r="HJ5" s="412"/>
      <c r="HK5" s="412"/>
      <c r="HL5" s="412"/>
      <c r="HM5" s="412"/>
      <c r="HN5" s="412"/>
      <c r="HO5" s="412"/>
      <c r="HP5" s="412"/>
      <c r="HQ5" s="412"/>
      <c r="HR5" s="412"/>
      <c r="HS5" s="412"/>
      <c r="HT5" s="412"/>
      <c r="HU5" s="412"/>
      <c r="HV5" s="412"/>
      <c r="HW5" s="412"/>
      <c r="HX5" s="412"/>
      <c r="HY5" s="412"/>
      <c r="HZ5" s="412"/>
      <c r="IA5" s="412"/>
      <c r="IB5" s="412"/>
      <c r="IC5" s="412"/>
      <c r="ID5" s="412"/>
      <c r="IE5" s="412"/>
      <c r="IF5" s="412"/>
      <c r="IG5" s="412"/>
      <c r="IH5" s="412"/>
      <c r="II5" s="412"/>
      <c r="IJ5" s="412"/>
      <c r="IK5" s="412"/>
      <c r="IL5" s="412"/>
      <c r="IM5" s="412"/>
      <c r="IN5" s="412"/>
      <c r="IO5" s="412"/>
      <c r="IP5" s="412"/>
      <c r="IQ5" s="412"/>
      <c r="IR5" s="412"/>
      <c r="IS5" s="412"/>
      <c r="IT5" s="412"/>
      <c r="IU5" s="412"/>
      <c r="IV5" s="412"/>
      <c r="IW5" s="412"/>
      <c r="IX5" s="412"/>
    </row>
    <row r="6" spans="1:258" ht="23.25" customHeight="1" thickBot="1" x14ac:dyDescent="0.3">
      <c r="A6" s="711" t="s">
        <v>409</v>
      </c>
      <c r="B6" s="711"/>
      <c r="C6" s="712"/>
      <c r="D6" s="712"/>
      <c r="E6" s="712"/>
      <c r="F6" s="712"/>
      <c r="G6" s="712"/>
      <c r="H6" s="413"/>
      <c r="I6" s="413"/>
      <c r="J6" s="413" t="s">
        <v>401</v>
      </c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  <c r="BD6" s="412"/>
      <c r="BE6" s="412"/>
      <c r="BF6" s="412"/>
      <c r="BG6" s="412"/>
      <c r="BH6" s="412"/>
      <c r="BI6" s="412"/>
      <c r="BJ6" s="412"/>
      <c r="BK6" s="412"/>
      <c r="BL6" s="412"/>
      <c r="BM6" s="412"/>
      <c r="BN6" s="412"/>
      <c r="BO6" s="412"/>
      <c r="BP6" s="412"/>
      <c r="BQ6" s="412"/>
      <c r="BR6" s="412"/>
      <c r="BS6" s="412"/>
      <c r="BT6" s="412"/>
      <c r="BU6" s="412"/>
      <c r="BV6" s="412"/>
      <c r="BW6" s="412"/>
      <c r="BX6" s="412"/>
      <c r="BY6" s="412"/>
      <c r="BZ6" s="412"/>
      <c r="CA6" s="412"/>
      <c r="CB6" s="412"/>
      <c r="CC6" s="412"/>
      <c r="CD6" s="412"/>
      <c r="CE6" s="412"/>
      <c r="CF6" s="412"/>
      <c r="CG6" s="412"/>
      <c r="CH6" s="412"/>
      <c r="CI6" s="412"/>
      <c r="CJ6" s="412"/>
      <c r="CK6" s="412"/>
      <c r="CL6" s="412"/>
      <c r="CM6" s="412"/>
      <c r="CN6" s="412"/>
      <c r="CO6" s="412"/>
      <c r="CP6" s="412"/>
      <c r="CQ6" s="412"/>
      <c r="CR6" s="412"/>
      <c r="CS6" s="412"/>
      <c r="CT6" s="412"/>
      <c r="CU6" s="412"/>
      <c r="CV6" s="412"/>
      <c r="CW6" s="412"/>
      <c r="CX6" s="412"/>
      <c r="CY6" s="412"/>
      <c r="CZ6" s="412"/>
      <c r="DA6" s="412"/>
      <c r="DB6" s="412"/>
      <c r="DC6" s="412"/>
      <c r="DD6" s="412"/>
      <c r="DE6" s="412"/>
      <c r="DF6" s="412"/>
      <c r="DG6" s="412"/>
      <c r="DH6" s="412"/>
      <c r="DI6" s="412"/>
      <c r="DJ6" s="412"/>
      <c r="DK6" s="412"/>
      <c r="DL6" s="412"/>
      <c r="DM6" s="412"/>
      <c r="DN6" s="412"/>
      <c r="DO6" s="412"/>
      <c r="DP6" s="412"/>
      <c r="DQ6" s="412"/>
      <c r="DR6" s="412"/>
      <c r="DS6" s="412"/>
      <c r="DT6" s="412"/>
      <c r="DU6" s="412"/>
      <c r="DV6" s="412"/>
      <c r="DW6" s="412"/>
      <c r="DX6" s="412"/>
      <c r="DY6" s="412"/>
      <c r="DZ6" s="412"/>
      <c r="EA6" s="412"/>
      <c r="EB6" s="412"/>
      <c r="EC6" s="412"/>
      <c r="ED6" s="412"/>
      <c r="EE6" s="412"/>
      <c r="EF6" s="412"/>
      <c r="EG6" s="412"/>
      <c r="EH6" s="412"/>
      <c r="EI6" s="412"/>
      <c r="EJ6" s="412"/>
      <c r="EK6" s="412"/>
      <c r="EL6" s="412"/>
      <c r="EM6" s="412"/>
      <c r="EN6" s="412"/>
      <c r="EO6" s="412"/>
      <c r="EP6" s="412"/>
      <c r="EQ6" s="412"/>
      <c r="ER6" s="412"/>
      <c r="ES6" s="412"/>
      <c r="ET6" s="412"/>
      <c r="EU6" s="412"/>
      <c r="EV6" s="412"/>
      <c r="EW6" s="412"/>
      <c r="EX6" s="412"/>
      <c r="EY6" s="412"/>
      <c r="EZ6" s="412"/>
      <c r="FA6" s="412"/>
      <c r="FB6" s="412"/>
      <c r="FC6" s="412"/>
      <c r="FD6" s="412"/>
      <c r="FE6" s="412"/>
      <c r="FF6" s="412"/>
      <c r="FG6" s="412"/>
      <c r="FH6" s="412"/>
      <c r="FI6" s="412"/>
      <c r="FJ6" s="412"/>
      <c r="FK6" s="412"/>
      <c r="FL6" s="412"/>
      <c r="FM6" s="412"/>
      <c r="FN6" s="412"/>
      <c r="FO6" s="412"/>
      <c r="FP6" s="412"/>
      <c r="FQ6" s="412"/>
      <c r="FR6" s="412"/>
      <c r="FS6" s="412"/>
      <c r="FT6" s="412"/>
      <c r="FU6" s="412"/>
      <c r="FV6" s="412"/>
      <c r="FW6" s="412"/>
      <c r="FX6" s="412"/>
      <c r="FY6" s="412"/>
      <c r="FZ6" s="412"/>
      <c r="GA6" s="412"/>
      <c r="GB6" s="412"/>
      <c r="GC6" s="412"/>
      <c r="GD6" s="412"/>
      <c r="GE6" s="412"/>
      <c r="GF6" s="412"/>
      <c r="GG6" s="412"/>
      <c r="GH6" s="412"/>
      <c r="GI6" s="412"/>
      <c r="GJ6" s="412"/>
      <c r="GK6" s="412"/>
      <c r="GL6" s="412"/>
      <c r="GM6" s="412"/>
      <c r="GN6" s="412"/>
      <c r="GO6" s="412"/>
      <c r="GP6" s="412"/>
      <c r="GQ6" s="412"/>
      <c r="GR6" s="412"/>
      <c r="GS6" s="412"/>
      <c r="GT6" s="412"/>
      <c r="GU6" s="412"/>
      <c r="GV6" s="412"/>
      <c r="GW6" s="412"/>
      <c r="GX6" s="412"/>
      <c r="GY6" s="412"/>
      <c r="GZ6" s="412"/>
      <c r="HA6" s="412"/>
      <c r="HB6" s="412"/>
      <c r="HC6" s="412"/>
      <c r="HD6" s="412"/>
      <c r="HE6" s="412"/>
      <c r="HF6" s="412"/>
      <c r="HG6" s="412"/>
      <c r="HH6" s="412"/>
      <c r="HI6" s="412"/>
      <c r="HJ6" s="412"/>
      <c r="HK6" s="412"/>
      <c r="HL6" s="412"/>
      <c r="HM6" s="412"/>
      <c r="HN6" s="412"/>
      <c r="HO6" s="412"/>
      <c r="HP6" s="412"/>
      <c r="HQ6" s="412"/>
      <c r="HR6" s="412"/>
      <c r="HS6" s="412"/>
      <c r="HT6" s="412"/>
      <c r="HU6" s="412"/>
      <c r="HV6" s="412"/>
      <c r="HW6" s="412"/>
      <c r="HX6" s="412"/>
      <c r="HY6" s="412"/>
      <c r="HZ6" s="412"/>
      <c r="IA6" s="412"/>
      <c r="IB6" s="412"/>
      <c r="IC6" s="412"/>
      <c r="ID6" s="412"/>
      <c r="IE6" s="412"/>
      <c r="IF6" s="412"/>
      <c r="IG6" s="412"/>
      <c r="IH6" s="412"/>
      <c r="II6" s="412"/>
      <c r="IJ6" s="412"/>
      <c r="IK6" s="412"/>
      <c r="IL6" s="412"/>
      <c r="IM6" s="412"/>
      <c r="IN6" s="412"/>
      <c r="IO6" s="412"/>
      <c r="IP6" s="412"/>
      <c r="IQ6" s="412"/>
      <c r="IR6" s="412"/>
      <c r="IS6" s="412"/>
      <c r="IT6" s="412"/>
      <c r="IU6" s="412"/>
      <c r="IV6" s="412"/>
      <c r="IW6" s="412"/>
      <c r="IX6" s="412"/>
    </row>
    <row r="7" spans="1:258" ht="26.25" thickBot="1" x14ac:dyDescent="0.3">
      <c r="A7" s="713" t="s">
        <v>4</v>
      </c>
      <c r="B7" s="713" t="s">
        <v>5</v>
      </c>
      <c r="C7" s="715" t="s">
        <v>6</v>
      </c>
      <c r="D7" s="717" t="s">
        <v>7</v>
      </c>
      <c r="E7" s="717"/>
      <c r="F7" s="718"/>
      <c r="G7" s="719"/>
      <c r="H7" s="414"/>
      <c r="I7" s="414"/>
      <c r="J7" s="688" t="s">
        <v>399</v>
      </c>
      <c r="K7" s="415">
        <v>0.99987000000000004</v>
      </c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  <c r="BM7" s="415"/>
      <c r="BN7" s="415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415"/>
      <c r="CB7" s="415"/>
      <c r="CC7" s="415"/>
      <c r="CD7" s="415"/>
      <c r="CE7" s="415"/>
      <c r="CF7" s="415"/>
      <c r="CG7" s="415"/>
      <c r="CH7" s="415"/>
      <c r="CI7" s="415"/>
      <c r="CJ7" s="415"/>
      <c r="CK7" s="415"/>
      <c r="CL7" s="415"/>
      <c r="CM7" s="415"/>
      <c r="CN7" s="415"/>
      <c r="CO7" s="415"/>
      <c r="CP7" s="415"/>
      <c r="CQ7" s="415"/>
      <c r="CR7" s="415"/>
      <c r="CS7" s="415"/>
      <c r="CT7" s="415"/>
      <c r="CU7" s="415"/>
      <c r="CV7" s="415"/>
      <c r="CW7" s="415"/>
      <c r="CX7" s="415"/>
      <c r="CY7" s="415"/>
      <c r="CZ7" s="415"/>
      <c r="DA7" s="415"/>
      <c r="DB7" s="415"/>
      <c r="DC7" s="415"/>
      <c r="DD7" s="415"/>
      <c r="DE7" s="415"/>
      <c r="DF7" s="415"/>
      <c r="DG7" s="415"/>
      <c r="DH7" s="415"/>
      <c r="DI7" s="415"/>
      <c r="DJ7" s="415"/>
      <c r="DK7" s="415"/>
      <c r="DL7" s="415"/>
      <c r="DM7" s="415"/>
      <c r="DN7" s="415"/>
      <c r="DO7" s="415"/>
      <c r="DP7" s="415"/>
      <c r="DQ7" s="415"/>
      <c r="DR7" s="415"/>
      <c r="DS7" s="415"/>
      <c r="DT7" s="415"/>
      <c r="DU7" s="415"/>
      <c r="DV7" s="415"/>
      <c r="DW7" s="415"/>
      <c r="DX7" s="415"/>
      <c r="DY7" s="415"/>
      <c r="DZ7" s="415"/>
      <c r="EA7" s="415"/>
      <c r="EB7" s="415"/>
      <c r="EC7" s="415"/>
      <c r="ED7" s="415"/>
      <c r="EE7" s="415"/>
      <c r="EF7" s="415"/>
      <c r="EG7" s="415"/>
      <c r="EH7" s="415"/>
      <c r="EI7" s="415"/>
      <c r="EJ7" s="415"/>
      <c r="EK7" s="415"/>
      <c r="EL7" s="415"/>
      <c r="EM7" s="415"/>
      <c r="EN7" s="415"/>
      <c r="EO7" s="415"/>
      <c r="EP7" s="415"/>
      <c r="EQ7" s="415"/>
      <c r="ER7" s="415"/>
      <c r="ES7" s="415"/>
      <c r="ET7" s="415"/>
      <c r="EU7" s="415"/>
      <c r="EV7" s="415"/>
      <c r="EW7" s="415"/>
      <c r="EX7" s="415"/>
      <c r="EY7" s="415"/>
      <c r="EZ7" s="415"/>
      <c r="FA7" s="415"/>
      <c r="FB7" s="415"/>
      <c r="FC7" s="415"/>
      <c r="FD7" s="415"/>
      <c r="FE7" s="415"/>
      <c r="FF7" s="415"/>
      <c r="FG7" s="415"/>
      <c r="FH7" s="415"/>
      <c r="FI7" s="415"/>
      <c r="FJ7" s="415"/>
      <c r="FK7" s="415"/>
      <c r="FL7" s="415"/>
      <c r="FM7" s="415"/>
      <c r="FN7" s="415"/>
      <c r="FO7" s="415"/>
      <c r="FP7" s="415"/>
      <c r="FQ7" s="415"/>
      <c r="FR7" s="415"/>
      <c r="FS7" s="415"/>
      <c r="FT7" s="415"/>
      <c r="FU7" s="415"/>
      <c r="FV7" s="415"/>
      <c r="FW7" s="415"/>
      <c r="FX7" s="415"/>
      <c r="FY7" s="415"/>
      <c r="FZ7" s="415"/>
      <c r="GA7" s="415"/>
      <c r="GB7" s="415"/>
      <c r="GC7" s="415"/>
      <c r="GD7" s="415"/>
      <c r="GE7" s="415"/>
      <c r="GF7" s="415"/>
      <c r="GG7" s="415"/>
      <c r="GH7" s="415"/>
      <c r="GI7" s="415"/>
      <c r="GJ7" s="415"/>
      <c r="GK7" s="415"/>
      <c r="GL7" s="415"/>
      <c r="GM7" s="415"/>
      <c r="GN7" s="415"/>
      <c r="GO7" s="415"/>
      <c r="GP7" s="415"/>
      <c r="GQ7" s="415"/>
      <c r="GR7" s="415"/>
      <c r="GS7" s="415"/>
      <c r="GT7" s="415"/>
      <c r="GU7" s="415"/>
      <c r="GV7" s="415"/>
      <c r="GW7" s="415"/>
      <c r="GX7" s="415"/>
      <c r="GY7" s="415"/>
      <c r="GZ7" s="415"/>
      <c r="HA7" s="415"/>
      <c r="HB7" s="415"/>
      <c r="HC7" s="415"/>
      <c r="HD7" s="415"/>
      <c r="HE7" s="415"/>
      <c r="HF7" s="415"/>
      <c r="HG7" s="415"/>
      <c r="HH7" s="415"/>
      <c r="HI7" s="415"/>
      <c r="HJ7" s="415"/>
      <c r="HK7" s="415"/>
      <c r="HL7" s="415"/>
      <c r="HM7" s="415"/>
      <c r="HN7" s="415"/>
      <c r="HO7" s="415"/>
      <c r="HP7" s="415"/>
      <c r="HQ7" s="415"/>
      <c r="HR7" s="415"/>
      <c r="HS7" s="415"/>
      <c r="HT7" s="415"/>
      <c r="HU7" s="415"/>
      <c r="HV7" s="415"/>
      <c r="HW7" s="415"/>
      <c r="HX7" s="415"/>
      <c r="HY7" s="415"/>
      <c r="HZ7" s="415"/>
      <c r="IA7" s="415"/>
      <c r="IB7" s="415"/>
      <c r="IC7" s="415"/>
      <c r="ID7" s="415"/>
      <c r="IE7" s="415"/>
      <c r="IF7" s="415"/>
      <c r="IG7" s="415"/>
      <c r="IH7" s="415"/>
      <c r="II7" s="415"/>
      <c r="IJ7" s="415"/>
      <c r="IK7" s="415"/>
      <c r="IL7" s="415"/>
      <c r="IM7" s="415"/>
      <c r="IN7" s="415"/>
      <c r="IO7" s="415"/>
      <c r="IP7" s="415"/>
      <c r="IQ7" s="415"/>
      <c r="IR7" s="415"/>
      <c r="IS7" s="415"/>
      <c r="IT7" s="415"/>
      <c r="IU7" s="415"/>
      <c r="IV7" s="415"/>
      <c r="IW7" s="415"/>
      <c r="IX7" s="415"/>
    </row>
    <row r="8" spans="1:258" ht="39" thickBot="1" x14ac:dyDescent="0.3">
      <c r="A8" s="714"/>
      <c r="B8" s="714"/>
      <c r="C8" s="716"/>
      <c r="D8" s="416" t="s">
        <v>8</v>
      </c>
      <c r="E8" s="417" t="s">
        <v>9</v>
      </c>
      <c r="F8" s="418" t="s">
        <v>10</v>
      </c>
      <c r="G8" s="418" t="s">
        <v>11</v>
      </c>
      <c r="H8" s="568"/>
      <c r="I8" s="557"/>
      <c r="J8" s="419" t="s">
        <v>12</v>
      </c>
      <c r="K8" s="578">
        <v>0.87</v>
      </c>
    </row>
    <row r="9" spans="1:258" ht="13.5" thickBot="1" x14ac:dyDescent="0.3">
      <c r="A9" s="420">
        <v>1</v>
      </c>
      <c r="B9" s="420"/>
      <c r="C9" s="421">
        <v>2</v>
      </c>
      <c r="D9" s="422">
        <v>3</v>
      </c>
      <c r="E9" s="423">
        <v>4</v>
      </c>
      <c r="F9" s="424"/>
      <c r="G9" s="424">
        <v>5</v>
      </c>
      <c r="H9" s="569"/>
      <c r="I9" s="558"/>
      <c r="J9" s="425"/>
      <c r="K9" s="426"/>
      <c r="L9" s="425"/>
      <c r="M9" s="425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  <c r="IK9" s="426"/>
      <c r="IL9" s="426"/>
      <c r="IM9" s="426"/>
      <c r="IN9" s="426"/>
      <c r="IO9" s="426"/>
      <c r="IP9" s="426"/>
      <c r="IQ9" s="426"/>
      <c r="IR9" s="426"/>
      <c r="IS9" s="426"/>
      <c r="IT9" s="426"/>
      <c r="IU9" s="426"/>
      <c r="IV9" s="426"/>
      <c r="IW9" s="426"/>
      <c r="IX9" s="426"/>
    </row>
    <row r="10" spans="1:258" ht="24" x14ac:dyDescent="0.25">
      <c r="A10" s="427">
        <v>1</v>
      </c>
      <c r="B10" s="428"/>
      <c r="C10" s="429" t="s">
        <v>13</v>
      </c>
      <c r="D10" s="430">
        <f>SUBTOTAL(9,D11:D19)</f>
        <v>178748</v>
      </c>
      <c r="E10" s="430">
        <f>SUBTOTAL(9,E11:E19)</f>
        <v>2586358.0999999996</v>
      </c>
      <c r="F10" s="430"/>
      <c r="G10" s="430">
        <f>SUBTOTAL(9,G11:G19)</f>
        <v>2249847.04</v>
      </c>
      <c r="H10" s="543"/>
      <c r="I10" s="559"/>
      <c r="J10" s="431"/>
      <c r="K10" s="432"/>
      <c r="L10" s="433"/>
      <c r="M10" s="433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4"/>
      <c r="DV10" s="434"/>
      <c r="DW10" s="434"/>
      <c r="DX10" s="434"/>
      <c r="DY10" s="434"/>
      <c r="DZ10" s="434"/>
      <c r="EA10" s="434"/>
      <c r="EB10" s="434"/>
      <c r="EC10" s="434"/>
      <c r="ED10" s="434"/>
      <c r="EE10" s="434"/>
      <c r="EF10" s="434"/>
      <c r="EG10" s="434"/>
      <c r="EH10" s="434"/>
      <c r="EI10" s="434"/>
      <c r="EJ10" s="434"/>
      <c r="EK10" s="434"/>
      <c r="EL10" s="434"/>
      <c r="EM10" s="434"/>
      <c r="EN10" s="434"/>
      <c r="EO10" s="434"/>
      <c r="EP10" s="434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34"/>
      <c r="FG10" s="434"/>
      <c r="FH10" s="434"/>
      <c r="FI10" s="434"/>
      <c r="FJ10" s="434"/>
      <c r="FK10" s="434"/>
      <c r="FL10" s="434"/>
      <c r="FM10" s="434"/>
      <c r="FN10" s="434"/>
      <c r="FO10" s="434"/>
      <c r="FP10" s="434"/>
      <c r="FQ10" s="434"/>
      <c r="FR10" s="434"/>
      <c r="FS10" s="434"/>
      <c r="FT10" s="434"/>
      <c r="FU10" s="434"/>
      <c r="FV10" s="434"/>
      <c r="FW10" s="434"/>
      <c r="FX10" s="434"/>
      <c r="FY10" s="434"/>
      <c r="FZ10" s="434"/>
      <c r="GA10" s="434"/>
      <c r="GB10" s="434"/>
      <c r="GC10" s="434"/>
      <c r="GD10" s="434"/>
      <c r="GE10" s="434"/>
      <c r="GF10" s="434"/>
      <c r="GG10" s="434"/>
      <c r="GH10" s="434"/>
      <c r="GI10" s="434"/>
      <c r="GJ10" s="434"/>
      <c r="GK10" s="434"/>
      <c r="GL10" s="434"/>
      <c r="GM10" s="434"/>
      <c r="GN10" s="434"/>
      <c r="GO10" s="434"/>
      <c r="GP10" s="434"/>
      <c r="GQ10" s="434"/>
      <c r="GR10" s="434"/>
      <c r="GS10" s="434"/>
      <c r="GT10" s="434"/>
      <c r="GU10" s="434"/>
      <c r="GV10" s="434"/>
      <c r="GW10" s="434"/>
      <c r="GX10" s="434"/>
      <c r="GY10" s="434"/>
      <c r="GZ10" s="434"/>
      <c r="HA10" s="434"/>
      <c r="HB10" s="434"/>
      <c r="HC10" s="434"/>
      <c r="HD10" s="434"/>
      <c r="HE10" s="434"/>
      <c r="HF10" s="434"/>
      <c r="HG10" s="434"/>
      <c r="HH10" s="434"/>
      <c r="HI10" s="434"/>
      <c r="HJ10" s="434"/>
      <c r="HK10" s="434"/>
      <c r="HL10" s="434"/>
      <c r="HM10" s="434"/>
      <c r="HN10" s="434"/>
      <c r="HO10" s="434"/>
      <c r="HP10" s="434"/>
      <c r="HQ10" s="434"/>
      <c r="HR10" s="434"/>
      <c r="HS10" s="434"/>
      <c r="HT10" s="434"/>
      <c r="HU10" s="434"/>
      <c r="HV10" s="434"/>
      <c r="HW10" s="434"/>
      <c r="HX10" s="434"/>
      <c r="HY10" s="434"/>
      <c r="HZ10" s="434"/>
      <c r="IA10" s="434"/>
      <c r="IB10" s="434"/>
      <c r="IC10" s="434"/>
      <c r="ID10" s="434"/>
      <c r="IE10" s="434"/>
      <c r="IF10" s="434"/>
      <c r="IG10" s="434"/>
      <c r="IH10" s="434"/>
      <c r="II10" s="434"/>
      <c r="IJ10" s="434"/>
      <c r="IK10" s="434"/>
      <c r="IL10" s="434"/>
      <c r="IM10" s="434"/>
      <c r="IN10" s="434"/>
      <c r="IO10" s="434"/>
      <c r="IP10" s="434"/>
      <c r="IQ10" s="434"/>
      <c r="IR10" s="434"/>
      <c r="IS10" s="434"/>
      <c r="IT10" s="434"/>
      <c r="IU10" s="434"/>
      <c r="IV10" s="434"/>
      <c r="IW10" s="434"/>
      <c r="IX10" s="434"/>
    </row>
    <row r="11" spans="1:258" x14ac:dyDescent="0.25">
      <c r="A11" s="435" t="s">
        <v>14</v>
      </c>
      <c r="B11" s="436"/>
      <c r="C11" s="437" t="s">
        <v>342</v>
      </c>
      <c r="D11" s="438">
        <f>SUBTOTAL(9,D12:D19)</f>
        <v>178748</v>
      </c>
      <c r="E11" s="439">
        <f>SUBTOTAL(9,E12:E19)</f>
        <v>2586358.0999999996</v>
      </c>
      <c r="F11" s="440"/>
      <c r="G11" s="543">
        <f>SUBTOTAL(9,G12:G19)</f>
        <v>2249847.04</v>
      </c>
      <c r="H11" s="543"/>
      <c r="I11" s="559"/>
      <c r="J11" s="431"/>
      <c r="K11" s="441"/>
      <c r="L11" s="442"/>
      <c r="M11" s="443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4"/>
      <c r="EG11" s="434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4"/>
      <c r="FF11" s="434"/>
      <c r="FG11" s="434"/>
      <c r="FH11" s="434"/>
      <c r="FI11" s="434"/>
      <c r="FJ11" s="434"/>
      <c r="FK11" s="434"/>
      <c r="FL11" s="434"/>
      <c r="FM11" s="434"/>
      <c r="FN11" s="434"/>
      <c r="FO11" s="434"/>
      <c r="FP11" s="434"/>
      <c r="FQ11" s="434"/>
      <c r="FR11" s="434"/>
      <c r="FS11" s="434"/>
      <c r="FT11" s="434"/>
      <c r="FU11" s="434"/>
      <c r="FV11" s="434"/>
      <c r="FW11" s="434"/>
      <c r="FX11" s="434"/>
      <c r="FY11" s="434"/>
      <c r="FZ11" s="434"/>
      <c r="GA11" s="434"/>
      <c r="GB11" s="434"/>
      <c r="GC11" s="434"/>
      <c r="GD11" s="434"/>
      <c r="GE11" s="434"/>
      <c r="GF11" s="434"/>
      <c r="GG11" s="434"/>
      <c r="GH11" s="434"/>
      <c r="GI11" s="434"/>
      <c r="GJ11" s="434"/>
      <c r="GK11" s="434"/>
      <c r="GL11" s="434"/>
      <c r="GM11" s="434"/>
      <c r="GN11" s="434"/>
      <c r="GO11" s="434"/>
      <c r="GP11" s="434"/>
      <c r="GQ11" s="434"/>
      <c r="GR11" s="434"/>
      <c r="GS11" s="434"/>
      <c r="GT11" s="434"/>
      <c r="GU11" s="434"/>
      <c r="GV11" s="434"/>
      <c r="GW11" s="434"/>
      <c r="GX11" s="434"/>
      <c r="GY11" s="434"/>
      <c r="GZ11" s="434"/>
      <c r="HA11" s="434"/>
      <c r="HB11" s="434"/>
      <c r="HC11" s="434"/>
      <c r="HD11" s="434"/>
      <c r="HE11" s="434"/>
      <c r="HF11" s="434"/>
      <c r="HG11" s="434"/>
      <c r="HH11" s="434"/>
      <c r="HI11" s="434"/>
      <c r="HJ11" s="434"/>
      <c r="HK11" s="434"/>
      <c r="HL11" s="434"/>
      <c r="HM11" s="434"/>
      <c r="HN11" s="434"/>
      <c r="HO11" s="434"/>
      <c r="HP11" s="434"/>
      <c r="HQ11" s="434"/>
      <c r="HR11" s="434"/>
      <c r="HS11" s="434"/>
      <c r="HT11" s="434"/>
      <c r="HU11" s="434"/>
      <c r="HV11" s="434"/>
      <c r="HW11" s="434"/>
      <c r="HX11" s="434"/>
      <c r="HY11" s="434"/>
      <c r="HZ11" s="434"/>
      <c r="IA11" s="434"/>
      <c r="IB11" s="434"/>
      <c r="IC11" s="434"/>
      <c r="ID11" s="434"/>
      <c r="IE11" s="434"/>
      <c r="IF11" s="434"/>
      <c r="IG11" s="434"/>
      <c r="IH11" s="434"/>
      <c r="II11" s="434"/>
      <c r="IJ11" s="434"/>
      <c r="IK11" s="434"/>
      <c r="IL11" s="434"/>
      <c r="IM11" s="434"/>
      <c r="IN11" s="434"/>
      <c r="IO11" s="434"/>
      <c r="IP11" s="434"/>
      <c r="IQ11" s="434"/>
      <c r="IR11" s="434"/>
      <c r="IS11" s="434"/>
      <c r="IT11" s="434"/>
      <c r="IU11" s="434"/>
      <c r="IV11" s="434"/>
      <c r="IW11" s="434"/>
      <c r="IX11" s="434"/>
    </row>
    <row r="12" spans="1:258" x14ac:dyDescent="0.25">
      <c r="A12" s="435"/>
      <c r="B12" s="436"/>
      <c r="C12" s="437" t="s">
        <v>402</v>
      </c>
      <c r="D12" s="438">
        <f>SUBTOTAL(9,D14:D19)</f>
        <v>178748</v>
      </c>
      <c r="E12" s="439">
        <f>SUBTOTAL(9,E14:E19)</f>
        <v>2586358.0999999996</v>
      </c>
      <c r="F12" s="440"/>
      <c r="G12" s="544">
        <f>SUBTOTAL(9,G14:G19)</f>
        <v>2249847.04</v>
      </c>
      <c r="H12" s="544"/>
      <c r="I12" s="560"/>
      <c r="J12" s="431"/>
      <c r="K12" s="441"/>
      <c r="L12" s="442"/>
      <c r="M12" s="443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/>
      <c r="CX12" s="434"/>
      <c r="CY12" s="434"/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4"/>
      <c r="DL12" s="434"/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4"/>
      <c r="DZ12" s="434"/>
      <c r="EA12" s="434"/>
      <c r="EB12" s="434"/>
      <c r="EC12" s="434"/>
      <c r="ED12" s="434"/>
      <c r="EE12" s="434"/>
      <c r="EF12" s="434"/>
      <c r="EG12" s="434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  <c r="FG12" s="434"/>
      <c r="FH12" s="434"/>
      <c r="FI12" s="434"/>
      <c r="FJ12" s="434"/>
      <c r="FK12" s="434"/>
      <c r="FL12" s="434"/>
      <c r="FM12" s="434"/>
      <c r="FN12" s="434"/>
      <c r="FO12" s="434"/>
      <c r="FP12" s="434"/>
      <c r="FQ12" s="434"/>
      <c r="FR12" s="434"/>
      <c r="FS12" s="434"/>
      <c r="FT12" s="434"/>
      <c r="FU12" s="434"/>
      <c r="FV12" s="434"/>
      <c r="FW12" s="434"/>
      <c r="FX12" s="434"/>
      <c r="FY12" s="434"/>
      <c r="FZ12" s="434"/>
      <c r="GA12" s="434"/>
      <c r="GB12" s="434"/>
      <c r="GC12" s="434"/>
      <c r="GD12" s="434"/>
      <c r="GE12" s="434"/>
      <c r="GF12" s="434"/>
      <c r="GG12" s="434"/>
      <c r="GH12" s="434"/>
      <c r="GI12" s="434"/>
      <c r="GJ12" s="434"/>
      <c r="GK12" s="434"/>
      <c r="GL12" s="434"/>
      <c r="GM12" s="434"/>
      <c r="GN12" s="434"/>
      <c r="GO12" s="434"/>
      <c r="GP12" s="434"/>
      <c r="GQ12" s="434"/>
      <c r="GR12" s="434"/>
      <c r="GS12" s="434"/>
      <c r="GT12" s="434"/>
      <c r="GU12" s="434"/>
      <c r="GV12" s="434"/>
      <c r="GW12" s="434"/>
      <c r="GX12" s="434"/>
      <c r="GY12" s="434"/>
      <c r="GZ12" s="434"/>
      <c r="HA12" s="434"/>
      <c r="HB12" s="434"/>
      <c r="HC12" s="434"/>
      <c r="HD12" s="434"/>
      <c r="HE12" s="434"/>
      <c r="HF12" s="434"/>
      <c r="HG12" s="434"/>
      <c r="HH12" s="434"/>
      <c r="HI12" s="434"/>
      <c r="HJ12" s="434"/>
      <c r="HK12" s="434"/>
      <c r="HL12" s="434"/>
      <c r="HM12" s="434"/>
      <c r="HN12" s="434"/>
      <c r="HO12" s="434"/>
      <c r="HP12" s="434"/>
      <c r="HQ12" s="434"/>
      <c r="HR12" s="434"/>
      <c r="HS12" s="434"/>
      <c r="HT12" s="434"/>
      <c r="HU12" s="434"/>
      <c r="HV12" s="434"/>
      <c r="HW12" s="434"/>
      <c r="HX12" s="434"/>
      <c r="HY12" s="434"/>
      <c r="HZ12" s="434"/>
      <c r="IA12" s="434"/>
      <c r="IB12" s="434"/>
      <c r="IC12" s="434"/>
      <c r="ID12" s="434"/>
      <c r="IE12" s="434"/>
      <c r="IF12" s="434"/>
      <c r="IG12" s="434"/>
      <c r="IH12" s="434"/>
      <c r="II12" s="434"/>
      <c r="IJ12" s="434"/>
      <c r="IK12" s="434"/>
      <c r="IL12" s="434"/>
      <c r="IM12" s="434"/>
      <c r="IN12" s="434"/>
      <c r="IO12" s="434"/>
      <c r="IP12" s="434"/>
      <c r="IQ12" s="434"/>
      <c r="IR12" s="434"/>
      <c r="IS12" s="434"/>
      <c r="IT12" s="434"/>
      <c r="IU12" s="434"/>
      <c r="IV12" s="434"/>
      <c r="IW12" s="434"/>
      <c r="IX12" s="434"/>
    </row>
    <row r="13" spans="1:258" x14ac:dyDescent="0.25">
      <c r="A13" s="444"/>
      <c r="B13" s="445"/>
      <c r="C13" s="446" t="s">
        <v>17</v>
      </c>
      <c r="D13" s="447"/>
      <c r="E13" s="448"/>
      <c r="F13" s="449"/>
      <c r="G13" s="545"/>
      <c r="H13" s="545"/>
      <c r="I13" s="561"/>
      <c r="J13" s="450"/>
      <c r="K13" s="441"/>
      <c r="L13" s="442"/>
      <c r="M13" s="443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/>
      <c r="CX13" s="434"/>
      <c r="CY13" s="434"/>
      <c r="CZ13" s="434"/>
      <c r="DA13" s="434"/>
      <c r="DB13" s="434"/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4"/>
      <c r="DV13" s="434"/>
      <c r="DW13" s="434"/>
      <c r="DX13" s="434"/>
      <c r="DY13" s="434"/>
      <c r="DZ13" s="434"/>
      <c r="EA13" s="434"/>
      <c r="EB13" s="434"/>
      <c r="EC13" s="434"/>
      <c r="ED13" s="434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4"/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34"/>
      <c r="FG13" s="434"/>
      <c r="FH13" s="434"/>
      <c r="FI13" s="434"/>
      <c r="FJ13" s="434"/>
      <c r="FK13" s="434"/>
      <c r="FL13" s="434"/>
      <c r="FM13" s="434"/>
      <c r="FN13" s="434"/>
      <c r="FO13" s="434"/>
      <c r="FP13" s="434"/>
      <c r="FQ13" s="434"/>
      <c r="FR13" s="434"/>
      <c r="FS13" s="434"/>
      <c r="FT13" s="434"/>
      <c r="FU13" s="434"/>
      <c r="FV13" s="434"/>
      <c r="FW13" s="434"/>
      <c r="FX13" s="434"/>
      <c r="FY13" s="434"/>
      <c r="FZ13" s="434"/>
      <c r="GA13" s="434"/>
      <c r="GB13" s="434"/>
      <c r="GC13" s="434"/>
      <c r="GD13" s="434"/>
      <c r="GE13" s="434"/>
      <c r="GF13" s="434"/>
      <c r="GG13" s="434"/>
      <c r="GH13" s="434"/>
      <c r="GI13" s="434"/>
      <c r="GJ13" s="434"/>
      <c r="GK13" s="434"/>
      <c r="GL13" s="434"/>
      <c r="GM13" s="434"/>
      <c r="GN13" s="434"/>
      <c r="GO13" s="434"/>
      <c r="GP13" s="434"/>
      <c r="GQ13" s="434"/>
      <c r="GR13" s="434"/>
      <c r="GS13" s="434"/>
      <c r="GT13" s="434"/>
      <c r="GU13" s="434"/>
      <c r="GV13" s="434"/>
      <c r="GW13" s="434"/>
      <c r="GX13" s="434"/>
      <c r="GY13" s="434"/>
      <c r="GZ13" s="434"/>
      <c r="HA13" s="434"/>
      <c r="HB13" s="434"/>
      <c r="HC13" s="434"/>
      <c r="HD13" s="434"/>
      <c r="HE13" s="434"/>
      <c r="HF13" s="434"/>
      <c r="HG13" s="434"/>
      <c r="HH13" s="434"/>
      <c r="HI13" s="434"/>
      <c r="HJ13" s="434"/>
      <c r="HK13" s="434"/>
      <c r="HL13" s="434"/>
      <c r="HM13" s="434"/>
      <c r="HN13" s="434"/>
      <c r="HO13" s="434"/>
      <c r="HP13" s="434"/>
      <c r="HQ13" s="434"/>
      <c r="HR13" s="434"/>
      <c r="HS13" s="434"/>
      <c r="HT13" s="434"/>
      <c r="HU13" s="434"/>
      <c r="HV13" s="434"/>
      <c r="HW13" s="434"/>
      <c r="HX13" s="434"/>
      <c r="HY13" s="434"/>
      <c r="HZ13" s="434"/>
      <c r="IA13" s="434"/>
      <c r="IB13" s="434"/>
      <c r="IC13" s="434"/>
      <c r="ID13" s="434"/>
      <c r="IE13" s="434"/>
      <c r="IF13" s="434"/>
      <c r="IG13" s="434"/>
      <c r="IH13" s="434"/>
      <c r="II13" s="434"/>
      <c r="IJ13" s="434"/>
      <c r="IK13" s="434"/>
      <c r="IL13" s="434"/>
      <c r="IM13" s="434"/>
      <c r="IN13" s="434"/>
      <c r="IO13" s="434"/>
      <c r="IP13" s="434"/>
      <c r="IQ13" s="434"/>
      <c r="IR13" s="434"/>
      <c r="IS13" s="434"/>
      <c r="IT13" s="434"/>
      <c r="IU13" s="434"/>
      <c r="IV13" s="434"/>
      <c r="IW13" s="434"/>
      <c r="IX13" s="434"/>
    </row>
    <row r="14" spans="1:258" ht="30" x14ac:dyDescent="0.25">
      <c r="A14" s="451">
        <v>1</v>
      </c>
      <c r="B14" s="452" t="s">
        <v>403</v>
      </c>
      <c r="C14" s="698" t="s">
        <v>410</v>
      </c>
      <c r="D14" s="562">
        <v>62799</v>
      </c>
      <c r="E14" s="447">
        <v>1045583.0599999999</v>
      </c>
      <c r="F14" s="579">
        <f>ROUND($K$8*$K$7,5)</f>
        <v>0.86989000000000005</v>
      </c>
      <c r="G14" s="546">
        <f>ROUND(E14*F14,2)</f>
        <v>909542.25</v>
      </c>
      <c r="H14" s="546"/>
      <c r="I14" s="576"/>
      <c r="J14" s="454"/>
      <c r="K14" s="455"/>
      <c r="L14" s="456"/>
      <c r="M14" s="457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458"/>
      <c r="CF14" s="458"/>
      <c r="CG14" s="458"/>
      <c r="CH14" s="458"/>
      <c r="CI14" s="458"/>
      <c r="CJ14" s="458"/>
      <c r="CK14" s="458"/>
      <c r="CL14" s="458"/>
      <c r="CM14" s="458"/>
      <c r="CN14" s="458"/>
      <c r="CO14" s="458"/>
      <c r="CP14" s="458"/>
      <c r="CQ14" s="458"/>
      <c r="CR14" s="458"/>
      <c r="CS14" s="458"/>
      <c r="CT14" s="458"/>
      <c r="CU14" s="458"/>
      <c r="CV14" s="458"/>
      <c r="CW14" s="458"/>
      <c r="CX14" s="458"/>
      <c r="CY14" s="458"/>
      <c r="CZ14" s="458"/>
      <c r="DA14" s="458"/>
      <c r="DB14" s="458"/>
      <c r="DC14" s="458"/>
      <c r="DD14" s="458"/>
      <c r="DE14" s="458"/>
      <c r="DF14" s="458"/>
      <c r="DG14" s="458"/>
      <c r="DH14" s="458"/>
      <c r="DI14" s="458"/>
      <c r="DJ14" s="458"/>
      <c r="DK14" s="458"/>
      <c r="DL14" s="458"/>
      <c r="DM14" s="458"/>
      <c r="DN14" s="458"/>
      <c r="DO14" s="458"/>
      <c r="DP14" s="458"/>
      <c r="DQ14" s="458"/>
      <c r="DR14" s="458"/>
      <c r="DS14" s="458"/>
      <c r="DT14" s="458"/>
      <c r="DU14" s="458"/>
      <c r="DV14" s="458"/>
      <c r="DW14" s="458"/>
      <c r="DX14" s="458"/>
      <c r="DY14" s="458"/>
      <c r="DZ14" s="458"/>
      <c r="EA14" s="458"/>
      <c r="EB14" s="458"/>
      <c r="EC14" s="458"/>
      <c r="ED14" s="458"/>
      <c r="EE14" s="458"/>
      <c r="EF14" s="458"/>
      <c r="EG14" s="458"/>
      <c r="EH14" s="458"/>
      <c r="EI14" s="458"/>
      <c r="EJ14" s="458"/>
      <c r="EK14" s="458"/>
      <c r="EL14" s="458"/>
      <c r="EM14" s="458"/>
      <c r="EN14" s="458"/>
      <c r="EO14" s="458"/>
      <c r="EP14" s="458"/>
      <c r="EQ14" s="458"/>
      <c r="ER14" s="458"/>
      <c r="ES14" s="458"/>
      <c r="ET14" s="458"/>
      <c r="EU14" s="458"/>
      <c r="EV14" s="458"/>
      <c r="EW14" s="458"/>
      <c r="EX14" s="458"/>
      <c r="EY14" s="458"/>
      <c r="EZ14" s="458"/>
      <c r="FA14" s="458"/>
      <c r="FB14" s="458"/>
      <c r="FC14" s="458"/>
      <c r="FD14" s="458"/>
      <c r="FE14" s="458"/>
      <c r="FF14" s="458"/>
      <c r="FG14" s="458"/>
      <c r="FH14" s="458"/>
      <c r="FI14" s="458"/>
      <c r="FJ14" s="458"/>
      <c r="FK14" s="458"/>
      <c r="FL14" s="458"/>
      <c r="FM14" s="458"/>
      <c r="FN14" s="458"/>
      <c r="FO14" s="458"/>
      <c r="FP14" s="458"/>
      <c r="FQ14" s="458"/>
      <c r="FR14" s="458"/>
      <c r="FS14" s="458"/>
      <c r="FT14" s="458"/>
      <c r="FU14" s="458"/>
      <c r="FV14" s="458"/>
      <c r="FW14" s="458"/>
      <c r="FX14" s="458"/>
      <c r="FY14" s="458"/>
      <c r="FZ14" s="458"/>
      <c r="GA14" s="458"/>
      <c r="GB14" s="458"/>
      <c r="GC14" s="458"/>
      <c r="GD14" s="458"/>
      <c r="GE14" s="458"/>
      <c r="GF14" s="458"/>
      <c r="GG14" s="458"/>
      <c r="GH14" s="458"/>
      <c r="GI14" s="458"/>
      <c r="GJ14" s="458"/>
      <c r="GK14" s="458"/>
      <c r="GL14" s="458"/>
      <c r="GM14" s="458"/>
      <c r="GN14" s="458"/>
      <c r="GO14" s="458"/>
      <c r="GP14" s="458"/>
      <c r="GQ14" s="458"/>
      <c r="GR14" s="458"/>
      <c r="GS14" s="458"/>
      <c r="GT14" s="458"/>
      <c r="GU14" s="458"/>
      <c r="GV14" s="458"/>
      <c r="GW14" s="458"/>
      <c r="GX14" s="458"/>
      <c r="GY14" s="458"/>
      <c r="GZ14" s="458"/>
      <c r="HA14" s="458"/>
      <c r="HB14" s="458"/>
      <c r="HC14" s="458"/>
      <c r="HD14" s="458"/>
      <c r="HE14" s="458"/>
      <c r="HF14" s="458"/>
      <c r="HG14" s="458"/>
      <c r="HH14" s="458"/>
      <c r="HI14" s="458"/>
      <c r="HJ14" s="458"/>
      <c r="HK14" s="458"/>
      <c r="HL14" s="458"/>
      <c r="HM14" s="458"/>
      <c r="HN14" s="458"/>
      <c r="HO14" s="458"/>
      <c r="HP14" s="458"/>
      <c r="HQ14" s="458"/>
      <c r="HR14" s="458"/>
      <c r="HS14" s="458"/>
      <c r="HT14" s="458"/>
      <c r="HU14" s="458"/>
      <c r="HV14" s="458"/>
      <c r="HW14" s="458"/>
      <c r="HX14" s="458"/>
      <c r="HY14" s="458"/>
      <c r="HZ14" s="458"/>
      <c r="IA14" s="458"/>
      <c r="IB14" s="458"/>
      <c r="IC14" s="458"/>
      <c r="ID14" s="458"/>
      <c r="IE14" s="458"/>
      <c r="IF14" s="458"/>
      <c r="IG14" s="458"/>
      <c r="IH14" s="458"/>
      <c r="II14" s="458"/>
      <c r="IJ14" s="458"/>
      <c r="IK14" s="458"/>
      <c r="IL14" s="458"/>
      <c r="IM14" s="458"/>
      <c r="IN14" s="458"/>
      <c r="IO14" s="458"/>
      <c r="IP14" s="458"/>
      <c r="IQ14" s="458"/>
      <c r="IR14" s="458"/>
      <c r="IS14" s="458"/>
      <c r="IT14" s="458"/>
      <c r="IU14" s="458"/>
      <c r="IV14" s="458"/>
      <c r="IW14" s="458"/>
      <c r="IX14" s="458"/>
    </row>
    <row r="15" spans="1:258" ht="30" x14ac:dyDescent="0.25">
      <c r="A15" s="451">
        <f>A14+1</f>
        <v>2</v>
      </c>
      <c r="B15" s="452" t="s">
        <v>404</v>
      </c>
      <c r="C15" s="698" t="s">
        <v>412</v>
      </c>
      <c r="D15" s="562">
        <v>23823</v>
      </c>
      <c r="E15" s="447">
        <v>200499.7</v>
      </c>
      <c r="F15" s="579">
        <f t="shared" ref="F15:F19" si="0">ROUND($K$8*$K$7,5)</f>
        <v>0.86989000000000005</v>
      </c>
      <c r="G15" s="546">
        <f>ROUND(E15*F15,2)</f>
        <v>174412.68</v>
      </c>
      <c r="H15" s="546"/>
      <c r="I15" s="576"/>
      <c r="J15" s="454"/>
      <c r="K15" s="455"/>
      <c r="L15" s="456"/>
      <c r="M15" s="457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/>
      <c r="CX15" s="458"/>
      <c r="CY15" s="458"/>
      <c r="CZ15" s="458"/>
      <c r="DA15" s="458"/>
      <c r="DB15" s="458"/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8"/>
      <c r="DT15" s="458"/>
      <c r="DU15" s="458"/>
      <c r="DV15" s="458"/>
      <c r="DW15" s="458"/>
      <c r="DX15" s="458"/>
      <c r="DY15" s="458"/>
      <c r="DZ15" s="458"/>
      <c r="EA15" s="458"/>
      <c r="EB15" s="458"/>
      <c r="EC15" s="458"/>
      <c r="ED15" s="458"/>
      <c r="EE15" s="458"/>
      <c r="EF15" s="458"/>
      <c r="EG15" s="458"/>
      <c r="EH15" s="458"/>
      <c r="EI15" s="458"/>
      <c r="EJ15" s="458"/>
      <c r="EK15" s="458"/>
      <c r="EL15" s="458"/>
      <c r="EM15" s="458"/>
      <c r="EN15" s="458"/>
      <c r="EO15" s="458"/>
      <c r="EP15" s="458"/>
      <c r="EQ15" s="458"/>
      <c r="ER15" s="458"/>
      <c r="ES15" s="458"/>
      <c r="ET15" s="458"/>
      <c r="EU15" s="458"/>
      <c r="EV15" s="458"/>
      <c r="EW15" s="458"/>
      <c r="EX15" s="458"/>
      <c r="EY15" s="458"/>
      <c r="EZ15" s="458"/>
      <c r="FA15" s="458"/>
      <c r="FB15" s="458"/>
      <c r="FC15" s="458"/>
      <c r="FD15" s="458"/>
      <c r="FE15" s="458"/>
      <c r="FF15" s="458"/>
      <c r="FG15" s="458"/>
      <c r="FH15" s="458"/>
      <c r="FI15" s="458"/>
      <c r="FJ15" s="458"/>
      <c r="FK15" s="458"/>
      <c r="FL15" s="458"/>
      <c r="FM15" s="458"/>
      <c r="FN15" s="458"/>
      <c r="FO15" s="458"/>
      <c r="FP15" s="458"/>
      <c r="FQ15" s="458"/>
      <c r="FR15" s="458"/>
      <c r="FS15" s="458"/>
      <c r="FT15" s="458"/>
      <c r="FU15" s="458"/>
      <c r="FV15" s="458"/>
      <c r="FW15" s="458"/>
      <c r="FX15" s="458"/>
      <c r="FY15" s="458"/>
      <c r="FZ15" s="458"/>
      <c r="GA15" s="458"/>
      <c r="GB15" s="458"/>
      <c r="GC15" s="458"/>
      <c r="GD15" s="458"/>
      <c r="GE15" s="458"/>
      <c r="GF15" s="458"/>
      <c r="GG15" s="458"/>
      <c r="GH15" s="458"/>
      <c r="GI15" s="458"/>
      <c r="GJ15" s="458"/>
      <c r="GK15" s="458"/>
      <c r="GL15" s="458"/>
      <c r="GM15" s="458"/>
      <c r="GN15" s="458"/>
      <c r="GO15" s="458"/>
      <c r="GP15" s="458"/>
      <c r="GQ15" s="458"/>
      <c r="GR15" s="458"/>
      <c r="GS15" s="458"/>
      <c r="GT15" s="458"/>
      <c r="GU15" s="458"/>
      <c r="GV15" s="458"/>
      <c r="GW15" s="458"/>
      <c r="GX15" s="458"/>
      <c r="GY15" s="458"/>
      <c r="GZ15" s="458"/>
      <c r="HA15" s="458"/>
      <c r="HB15" s="458"/>
      <c r="HC15" s="458"/>
      <c r="HD15" s="458"/>
      <c r="HE15" s="458"/>
      <c r="HF15" s="458"/>
      <c r="HG15" s="458"/>
      <c r="HH15" s="458"/>
      <c r="HI15" s="458"/>
      <c r="HJ15" s="458"/>
      <c r="HK15" s="458"/>
      <c r="HL15" s="458"/>
      <c r="HM15" s="458"/>
      <c r="HN15" s="458"/>
      <c r="HO15" s="458"/>
      <c r="HP15" s="458"/>
      <c r="HQ15" s="458"/>
      <c r="HR15" s="458"/>
      <c r="HS15" s="458"/>
      <c r="HT15" s="458"/>
      <c r="HU15" s="458"/>
      <c r="HV15" s="458"/>
      <c r="HW15" s="458"/>
      <c r="HX15" s="458"/>
      <c r="HY15" s="458"/>
      <c r="HZ15" s="458"/>
      <c r="IA15" s="458"/>
      <c r="IB15" s="458"/>
      <c r="IC15" s="458"/>
      <c r="ID15" s="458"/>
      <c r="IE15" s="458"/>
      <c r="IF15" s="458"/>
      <c r="IG15" s="458"/>
      <c r="IH15" s="458"/>
      <c r="II15" s="458"/>
      <c r="IJ15" s="458"/>
      <c r="IK15" s="458"/>
      <c r="IL15" s="458"/>
      <c r="IM15" s="458"/>
      <c r="IN15" s="458"/>
      <c r="IO15" s="458"/>
      <c r="IP15" s="458"/>
      <c r="IQ15" s="458"/>
      <c r="IR15" s="458"/>
      <c r="IS15" s="458"/>
      <c r="IT15" s="458"/>
      <c r="IU15" s="458"/>
      <c r="IV15" s="458"/>
      <c r="IW15" s="458"/>
      <c r="IX15" s="458"/>
    </row>
    <row r="16" spans="1:258" ht="30" x14ac:dyDescent="0.25">
      <c r="A16" s="451">
        <f t="shared" ref="A16:A19" si="1">A15+1</f>
        <v>3</v>
      </c>
      <c r="B16" s="452" t="s">
        <v>405</v>
      </c>
      <c r="C16" s="698" t="s">
        <v>415</v>
      </c>
      <c r="D16" s="562">
        <v>16156</v>
      </c>
      <c r="E16" s="447">
        <v>203615.14</v>
      </c>
      <c r="F16" s="579">
        <f t="shared" si="0"/>
        <v>0.86989000000000005</v>
      </c>
      <c r="G16" s="546">
        <f t="shared" ref="G16:G17" si="2">ROUND(E16*F16,2)</f>
        <v>177122.77</v>
      </c>
      <c r="H16" s="546"/>
      <c r="I16" s="596"/>
      <c r="J16" s="454"/>
      <c r="K16" s="455"/>
      <c r="L16" s="456"/>
      <c r="M16" s="457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/>
      <c r="CX16" s="458"/>
      <c r="CY16" s="458"/>
      <c r="CZ16" s="458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 s="458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8"/>
      <c r="EW16" s="458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58"/>
      <c r="FL16" s="458"/>
      <c r="FM16" s="458"/>
      <c r="FN16" s="458"/>
      <c r="FO16" s="458"/>
      <c r="FP16" s="458"/>
      <c r="FQ16" s="458"/>
      <c r="FR16" s="458"/>
      <c r="FS16" s="458"/>
      <c r="FT16" s="458"/>
      <c r="FU16" s="458"/>
      <c r="FV16" s="458"/>
      <c r="FW16" s="458"/>
      <c r="FX16" s="458"/>
      <c r="FY16" s="458"/>
      <c r="FZ16" s="458"/>
      <c r="GA16" s="458"/>
      <c r="GB16" s="458"/>
      <c r="GC16" s="458"/>
      <c r="GD16" s="458"/>
      <c r="GE16" s="458"/>
      <c r="GF16" s="458"/>
      <c r="GG16" s="458"/>
      <c r="GH16" s="458"/>
      <c r="GI16" s="458"/>
      <c r="GJ16" s="458"/>
      <c r="GK16" s="458"/>
      <c r="GL16" s="458"/>
      <c r="GM16" s="458"/>
      <c r="GN16" s="458"/>
      <c r="GO16" s="458"/>
      <c r="GP16" s="458"/>
      <c r="GQ16" s="458"/>
      <c r="GR16" s="458"/>
      <c r="GS16" s="458"/>
      <c r="GT16" s="458"/>
      <c r="GU16" s="458"/>
      <c r="GV16" s="458"/>
      <c r="GW16" s="458"/>
      <c r="GX16" s="458"/>
      <c r="GY16" s="458"/>
      <c r="GZ16" s="458"/>
      <c r="HA16" s="458"/>
      <c r="HB16" s="458"/>
      <c r="HC16" s="458"/>
      <c r="HD16" s="458"/>
      <c r="HE16" s="458"/>
      <c r="HF16" s="458"/>
      <c r="HG16" s="458"/>
      <c r="HH16" s="458"/>
      <c r="HI16" s="458"/>
      <c r="HJ16" s="458"/>
      <c r="HK16" s="458"/>
      <c r="HL16" s="458"/>
      <c r="HM16" s="458"/>
      <c r="HN16" s="458"/>
      <c r="HO16" s="458"/>
      <c r="HP16" s="458"/>
      <c r="HQ16" s="458"/>
      <c r="HR16" s="458"/>
      <c r="HS16" s="458"/>
      <c r="HT16" s="458"/>
      <c r="HU16" s="458"/>
      <c r="HV16" s="458"/>
      <c r="HW16" s="458"/>
      <c r="HX16" s="458"/>
      <c r="HY16" s="458"/>
      <c r="HZ16" s="458"/>
      <c r="IA16" s="458"/>
      <c r="IB16" s="458"/>
      <c r="IC16" s="458"/>
      <c r="ID16" s="458"/>
      <c r="IE16" s="458"/>
      <c r="IF16" s="458"/>
      <c r="IG16" s="458"/>
      <c r="IH16" s="458"/>
      <c r="II16" s="458"/>
      <c r="IJ16" s="458"/>
      <c r="IK16" s="458"/>
      <c r="IL16" s="458"/>
      <c r="IM16" s="458"/>
      <c r="IN16" s="458"/>
      <c r="IO16" s="458"/>
      <c r="IP16" s="458"/>
      <c r="IQ16" s="458"/>
      <c r="IR16" s="458"/>
      <c r="IS16" s="458"/>
      <c r="IT16" s="458"/>
      <c r="IU16" s="458"/>
      <c r="IV16" s="458"/>
      <c r="IW16" s="458"/>
      <c r="IX16" s="458"/>
    </row>
    <row r="17" spans="1:258" ht="30" x14ac:dyDescent="0.25">
      <c r="A17" s="451">
        <f t="shared" si="1"/>
        <v>4</v>
      </c>
      <c r="B17" s="452" t="s">
        <v>406</v>
      </c>
      <c r="C17" s="698" t="s">
        <v>411</v>
      </c>
      <c r="D17" s="562">
        <v>101</v>
      </c>
      <c r="E17" s="447">
        <v>698.30000000000007</v>
      </c>
      <c r="F17" s="579">
        <f t="shared" si="0"/>
        <v>0.86989000000000005</v>
      </c>
      <c r="G17" s="546">
        <f t="shared" si="2"/>
        <v>607.44000000000005</v>
      </c>
      <c r="H17" s="546"/>
      <c r="I17" s="576"/>
      <c r="J17" s="454"/>
      <c r="K17" s="455"/>
      <c r="L17" s="456"/>
      <c r="M17" s="457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458"/>
      <c r="BH17" s="458"/>
      <c r="BI17" s="458"/>
      <c r="BJ17" s="458"/>
      <c r="BK17" s="458"/>
      <c r="BL17" s="458"/>
      <c r="BM17" s="458"/>
      <c r="BN17" s="458"/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  <c r="BY17" s="458"/>
      <c r="BZ17" s="458"/>
      <c r="CA17" s="458"/>
      <c r="CB17" s="458"/>
      <c r="CC17" s="458"/>
      <c r="CD17" s="458"/>
      <c r="CE17" s="458"/>
      <c r="CF17" s="458"/>
      <c r="CG17" s="458"/>
      <c r="CH17" s="458"/>
      <c r="CI17" s="458"/>
      <c r="CJ17" s="458"/>
      <c r="CK17" s="458"/>
      <c r="CL17" s="458"/>
      <c r="CM17" s="458"/>
      <c r="CN17" s="458"/>
      <c r="CO17" s="458"/>
      <c r="CP17" s="458"/>
      <c r="CQ17" s="458"/>
      <c r="CR17" s="458"/>
      <c r="CS17" s="458"/>
      <c r="CT17" s="458"/>
      <c r="CU17" s="458"/>
      <c r="CV17" s="458"/>
      <c r="CW17" s="458"/>
      <c r="CX17" s="458"/>
      <c r="CY17" s="458"/>
      <c r="CZ17" s="458"/>
      <c r="DA17" s="458"/>
      <c r="DB17" s="458"/>
      <c r="DC17" s="458"/>
      <c r="DD17" s="458"/>
      <c r="DE17" s="458"/>
      <c r="DF17" s="458"/>
      <c r="DG17" s="458"/>
      <c r="DH17" s="458"/>
      <c r="DI17" s="458"/>
      <c r="DJ17" s="458"/>
      <c r="DK17" s="458"/>
      <c r="DL17" s="458"/>
      <c r="DM17" s="458"/>
      <c r="DN17" s="458"/>
      <c r="DO17" s="458"/>
      <c r="DP17" s="458"/>
      <c r="DQ17" s="458"/>
      <c r="DR17" s="458"/>
      <c r="DS17" s="458"/>
      <c r="DT17" s="458"/>
      <c r="DU17" s="458"/>
      <c r="DV17" s="458"/>
      <c r="DW17" s="458"/>
      <c r="DX17" s="458"/>
      <c r="DY17" s="458"/>
      <c r="DZ17" s="458"/>
      <c r="EA17" s="458"/>
      <c r="EB17" s="458"/>
      <c r="EC17" s="458"/>
      <c r="ED17" s="458"/>
      <c r="EE17" s="458"/>
      <c r="EF17" s="458"/>
      <c r="EG17" s="458"/>
      <c r="EH17" s="458"/>
      <c r="EI17" s="458"/>
      <c r="EJ17" s="458"/>
      <c r="EK17" s="458"/>
      <c r="EL17" s="458"/>
      <c r="EM17" s="458"/>
      <c r="EN17" s="458"/>
      <c r="EO17" s="458"/>
      <c r="EP17" s="458"/>
      <c r="EQ17" s="458"/>
      <c r="ER17" s="458"/>
      <c r="ES17" s="458"/>
      <c r="ET17" s="458"/>
      <c r="EU17" s="458"/>
      <c r="EV17" s="458"/>
      <c r="EW17" s="458"/>
      <c r="EX17" s="458"/>
      <c r="EY17" s="458"/>
      <c r="EZ17" s="458"/>
      <c r="FA17" s="458"/>
      <c r="FB17" s="458"/>
      <c r="FC17" s="458"/>
      <c r="FD17" s="458"/>
      <c r="FE17" s="458"/>
      <c r="FF17" s="458"/>
      <c r="FG17" s="458"/>
      <c r="FH17" s="458"/>
      <c r="FI17" s="458"/>
      <c r="FJ17" s="458"/>
      <c r="FK17" s="458"/>
      <c r="FL17" s="458"/>
      <c r="FM17" s="458"/>
      <c r="FN17" s="458"/>
      <c r="FO17" s="458"/>
      <c r="FP17" s="458"/>
      <c r="FQ17" s="458"/>
      <c r="FR17" s="458"/>
      <c r="FS17" s="458"/>
      <c r="FT17" s="458"/>
      <c r="FU17" s="458"/>
      <c r="FV17" s="458"/>
      <c r="FW17" s="458"/>
      <c r="FX17" s="458"/>
      <c r="FY17" s="458"/>
      <c r="FZ17" s="458"/>
      <c r="GA17" s="458"/>
      <c r="GB17" s="458"/>
      <c r="GC17" s="458"/>
      <c r="GD17" s="458"/>
      <c r="GE17" s="458"/>
      <c r="GF17" s="458"/>
      <c r="GG17" s="458"/>
      <c r="GH17" s="458"/>
      <c r="GI17" s="458"/>
      <c r="GJ17" s="458"/>
      <c r="GK17" s="458"/>
      <c r="GL17" s="458"/>
      <c r="GM17" s="458"/>
      <c r="GN17" s="458"/>
      <c r="GO17" s="458"/>
      <c r="GP17" s="458"/>
      <c r="GQ17" s="458"/>
      <c r="GR17" s="458"/>
      <c r="GS17" s="458"/>
      <c r="GT17" s="458"/>
      <c r="GU17" s="458"/>
      <c r="GV17" s="458"/>
      <c r="GW17" s="458"/>
      <c r="GX17" s="458"/>
      <c r="GY17" s="458"/>
      <c r="GZ17" s="458"/>
      <c r="HA17" s="458"/>
      <c r="HB17" s="458"/>
      <c r="HC17" s="458"/>
      <c r="HD17" s="458"/>
      <c r="HE17" s="458"/>
      <c r="HF17" s="458"/>
      <c r="HG17" s="458"/>
      <c r="HH17" s="458"/>
      <c r="HI17" s="458"/>
      <c r="HJ17" s="458"/>
      <c r="HK17" s="458"/>
      <c r="HL17" s="458"/>
      <c r="HM17" s="458"/>
      <c r="HN17" s="458"/>
      <c r="HO17" s="458"/>
      <c r="HP17" s="458"/>
      <c r="HQ17" s="458"/>
      <c r="HR17" s="458"/>
      <c r="HS17" s="458"/>
      <c r="HT17" s="458"/>
      <c r="HU17" s="458"/>
      <c r="HV17" s="458"/>
      <c r="HW17" s="458"/>
      <c r="HX17" s="458"/>
      <c r="HY17" s="458"/>
      <c r="HZ17" s="458"/>
      <c r="IA17" s="458"/>
      <c r="IB17" s="458"/>
      <c r="IC17" s="458"/>
      <c r="ID17" s="458"/>
      <c r="IE17" s="458"/>
      <c r="IF17" s="458"/>
      <c r="IG17" s="458"/>
      <c r="IH17" s="458"/>
      <c r="II17" s="458"/>
      <c r="IJ17" s="458"/>
      <c r="IK17" s="458"/>
      <c r="IL17" s="458"/>
      <c r="IM17" s="458"/>
      <c r="IN17" s="458"/>
      <c r="IO17" s="458"/>
      <c r="IP17" s="458"/>
      <c r="IQ17" s="458"/>
      <c r="IR17" s="458"/>
      <c r="IS17" s="458"/>
      <c r="IT17" s="458"/>
      <c r="IU17" s="458"/>
      <c r="IV17" s="458"/>
      <c r="IW17" s="458"/>
      <c r="IX17" s="458"/>
    </row>
    <row r="18" spans="1:258" ht="30" x14ac:dyDescent="0.25">
      <c r="A18" s="451">
        <f t="shared" si="1"/>
        <v>5</v>
      </c>
      <c r="B18" s="452" t="s">
        <v>407</v>
      </c>
      <c r="C18" s="698" t="s">
        <v>413</v>
      </c>
      <c r="D18" s="562">
        <v>51847</v>
      </c>
      <c r="E18" s="447">
        <v>804201.5199999999</v>
      </c>
      <c r="F18" s="579">
        <f t="shared" si="0"/>
        <v>0.86989000000000005</v>
      </c>
      <c r="G18" s="546">
        <f t="shared" ref="G18" si="3">ROUND(E18*F18,2)</f>
        <v>699566.86</v>
      </c>
      <c r="H18" s="546"/>
      <c r="I18" s="576"/>
      <c r="J18" s="454"/>
      <c r="K18" s="455"/>
      <c r="L18" s="456"/>
      <c r="M18" s="457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58"/>
      <c r="BJ18" s="458"/>
      <c r="BK18" s="458"/>
      <c r="BL18" s="45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458"/>
      <c r="CG18" s="458"/>
      <c r="CH18" s="458"/>
      <c r="CI18" s="458"/>
      <c r="CJ18" s="458"/>
      <c r="CK18" s="458"/>
      <c r="CL18" s="458"/>
      <c r="CM18" s="458"/>
      <c r="CN18" s="458"/>
      <c r="CO18" s="458"/>
      <c r="CP18" s="458"/>
      <c r="CQ18" s="458"/>
      <c r="CR18" s="458"/>
      <c r="CS18" s="458"/>
      <c r="CT18" s="458"/>
      <c r="CU18" s="458"/>
      <c r="CV18" s="458"/>
      <c r="CW18" s="458"/>
      <c r="CX18" s="458"/>
      <c r="CY18" s="458"/>
      <c r="CZ18" s="458"/>
      <c r="DA18" s="458"/>
      <c r="DB18" s="458"/>
      <c r="DC18" s="458"/>
      <c r="DD18" s="458"/>
      <c r="DE18" s="458"/>
      <c r="DF18" s="458"/>
      <c r="DG18" s="458"/>
      <c r="DH18" s="458"/>
      <c r="DI18" s="458"/>
      <c r="DJ18" s="458"/>
      <c r="DK18" s="458"/>
      <c r="DL18" s="458"/>
      <c r="DM18" s="458"/>
      <c r="DN18" s="458"/>
      <c r="DO18" s="458"/>
      <c r="DP18" s="458"/>
      <c r="DQ18" s="458"/>
      <c r="DR18" s="458"/>
      <c r="DS18" s="458"/>
      <c r="DT18" s="458"/>
      <c r="DU18" s="458"/>
      <c r="DV18" s="458"/>
      <c r="DW18" s="458"/>
      <c r="DX18" s="458"/>
      <c r="DY18" s="458"/>
      <c r="DZ18" s="458"/>
      <c r="EA18" s="458"/>
      <c r="EB18" s="458"/>
      <c r="EC18" s="458"/>
      <c r="ED18" s="458"/>
      <c r="EE18" s="458"/>
      <c r="EF18" s="458"/>
      <c r="EG18" s="458"/>
      <c r="EH18" s="458"/>
      <c r="EI18" s="458"/>
      <c r="EJ18" s="458"/>
      <c r="EK18" s="458"/>
      <c r="EL18" s="458"/>
      <c r="EM18" s="458"/>
      <c r="EN18" s="458"/>
      <c r="EO18" s="458"/>
      <c r="EP18" s="458"/>
      <c r="EQ18" s="458"/>
      <c r="ER18" s="458"/>
      <c r="ES18" s="458"/>
      <c r="ET18" s="458"/>
      <c r="EU18" s="458"/>
      <c r="EV18" s="458"/>
      <c r="EW18" s="458"/>
      <c r="EX18" s="458"/>
      <c r="EY18" s="458"/>
      <c r="EZ18" s="458"/>
      <c r="FA18" s="458"/>
      <c r="FB18" s="458"/>
      <c r="FC18" s="458"/>
      <c r="FD18" s="458"/>
      <c r="FE18" s="458"/>
      <c r="FF18" s="458"/>
      <c r="FG18" s="458"/>
      <c r="FH18" s="458"/>
      <c r="FI18" s="458"/>
      <c r="FJ18" s="458"/>
      <c r="FK18" s="458"/>
      <c r="FL18" s="458"/>
      <c r="FM18" s="458"/>
      <c r="FN18" s="458"/>
      <c r="FO18" s="458"/>
      <c r="FP18" s="458"/>
      <c r="FQ18" s="458"/>
      <c r="FR18" s="458"/>
      <c r="FS18" s="458"/>
      <c r="FT18" s="458"/>
      <c r="FU18" s="458"/>
      <c r="FV18" s="458"/>
      <c r="FW18" s="458"/>
      <c r="FX18" s="458"/>
      <c r="FY18" s="458"/>
      <c r="FZ18" s="458"/>
      <c r="GA18" s="458"/>
      <c r="GB18" s="458"/>
      <c r="GC18" s="458"/>
      <c r="GD18" s="458"/>
      <c r="GE18" s="458"/>
      <c r="GF18" s="458"/>
      <c r="GG18" s="458"/>
      <c r="GH18" s="458"/>
      <c r="GI18" s="458"/>
      <c r="GJ18" s="458"/>
      <c r="GK18" s="458"/>
      <c r="GL18" s="458"/>
      <c r="GM18" s="458"/>
      <c r="GN18" s="458"/>
      <c r="GO18" s="458"/>
      <c r="GP18" s="458"/>
      <c r="GQ18" s="458"/>
      <c r="GR18" s="458"/>
      <c r="GS18" s="458"/>
      <c r="GT18" s="458"/>
      <c r="GU18" s="458"/>
      <c r="GV18" s="458"/>
      <c r="GW18" s="458"/>
      <c r="GX18" s="458"/>
      <c r="GY18" s="458"/>
      <c r="GZ18" s="458"/>
      <c r="HA18" s="458"/>
      <c r="HB18" s="458"/>
      <c r="HC18" s="458"/>
      <c r="HD18" s="458"/>
      <c r="HE18" s="458"/>
      <c r="HF18" s="458"/>
      <c r="HG18" s="458"/>
      <c r="HH18" s="458"/>
      <c r="HI18" s="458"/>
      <c r="HJ18" s="458"/>
      <c r="HK18" s="458"/>
      <c r="HL18" s="458"/>
      <c r="HM18" s="458"/>
      <c r="HN18" s="458"/>
      <c r="HO18" s="458"/>
      <c r="HP18" s="458"/>
      <c r="HQ18" s="458"/>
      <c r="HR18" s="458"/>
      <c r="HS18" s="458"/>
      <c r="HT18" s="458"/>
      <c r="HU18" s="458"/>
      <c r="HV18" s="458"/>
      <c r="HW18" s="458"/>
      <c r="HX18" s="458"/>
      <c r="HY18" s="458"/>
      <c r="HZ18" s="458"/>
      <c r="IA18" s="458"/>
      <c r="IB18" s="458"/>
      <c r="IC18" s="458"/>
      <c r="ID18" s="458"/>
      <c r="IE18" s="458"/>
      <c r="IF18" s="458"/>
      <c r="IG18" s="458"/>
      <c r="IH18" s="458"/>
      <c r="II18" s="458"/>
      <c r="IJ18" s="458"/>
      <c r="IK18" s="458"/>
      <c r="IL18" s="458"/>
      <c r="IM18" s="458"/>
      <c r="IN18" s="458"/>
      <c r="IO18" s="458"/>
      <c r="IP18" s="458"/>
      <c r="IQ18" s="458"/>
      <c r="IR18" s="458"/>
      <c r="IS18" s="458"/>
      <c r="IT18" s="458"/>
      <c r="IU18" s="458"/>
      <c r="IV18" s="458"/>
      <c r="IW18" s="458"/>
      <c r="IX18" s="458"/>
    </row>
    <row r="19" spans="1:258" ht="30.75" thickBot="1" x14ac:dyDescent="0.3">
      <c r="A19" s="451">
        <f t="shared" si="1"/>
        <v>6</v>
      </c>
      <c r="B19" s="452" t="s">
        <v>408</v>
      </c>
      <c r="C19" s="698" t="s">
        <v>414</v>
      </c>
      <c r="D19" s="699">
        <v>24022</v>
      </c>
      <c r="E19" s="447">
        <v>331760.38</v>
      </c>
      <c r="F19" s="579">
        <f t="shared" si="0"/>
        <v>0.86989000000000005</v>
      </c>
      <c r="G19" s="546">
        <f t="shared" ref="G19" si="4">ROUND(E19*F19,2)</f>
        <v>288595.03999999998</v>
      </c>
      <c r="H19" s="546"/>
      <c r="I19" s="576"/>
      <c r="J19" s="454"/>
      <c r="K19" s="455"/>
      <c r="L19" s="456"/>
      <c r="M19" s="457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8"/>
      <c r="CJ19" s="458"/>
      <c r="CK19" s="458"/>
      <c r="CL19" s="458"/>
      <c r="CM19" s="458"/>
      <c r="CN19" s="458"/>
      <c r="CO19" s="458"/>
      <c r="CP19" s="458"/>
      <c r="CQ19" s="458"/>
      <c r="CR19" s="458"/>
      <c r="CS19" s="458"/>
      <c r="CT19" s="458"/>
      <c r="CU19" s="458"/>
      <c r="CV19" s="458"/>
      <c r="CW19" s="458"/>
      <c r="CX19" s="458"/>
      <c r="CY19" s="458"/>
      <c r="CZ19" s="458"/>
      <c r="DA19" s="458"/>
      <c r="DB19" s="458"/>
      <c r="DC19" s="458"/>
      <c r="DD19" s="458"/>
      <c r="DE19" s="458"/>
      <c r="DF19" s="458"/>
      <c r="DG19" s="458"/>
      <c r="DH19" s="458"/>
      <c r="DI19" s="458"/>
      <c r="DJ19" s="458"/>
      <c r="DK19" s="458"/>
      <c r="DL19" s="458"/>
      <c r="DM19" s="458"/>
      <c r="DN19" s="458"/>
      <c r="DO19" s="458"/>
      <c r="DP19" s="458"/>
      <c r="DQ19" s="458"/>
      <c r="DR19" s="458"/>
      <c r="DS19" s="458"/>
      <c r="DT19" s="458"/>
      <c r="DU19" s="458"/>
      <c r="DV19" s="458"/>
      <c r="DW19" s="458"/>
      <c r="DX19" s="458"/>
      <c r="DY19" s="458"/>
      <c r="DZ19" s="458"/>
      <c r="EA19" s="458"/>
      <c r="EB19" s="458"/>
      <c r="EC19" s="458"/>
      <c r="ED19" s="458"/>
      <c r="EE19" s="458"/>
      <c r="EF19" s="458"/>
      <c r="EG19" s="458"/>
      <c r="EH19" s="458"/>
      <c r="EI19" s="458"/>
      <c r="EJ19" s="458"/>
      <c r="EK19" s="458"/>
      <c r="EL19" s="458"/>
      <c r="EM19" s="458"/>
      <c r="EN19" s="458"/>
      <c r="EO19" s="458"/>
      <c r="EP19" s="458"/>
      <c r="EQ19" s="458"/>
      <c r="ER19" s="458"/>
      <c r="ES19" s="458"/>
      <c r="ET19" s="458"/>
      <c r="EU19" s="458"/>
      <c r="EV19" s="458"/>
      <c r="EW19" s="458"/>
      <c r="EX19" s="458"/>
      <c r="EY19" s="458"/>
      <c r="EZ19" s="458"/>
      <c r="FA19" s="458"/>
      <c r="FB19" s="458"/>
      <c r="FC19" s="458"/>
      <c r="FD19" s="458"/>
      <c r="FE19" s="458"/>
      <c r="FF19" s="458"/>
      <c r="FG19" s="458"/>
      <c r="FH19" s="458"/>
      <c r="FI19" s="458"/>
      <c r="FJ19" s="458"/>
      <c r="FK19" s="458"/>
      <c r="FL19" s="458"/>
      <c r="FM19" s="458"/>
      <c r="FN19" s="458"/>
      <c r="FO19" s="458"/>
      <c r="FP19" s="458"/>
      <c r="FQ19" s="458"/>
      <c r="FR19" s="458"/>
      <c r="FS19" s="458"/>
      <c r="FT19" s="458"/>
      <c r="FU19" s="458"/>
      <c r="FV19" s="458"/>
      <c r="FW19" s="458"/>
      <c r="FX19" s="458"/>
      <c r="FY19" s="458"/>
      <c r="FZ19" s="458"/>
      <c r="GA19" s="458"/>
      <c r="GB19" s="458"/>
      <c r="GC19" s="458"/>
      <c r="GD19" s="458"/>
      <c r="GE19" s="458"/>
      <c r="GF19" s="458"/>
      <c r="GG19" s="458"/>
      <c r="GH19" s="458"/>
      <c r="GI19" s="458"/>
      <c r="GJ19" s="458"/>
      <c r="GK19" s="458"/>
      <c r="GL19" s="458"/>
      <c r="GM19" s="458"/>
      <c r="GN19" s="458"/>
      <c r="GO19" s="458"/>
      <c r="GP19" s="458"/>
      <c r="GQ19" s="458"/>
      <c r="GR19" s="458"/>
      <c r="GS19" s="458"/>
      <c r="GT19" s="458"/>
      <c r="GU19" s="458"/>
      <c r="GV19" s="458"/>
      <c r="GW19" s="458"/>
      <c r="GX19" s="458"/>
      <c r="GY19" s="458"/>
      <c r="GZ19" s="458"/>
      <c r="HA19" s="458"/>
      <c r="HB19" s="458"/>
      <c r="HC19" s="458"/>
      <c r="HD19" s="458"/>
      <c r="HE19" s="458"/>
      <c r="HF19" s="458"/>
      <c r="HG19" s="458"/>
      <c r="HH19" s="458"/>
      <c r="HI19" s="458"/>
      <c r="HJ19" s="458"/>
      <c r="HK19" s="458"/>
      <c r="HL19" s="458"/>
      <c r="HM19" s="458"/>
      <c r="HN19" s="458"/>
      <c r="HO19" s="458"/>
      <c r="HP19" s="458"/>
      <c r="HQ19" s="458"/>
      <c r="HR19" s="458"/>
      <c r="HS19" s="458"/>
      <c r="HT19" s="458"/>
      <c r="HU19" s="458"/>
      <c r="HV19" s="458"/>
      <c r="HW19" s="458"/>
      <c r="HX19" s="458"/>
      <c r="HY19" s="458"/>
      <c r="HZ19" s="458"/>
      <c r="IA19" s="458"/>
      <c r="IB19" s="458"/>
      <c r="IC19" s="458"/>
      <c r="ID19" s="458"/>
      <c r="IE19" s="458"/>
      <c r="IF19" s="458"/>
      <c r="IG19" s="458"/>
      <c r="IH19" s="458"/>
      <c r="II19" s="458"/>
      <c r="IJ19" s="458"/>
      <c r="IK19" s="458"/>
      <c r="IL19" s="458"/>
      <c r="IM19" s="458"/>
      <c r="IN19" s="458"/>
      <c r="IO19" s="458"/>
      <c r="IP19" s="458"/>
      <c r="IQ19" s="458"/>
      <c r="IR19" s="458"/>
      <c r="IS19" s="458"/>
      <c r="IT19" s="458"/>
      <c r="IU19" s="458"/>
      <c r="IV19" s="458"/>
      <c r="IW19" s="458"/>
      <c r="IX19" s="458"/>
    </row>
    <row r="20" spans="1:258" x14ac:dyDescent="0.25">
      <c r="A20" s="427">
        <v>2</v>
      </c>
      <c r="B20" s="428"/>
      <c r="C20" s="429" t="s">
        <v>59</v>
      </c>
      <c r="D20" s="438">
        <f>SUM(D21:D24)</f>
        <v>42270</v>
      </c>
      <c r="E20" s="459">
        <f>SUM(E21:E24)</f>
        <v>532269</v>
      </c>
      <c r="F20" s="580"/>
      <c r="G20" s="542">
        <f>SUM(G21:G24)</f>
        <v>518808.6</v>
      </c>
      <c r="H20" s="543"/>
      <c r="I20" s="577"/>
      <c r="J20" s="431"/>
      <c r="K20" s="460"/>
      <c r="L20" s="460"/>
      <c r="M20" s="460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/>
      <c r="CX20" s="434"/>
      <c r="CY20" s="434"/>
      <c r="CZ20" s="434"/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34"/>
      <c r="FL20" s="434"/>
      <c r="FM20" s="434"/>
      <c r="FN20" s="434"/>
      <c r="FO20" s="434"/>
      <c r="FP20" s="434"/>
      <c r="FQ20" s="434"/>
      <c r="FR20" s="434"/>
      <c r="FS20" s="434"/>
      <c r="FT20" s="434"/>
      <c r="FU20" s="434"/>
      <c r="FV20" s="434"/>
      <c r="FW20" s="434"/>
      <c r="FX20" s="434"/>
      <c r="FY20" s="434"/>
      <c r="FZ20" s="434"/>
      <c r="GA20" s="434"/>
      <c r="GB20" s="434"/>
      <c r="GC20" s="434"/>
      <c r="GD20" s="434"/>
      <c r="GE20" s="434"/>
      <c r="GF20" s="434"/>
      <c r="GG20" s="434"/>
      <c r="GH20" s="434"/>
      <c r="GI20" s="434"/>
      <c r="GJ20" s="434"/>
      <c r="GK20" s="434"/>
      <c r="GL20" s="434"/>
      <c r="GM20" s="434"/>
      <c r="GN20" s="434"/>
      <c r="GO20" s="434"/>
      <c r="GP20" s="434"/>
      <c r="GQ20" s="434"/>
      <c r="GR20" s="434"/>
      <c r="GS20" s="434"/>
      <c r="GT20" s="434"/>
      <c r="GU20" s="434"/>
      <c r="GV20" s="434"/>
      <c r="GW20" s="434"/>
      <c r="GX20" s="434"/>
      <c r="GY20" s="434"/>
      <c r="GZ20" s="434"/>
      <c r="HA20" s="434"/>
      <c r="HB20" s="434"/>
      <c r="HC20" s="434"/>
      <c r="HD20" s="434"/>
      <c r="HE20" s="434"/>
      <c r="HF20" s="434"/>
      <c r="HG20" s="434"/>
      <c r="HH20" s="434"/>
      <c r="HI20" s="434"/>
      <c r="HJ20" s="434"/>
      <c r="HK20" s="434"/>
      <c r="HL20" s="434"/>
      <c r="HM20" s="434"/>
      <c r="HN20" s="434"/>
      <c r="HO20" s="434"/>
      <c r="HP20" s="434"/>
      <c r="HQ20" s="434"/>
      <c r="HR20" s="434"/>
      <c r="HS20" s="434"/>
      <c r="HT20" s="434"/>
      <c r="HU20" s="434"/>
      <c r="HV20" s="434"/>
      <c r="HW20" s="434"/>
      <c r="HX20" s="434"/>
      <c r="HY20" s="434"/>
      <c r="HZ20" s="434"/>
      <c r="IA20" s="434"/>
      <c r="IB20" s="434"/>
      <c r="IC20" s="434"/>
      <c r="ID20" s="434"/>
      <c r="IE20" s="434"/>
      <c r="IF20" s="434"/>
      <c r="IG20" s="434"/>
      <c r="IH20" s="434"/>
      <c r="II20" s="434"/>
      <c r="IJ20" s="434"/>
      <c r="IK20" s="434"/>
      <c r="IL20" s="434"/>
      <c r="IM20" s="434"/>
      <c r="IN20" s="434"/>
      <c r="IO20" s="434"/>
      <c r="IP20" s="434"/>
      <c r="IQ20" s="434"/>
      <c r="IR20" s="434"/>
      <c r="IS20" s="434"/>
      <c r="IT20" s="434"/>
      <c r="IU20" s="434"/>
      <c r="IV20" s="434"/>
      <c r="IW20" s="434"/>
      <c r="IX20" s="434"/>
    </row>
    <row r="21" spans="1:258" ht="24" x14ac:dyDescent="0.25">
      <c r="A21" s="461" t="s">
        <v>60</v>
      </c>
      <c r="B21" s="462"/>
      <c r="C21" s="463" t="s">
        <v>61</v>
      </c>
      <c r="D21" s="464">
        <f>ROUND(0.04*D10,0)</f>
        <v>7150</v>
      </c>
      <c r="E21" s="464">
        <f>ROUND(0.04*E10,0)</f>
        <v>103454</v>
      </c>
      <c r="F21" s="581">
        <f>ROUND($K$8*$K$7,5)</f>
        <v>0.86989000000000005</v>
      </c>
      <c r="G21" s="547">
        <f>ROUND(E21*F21,2)</f>
        <v>89993.600000000006</v>
      </c>
      <c r="H21" s="547"/>
      <c r="I21" s="516"/>
      <c r="J21" s="450"/>
      <c r="K21" s="465"/>
      <c r="L21" s="466">
        <f>G21+G14</f>
        <v>999535.85</v>
      </c>
      <c r="M21" s="467"/>
    </row>
    <row r="22" spans="1:258" ht="39.75" customHeight="1" thickBot="1" x14ac:dyDescent="0.3">
      <c r="A22" s="645" t="s">
        <v>62</v>
      </c>
      <c r="B22" s="469"/>
      <c r="C22" s="67" t="s">
        <v>417</v>
      </c>
      <c r="D22" s="471">
        <v>35120</v>
      </c>
      <c r="E22" s="471">
        <f xml:space="preserve"> ROUND(D22*L22,0)</f>
        <v>428815</v>
      </c>
      <c r="F22" s="582">
        <v>1</v>
      </c>
      <c r="G22" s="548">
        <f>ROUND(E22*F22,2)</f>
        <v>428815</v>
      </c>
      <c r="H22" s="548"/>
      <c r="I22" s="516"/>
      <c r="J22" s="450"/>
      <c r="K22" s="465"/>
      <c r="L22" s="466">
        <v>12.21</v>
      </c>
      <c r="M22" s="467"/>
    </row>
    <row r="23" spans="1:258" ht="24.75" hidden="1" thickBot="1" x14ac:dyDescent="0.3">
      <c r="A23" s="645" t="s">
        <v>64</v>
      </c>
      <c r="B23" s="469"/>
      <c r="C23" s="697" t="s">
        <v>67</v>
      </c>
      <c r="D23" s="471"/>
      <c r="E23" s="471">
        <f xml:space="preserve"> ROUND(D23*L23,0)</f>
        <v>0</v>
      </c>
      <c r="F23" s="582">
        <v>1</v>
      </c>
      <c r="G23" s="548">
        <f>ROUND(E23*F23,2)</f>
        <v>0</v>
      </c>
      <c r="H23" s="548"/>
      <c r="I23" s="561"/>
      <c r="J23" s="450"/>
      <c r="K23" s="465"/>
      <c r="L23" s="466">
        <v>12.21</v>
      </c>
      <c r="M23" s="467"/>
    </row>
    <row r="24" spans="1:258" ht="45.75" hidden="1" customHeight="1" thickBot="1" x14ac:dyDescent="0.3">
      <c r="A24" s="472"/>
      <c r="B24" s="473"/>
      <c r="C24" s="474" t="s">
        <v>327</v>
      </c>
      <c r="D24" s="475"/>
      <c r="E24" s="475"/>
      <c r="F24" s="583">
        <v>1</v>
      </c>
      <c r="G24" s="549">
        <f>ROUND(E24*F24,2)</f>
        <v>0</v>
      </c>
      <c r="H24" s="570"/>
      <c r="I24" s="563"/>
      <c r="J24" s="476"/>
      <c r="K24" s="465"/>
      <c r="L24" s="466">
        <v>11.01</v>
      </c>
      <c r="M24" s="467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3"/>
      <c r="BJ24" s="403"/>
      <c r="BK24" s="403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W24" s="403"/>
      <c r="BX24" s="403"/>
      <c r="BY24" s="403"/>
      <c r="BZ24" s="403"/>
      <c r="CA24" s="403"/>
      <c r="CB24" s="403"/>
      <c r="CC24" s="403"/>
      <c r="CD24" s="403"/>
      <c r="CE24" s="403"/>
      <c r="CF24" s="403"/>
      <c r="CG24" s="403"/>
      <c r="CH24" s="403"/>
      <c r="CI24" s="403"/>
      <c r="CJ24" s="403"/>
      <c r="CK24" s="403"/>
      <c r="CL24" s="403"/>
      <c r="CM24" s="403"/>
      <c r="CN24" s="403"/>
      <c r="CO24" s="403"/>
      <c r="CP24" s="403"/>
      <c r="CQ24" s="403"/>
      <c r="CR24" s="403"/>
      <c r="CS24" s="403"/>
      <c r="CT24" s="403"/>
      <c r="CU24" s="403"/>
      <c r="CV24" s="403"/>
      <c r="CW24" s="403"/>
      <c r="CX24" s="403"/>
      <c r="CY24" s="403"/>
      <c r="CZ24" s="403"/>
      <c r="DA24" s="403"/>
      <c r="DB24" s="403"/>
      <c r="DC24" s="403"/>
      <c r="DD24" s="403"/>
      <c r="DE24" s="403"/>
      <c r="DF24" s="403"/>
      <c r="DG24" s="403"/>
      <c r="DH24" s="403"/>
      <c r="DI24" s="403"/>
      <c r="DJ24" s="403"/>
      <c r="DK24" s="403"/>
      <c r="DL24" s="403"/>
      <c r="DM24" s="403"/>
      <c r="DN24" s="403"/>
      <c r="DO24" s="403"/>
      <c r="DP24" s="403"/>
      <c r="DQ24" s="403"/>
      <c r="DR24" s="403"/>
      <c r="DS24" s="403"/>
      <c r="DT24" s="403"/>
      <c r="DU24" s="403"/>
      <c r="DV24" s="403"/>
      <c r="DW24" s="403"/>
      <c r="DX24" s="403"/>
      <c r="DY24" s="403"/>
      <c r="DZ24" s="403"/>
      <c r="EA24" s="403"/>
      <c r="EB24" s="403"/>
      <c r="EC24" s="403"/>
      <c r="ED24" s="403"/>
      <c r="EE24" s="403"/>
      <c r="EF24" s="403"/>
      <c r="EG24" s="403"/>
      <c r="EH24" s="403"/>
      <c r="EI24" s="403"/>
      <c r="EJ24" s="403"/>
      <c r="EK24" s="403"/>
      <c r="EL24" s="403"/>
      <c r="EM24" s="403"/>
      <c r="EN24" s="403"/>
      <c r="EO24" s="403"/>
      <c r="EP24" s="403"/>
      <c r="EQ24" s="403"/>
      <c r="ER24" s="403"/>
      <c r="ES24" s="403"/>
      <c r="ET24" s="403"/>
      <c r="EU24" s="403"/>
      <c r="EV24" s="403"/>
      <c r="EW24" s="403"/>
      <c r="EX24" s="403"/>
      <c r="EY24" s="403"/>
      <c r="EZ24" s="403"/>
      <c r="FA24" s="403"/>
      <c r="FB24" s="403"/>
      <c r="FC24" s="403"/>
      <c r="FD24" s="403"/>
      <c r="FE24" s="403"/>
      <c r="FF24" s="403"/>
      <c r="FG24" s="403"/>
      <c r="FH24" s="403"/>
      <c r="FI24" s="403"/>
      <c r="FJ24" s="403"/>
      <c r="FK24" s="403"/>
      <c r="FL24" s="403"/>
      <c r="FM24" s="403"/>
      <c r="FN24" s="403"/>
      <c r="FO24" s="403"/>
      <c r="FP24" s="403"/>
      <c r="FQ24" s="403"/>
      <c r="FR24" s="403"/>
      <c r="FS24" s="403"/>
      <c r="FT24" s="403"/>
      <c r="FU24" s="403"/>
      <c r="FV24" s="403"/>
      <c r="FW24" s="403"/>
      <c r="FX24" s="403"/>
      <c r="FY24" s="403"/>
      <c r="FZ24" s="403"/>
      <c r="GA24" s="403"/>
      <c r="GB24" s="403"/>
      <c r="GC24" s="403"/>
      <c r="GD24" s="403"/>
      <c r="GE24" s="403"/>
      <c r="GF24" s="403"/>
      <c r="GG24" s="403"/>
      <c r="GH24" s="403"/>
      <c r="GI24" s="403"/>
      <c r="GJ24" s="403"/>
      <c r="GK24" s="403"/>
      <c r="GL24" s="403"/>
      <c r="GM24" s="403"/>
      <c r="GN24" s="403"/>
      <c r="GO24" s="403"/>
      <c r="GP24" s="403"/>
      <c r="GQ24" s="403"/>
      <c r="GR24" s="403"/>
      <c r="GS24" s="403"/>
      <c r="GT24" s="403"/>
      <c r="GU24" s="403"/>
      <c r="GV24" s="403"/>
      <c r="GW24" s="403"/>
      <c r="GX24" s="403"/>
      <c r="GY24" s="403"/>
      <c r="GZ24" s="403"/>
      <c r="HA24" s="403"/>
      <c r="HB24" s="403"/>
      <c r="HC24" s="403"/>
      <c r="HD24" s="403"/>
      <c r="HE24" s="403"/>
      <c r="HF24" s="403"/>
      <c r="HG24" s="403"/>
      <c r="HH24" s="403"/>
      <c r="HI24" s="403"/>
      <c r="HJ24" s="403"/>
      <c r="HK24" s="403"/>
      <c r="HL24" s="403"/>
      <c r="HM24" s="403"/>
      <c r="HN24" s="403"/>
      <c r="HO24" s="403"/>
      <c r="HP24" s="403"/>
      <c r="HQ24" s="403"/>
      <c r="HR24" s="403"/>
      <c r="HS24" s="403"/>
      <c r="HT24" s="403"/>
      <c r="HU24" s="403"/>
      <c r="HV24" s="403"/>
      <c r="HW24" s="403"/>
      <c r="HX24" s="403"/>
      <c r="HY24" s="403"/>
      <c r="HZ24" s="403"/>
      <c r="IA24" s="403"/>
      <c r="IB24" s="403"/>
      <c r="IC24" s="403"/>
      <c r="ID24" s="403"/>
      <c r="IE24" s="403"/>
      <c r="IF24" s="403"/>
      <c r="IG24" s="403"/>
      <c r="IH24" s="403"/>
      <c r="II24" s="403"/>
      <c r="IJ24" s="403"/>
      <c r="IK24" s="403"/>
      <c r="IL24" s="403"/>
      <c r="IM24" s="403"/>
      <c r="IN24" s="403"/>
      <c r="IO24" s="403"/>
      <c r="IP24" s="403"/>
      <c r="IQ24" s="403"/>
      <c r="IR24" s="403"/>
      <c r="IS24" s="403"/>
      <c r="IT24" s="403"/>
      <c r="IU24" s="403"/>
      <c r="IV24" s="403"/>
      <c r="IW24" s="403"/>
      <c r="IX24" s="403"/>
    </row>
    <row r="25" spans="1:258" x14ac:dyDescent="0.25">
      <c r="A25" s="722">
        <v>3</v>
      </c>
      <c r="B25" s="492"/>
      <c r="C25" s="690" t="s">
        <v>68</v>
      </c>
      <c r="D25" s="691">
        <f>D20+D10</f>
        <v>221018</v>
      </c>
      <c r="E25" s="692">
        <f>E20+E10</f>
        <v>3118627.0999999996</v>
      </c>
      <c r="F25" s="692"/>
      <c r="G25" s="693"/>
      <c r="H25" s="431"/>
      <c r="I25" s="559"/>
      <c r="J25" s="431"/>
      <c r="K25" s="434"/>
      <c r="L25" s="431"/>
      <c r="M25" s="433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/>
      <c r="CX25" s="434"/>
      <c r="CY25" s="434"/>
      <c r="CZ25" s="434"/>
      <c r="DA25" s="434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434"/>
      <c r="FK25" s="434"/>
      <c r="FL25" s="434"/>
      <c r="FM25" s="434"/>
      <c r="FN25" s="434"/>
      <c r="FO25" s="434"/>
      <c r="FP25" s="434"/>
      <c r="FQ25" s="434"/>
      <c r="FR25" s="434"/>
      <c r="FS25" s="434"/>
      <c r="FT25" s="434"/>
      <c r="FU25" s="434"/>
      <c r="FV25" s="434"/>
      <c r="FW25" s="434"/>
      <c r="FX25" s="434"/>
      <c r="FY25" s="434"/>
      <c r="FZ25" s="434"/>
      <c r="GA25" s="434"/>
      <c r="GB25" s="434"/>
      <c r="GC25" s="434"/>
      <c r="GD25" s="434"/>
      <c r="GE25" s="434"/>
      <c r="GF25" s="434"/>
      <c r="GG25" s="434"/>
      <c r="GH25" s="434"/>
      <c r="GI25" s="434"/>
      <c r="GJ25" s="434"/>
      <c r="GK25" s="434"/>
      <c r="GL25" s="434"/>
      <c r="GM25" s="434"/>
      <c r="GN25" s="434"/>
      <c r="GO25" s="434"/>
      <c r="GP25" s="434"/>
      <c r="GQ25" s="434"/>
      <c r="GR25" s="434"/>
      <c r="GS25" s="434"/>
      <c r="GT25" s="434"/>
      <c r="GU25" s="434"/>
      <c r="GV25" s="434"/>
      <c r="GW25" s="434"/>
      <c r="GX25" s="434"/>
      <c r="GY25" s="434"/>
      <c r="GZ25" s="434"/>
      <c r="HA25" s="434"/>
      <c r="HB25" s="434"/>
      <c r="HC25" s="434"/>
      <c r="HD25" s="434"/>
      <c r="HE25" s="434"/>
      <c r="HF25" s="434"/>
      <c r="HG25" s="434"/>
      <c r="HH25" s="434"/>
      <c r="HI25" s="434"/>
      <c r="HJ25" s="434"/>
      <c r="HK25" s="434"/>
      <c r="HL25" s="434"/>
      <c r="HM25" s="434"/>
      <c r="HN25" s="434"/>
      <c r="HO25" s="434"/>
      <c r="HP25" s="434"/>
      <c r="HQ25" s="434"/>
      <c r="HR25" s="434"/>
      <c r="HS25" s="434"/>
      <c r="HT25" s="434"/>
      <c r="HU25" s="434"/>
      <c r="HV25" s="434"/>
      <c r="HW25" s="434"/>
      <c r="HX25" s="434"/>
      <c r="HY25" s="434"/>
      <c r="HZ25" s="434"/>
      <c r="IA25" s="434"/>
      <c r="IB25" s="434"/>
      <c r="IC25" s="434"/>
      <c r="ID25" s="434"/>
      <c r="IE25" s="434"/>
      <c r="IF25" s="434"/>
      <c r="IG25" s="434"/>
      <c r="IH25" s="434"/>
      <c r="II25" s="434"/>
      <c r="IJ25" s="434"/>
      <c r="IK25" s="434"/>
      <c r="IL25" s="434"/>
      <c r="IM25" s="434"/>
      <c r="IN25" s="434"/>
      <c r="IO25" s="434"/>
      <c r="IP25" s="434"/>
      <c r="IQ25" s="434"/>
      <c r="IR25" s="434"/>
      <c r="IS25" s="434"/>
      <c r="IT25" s="434"/>
      <c r="IU25" s="434"/>
      <c r="IV25" s="434"/>
      <c r="IW25" s="434"/>
      <c r="IX25" s="434"/>
    </row>
    <row r="26" spans="1:258" x14ac:dyDescent="0.25">
      <c r="A26" s="704"/>
      <c r="B26" s="686"/>
      <c r="C26" s="482" t="s">
        <v>69</v>
      </c>
      <c r="D26" s="483"/>
      <c r="E26" s="484">
        <f>E25*0.2</f>
        <v>623725.41999999993</v>
      </c>
      <c r="F26" s="484"/>
      <c r="G26" s="694"/>
      <c r="H26" s="689"/>
      <c r="I26" s="559"/>
      <c r="J26" s="431"/>
      <c r="K26" s="485"/>
      <c r="L26" s="486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487"/>
      <c r="BB26" s="487"/>
      <c r="BC26" s="487"/>
      <c r="BD26" s="487"/>
      <c r="BE26" s="487"/>
      <c r="BF26" s="487"/>
      <c r="BG26" s="487"/>
      <c r="BH26" s="487"/>
      <c r="BI26" s="487"/>
      <c r="BJ26" s="487"/>
      <c r="BK26" s="487"/>
      <c r="BL26" s="487"/>
      <c r="BM26" s="487"/>
      <c r="BN26" s="487"/>
      <c r="BO26" s="487"/>
      <c r="BP26" s="487"/>
      <c r="BQ26" s="487"/>
      <c r="BR26" s="487"/>
      <c r="BS26" s="487"/>
      <c r="BT26" s="487"/>
      <c r="BU26" s="487"/>
      <c r="BV26" s="487"/>
      <c r="BW26" s="487"/>
      <c r="BX26" s="487"/>
      <c r="BY26" s="487"/>
      <c r="BZ26" s="487"/>
      <c r="CA26" s="487"/>
      <c r="CB26" s="487"/>
      <c r="CC26" s="487"/>
      <c r="CD26" s="487"/>
      <c r="CE26" s="487"/>
      <c r="CF26" s="487"/>
      <c r="CG26" s="487"/>
      <c r="CH26" s="487"/>
      <c r="CI26" s="487"/>
      <c r="CJ26" s="487"/>
      <c r="CK26" s="487"/>
      <c r="CL26" s="487"/>
      <c r="CM26" s="487"/>
      <c r="CN26" s="487"/>
      <c r="CO26" s="487"/>
      <c r="CP26" s="487"/>
      <c r="CQ26" s="487"/>
      <c r="CR26" s="487"/>
      <c r="CS26" s="487"/>
      <c r="CT26" s="487"/>
      <c r="CU26" s="487"/>
      <c r="CV26" s="487"/>
      <c r="CW26" s="487"/>
      <c r="CX26" s="487"/>
      <c r="CY26" s="487"/>
      <c r="CZ26" s="487"/>
      <c r="DA26" s="487"/>
      <c r="DB26" s="487"/>
      <c r="DC26" s="487"/>
      <c r="DD26" s="487"/>
      <c r="DE26" s="487"/>
      <c r="DF26" s="487"/>
      <c r="DG26" s="487"/>
      <c r="DH26" s="487"/>
      <c r="DI26" s="487"/>
      <c r="DJ26" s="487"/>
      <c r="DK26" s="487"/>
      <c r="DL26" s="487"/>
      <c r="DM26" s="487"/>
      <c r="DN26" s="487"/>
      <c r="DO26" s="487"/>
      <c r="DP26" s="487"/>
      <c r="DQ26" s="487"/>
      <c r="DR26" s="487"/>
      <c r="DS26" s="487"/>
      <c r="DT26" s="487"/>
      <c r="DU26" s="487"/>
      <c r="DV26" s="487"/>
      <c r="DW26" s="487"/>
      <c r="DX26" s="487"/>
      <c r="DY26" s="487"/>
      <c r="DZ26" s="487"/>
      <c r="EA26" s="487"/>
      <c r="EB26" s="487"/>
      <c r="EC26" s="487"/>
      <c r="ED26" s="487"/>
      <c r="EE26" s="487"/>
      <c r="EF26" s="487"/>
      <c r="EG26" s="487"/>
      <c r="EH26" s="487"/>
      <c r="EI26" s="487"/>
      <c r="EJ26" s="487"/>
      <c r="EK26" s="487"/>
      <c r="EL26" s="487"/>
      <c r="EM26" s="487"/>
      <c r="EN26" s="487"/>
      <c r="EO26" s="487"/>
      <c r="EP26" s="487"/>
      <c r="EQ26" s="487"/>
      <c r="ER26" s="487"/>
      <c r="ES26" s="487"/>
      <c r="ET26" s="487"/>
      <c r="EU26" s="487"/>
      <c r="EV26" s="487"/>
      <c r="EW26" s="487"/>
      <c r="EX26" s="487"/>
      <c r="EY26" s="487"/>
      <c r="EZ26" s="487"/>
      <c r="FA26" s="487"/>
      <c r="FB26" s="487"/>
      <c r="FC26" s="487"/>
      <c r="FD26" s="487"/>
      <c r="FE26" s="487"/>
      <c r="FF26" s="487"/>
      <c r="FG26" s="487"/>
      <c r="FH26" s="487"/>
      <c r="FI26" s="487"/>
      <c r="FJ26" s="487"/>
      <c r="FK26" s="487"/>
      <c r="FL26" s="487"/>
      <c r="FM26" s="487"/>
      <c r="FN26" s="487"/>
      <c r="FO26" s="487"/>
      <c r="FP26" s="487"/>
      <c r="FQ26" s="487"/>
      <c r="FR26" s="487"/>
      <c r="FS26" s="487"/>
      <c r="FT26" s="487"/>
      <c r="FU26" s="487"/>
      <c r="FV26" s="487"/>
      <c r="FW26" s="487"/>
      <c r="FX26" s="487"/>
      <c r="FY26" s="487"/>
      <c r="FZ26" s="487"/>
      <c r="GA26" s="487"/>
      <c r="GB26" s="487"/>
      <c r="GC26" s="487"/>
      <c r="GD26" s="487"/>
      <c r="GE26" s="487"/>
      <c r="GF26" s="487"/>
      <c r="GG26" s="487"/>
      <c r="GH26" s="487"/>
      <c r="GI26" s="487"/>
      <c r="GJ26" s="487"/>
      <c r="GK26" s="487"/>
      <c r="GL26" s="487"/>
      <c r="GM26" s="487"/>
      <c r="GN26" s="487"/>
      <c r="GO26" s="487"/>
      <c r="GP26" s="487"/>
      <c r="GQ26" s="487"/>
      <c r="GR26" s="487"/>
      <c r="GS26" s="487"/>
      <c r="GT26" s="487"/>
      <c r="GU26" s="487"/>
      <c r="GV26" s="487"/>
      <c r="GW26" s="487"/>
      <c r="GX26" s="487"/>
      <c r="GY26" s="487"/>
      <c r="GZ26" s="487"/>
      <c r="HA26" s="487"/>
      <c r="HB26" s="487"/>
      <c r="HC26" s="487"/>
      <c r="HD26" s="487"/>
      <c r="HE26" s="487"/>
      <c r="HF26" s="487"/>
      <c r="HG26" s="487"/>
      <c r="HH26" s="487"/>
      <c r="HI26" s="487"/>
      <c r="HJ26" s="487"/>
      <c r="HK26" s="487"/>
      <c r="HL26" s="487"/>
      <c r="HM26" s="487"/>
      <c r="HN26" s="487"/>
      <c r="HO26" s="487"/>
      <c r="HP26" s="487"/>
      <c r="HQ26" s="487"/>
      <c r="HR26" s="487"/>
      <c r="HS26" s="487"/>
      <c r="HT26" s="487"/>
      <c r="HU26" s="487"/>
      <c r="HV26" s="487"/>
      <c r="HW26" s="487"/>
      <c r="HX26" s="487"/>
      <c r="HY26" s="487"/>
      <c r="HZ26" s="487"/>
      <c r="IA26" s="487"/>
      <c r="IB26" s="487"/>
      <c r="IC26" s="487"/>
      <c r="ID26" s="487"/>
      <c r="IE26" s="487"/>
      <c r="IF26" s="487"/>
      <c r="IG26" s="487"/>
      <c r="IH26" s="487"/>
      <c r="II26" s="487"/>
      <c r="IJ26" s="487"/>
      <c r="IK26" s="487"/>
      <c r="IL26" s="487"/>
      <c r="IM26" s="487"/>
      <c r="IN26" s="487"/>
      <c r="IO26" s="487"/>
      <c r="IP26" s="487"/>
      <c r="IQ26" s="487"/>
      <c r="IR26" s="487"/>
      <c r="IS26" s="487"/>
      <c r="IT26" s="487"/>
      <c r="IU26" s="487"/>
      <c r="IV26" s="487"/>
      <c r="IW26" s="487"/>
      <c r="IX26" s="487"/>
    </row>
    <row r="27" spans="1:258" ht="13.5" thickBot="1" x14ac:dyDescent="0.3">
      <c r="A27" s="705"/>
      <c r="B27" s="687"/>
      <c r="C27" s="489" t="s">
        <v>70</v>
      </c>
      <c r="D27" s="490"/>
      <c r="E27" s="491">
        <f>E26+E25</f>
        <v>3742352.5199999996</v>
      </c>
      <c r="F27" s="491"/>
      <c r="G27" s="695"/>
      <c r="H27" s="646"/>
      <c r="I27" s="559"/>
      <c r="J27" s="431"/>
      <c r="K27" s="485"/>
      <c r="L27" s="486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AM27" s="487"/>
      <c r="AN27" s="487"/>
      <c r="AO27" s="487"/>
      <c r="AP27" s="487"/>
      <c r="AQ27" s="487"/>
      <c r="AR27" s="487"/>
      <c r="AS27" s="487"/>
      <c r="AT27" s="487"/>
      <c r="AU27" s="487"/>
      <c r="AV27" s="487"/>
      <c r="AW27" s="487"/>
      <c r="AX27" s="487"/>
      <c r="AY27" s="487"/>
      <c r="AZ27" s="487"/>
      <c r="BA27" s="487"/>
      <c r="BB27" s="487"/>
      <c r="BC27" s="487"/>
      <c r="BD27" s="487"/>
      <c r="BE27" s="487"/>
      <c r="BF27" s="487"/>
      <c r="BG27" s="487"/>
      <c r="BH27" s="487"/>
      <c r="BI27" s="487"/>
      <c r="BJ27" s="487"/>
      <c r="BK27" s="487"/>
      <c r="BL27" s="487"/>
      <c r="BM27" s="487"/>
      <c r="BN27" s="487"/>
      <c r="BO27" s="487"/>
      <c r="BP27" s="487"/>
      <c r="BQ27" s="487"/>
      <c r="BR27" s="487"/>
      <c r="BS27" s="487"/>
      <c r="BT27" s="487"/>
      <c r="BU27" s="487"/>
      <c r="BV27" s="487"/>
      <c r="BW27" s="487"/>
      <c r="BX27" s="487"/>
      <c r="BY27" s="487"/>
      <c r="BZ27" s="487"/>
      <c r="CA27" s="487"/>
      <c r="CB27" s="487"/>
      <c r="CC27" s="487"/>
      <c r="CD27" s="487"/>
      <c r="CE27" s="487"/>
      <c r="CF27" s="487"/>
      <c r="CG27" s="487"/>
      <c r="CH27" s="487"/>
      <c r="CI27" s="487"/>
      <c r="CJ27" s="487"/>
      <c r="CK27" s="487"/>
      <c r="CL27" s="487"/>
      <c r="CM27" s="487"/>
      <c r="CN27" s="487"/>
      <c r="CO27" s="487"/>
      <c r="CP27" s="487"/>
      <c r="CQ27" s="487"/>
      <c r="CR27" s="487"/>
      <c r="CS27" s="487"/>
      <c r="CT27" s="487"/>
      <c r="CU27" s="487"/>
      <c r="CV27" s="487"/>
      <c r="CW27" s="487"/>
      <c r="CX27" s="487"/>
      <c r="CY27" s="487"/>
      <c r="CZ27" s="487"/>
      <c r="DA27" s="487"/>
      <c r="DB27" s="487"/>
      <c r="DC27" s="487"/>
      <c r="DD27" s="487"/>
      <c r="DE27" s="487"/>
      <c r="DF27" s="487"/>
      <c r="DG27" s="487"/>
      <c r="DH27" s="487"/>
      <c r="DI27" s="487"/>
      <c r="DJ27" s="487"/>
      <c r="DK27" s="487"/>
      <c r="DL27" s="487"/>
      <c r="DM27" s="487"/>
      <c r="DN27" s="487"/>
      <c r="DO27" s="487"/>
      <c r="DP27" s="487"/>
      <c r="DQ27" s="487"/>
      <c r="DR27" s="487"/>
      <c r="DS27" s="487"/>
      <c r="DT27" s="487"/>
      <c r="DU27" s="487"/>
      <c r="DV27" s="487"/>
      <c r="DW27" s="487"/>
      <c r="DX27" s="487"/>
      <c r="DY27" s="487"/>
      <c r="DZ27" s="487"/>
      <c r="EA27" s="487"/>
      <c r="EB27" s="487"/>
      <c r="EC27" s="487"/>
      <c r="ED27" s="487"/>
      <c r="EE27" s="487"/>
      <c r="EF27" s="487"/>
      <c r="EG27" s="487"/>
      <c r="EH27" s="487"/>
      <c r="EI27" s="487"/>
      <c r="EJ27" s="487"/>
      <c r="EK27" s="487"/>
      <c r="EL27" s="487"/>
      <c r="EM27" s="487"/>
      <c r="EN27" s="487"/>
      <c r="EO27" s="487"/>
      <c r="EP27" s="487"/>
      <c r="EQ27" s="487"/>
      <c r="ER27" s="487"/>
      <c r="ES27" s="487"/>
      <c r="ET27" s="487"/>
      <c r="EU27" s="487"/>
      <c r="EV27" s="487"/>
      <c r="EW27" s="487"/>
      <c r="EX27" s="487"/>
      <c r="EY27" s="487"/>
      <c r="EZ27" s="487"/>
      <c r="FA27" s="487"/>
      <c r="FB27" s="487"/>
      <c r="FC27" s="487"/>
      <c r="FD27" s="487"/>
      <c r="FE27" s="487"/>
      <c r="FF27" s="487"/>
      <c r="FG27" s="487"/>
      <c r="FH27" s="487"/>
      <c r="FI27" s="487"/>
      <c r="FJ27" s="487"/>
      <c r="FK27" s="487"/>
      <c r="FL27" s="487"/>
      <c r="FM27" s="487"/>
      <c r="FN27" s="487"/>
      <c r="FO27" s="487"/>
      <c r="FP27" s="487"/>
      <c r="FQ27" s="487"/>
      <c r="FR27" s="487"/>
      <c r="FS27" s="487"/>
      <c r="FT27" s="487"/>
      <c r="FU27" s="487"/>
      <c r="FV27" s="487"/>
      <c r="FW27" s="487"/>
      <c r="FX27" s="487"/>
      <c r="FY27" s="487"/>
      <c r="FZ27" s="487"/>
      <c r="GA27" s="487"/>
      <c r="GB27" s="487"/>
      <c r="GC27" s="487"/>
      <c r="GD27" s="487"/>
      <c r="GE27" s="487"/>
      <c r="GF27" s="487"/>
      <c r="GG27" s="487"/>
      <c r="GH27" s="487"/>
      <c r="GI27" s="487"/>
      <c r="GJ27" s="487"/>
      <c r="GK27" s="487"/>
      <c r="GL27" s="487"/>
      <c r="GM27" s="487"/>
      <c r="GN27" s="487"/>
      <c r="GO27" s="487"/>
      <c r="GP27" s="487"/>
      <c r="GQ27" s="487"/>
      <c r="GR27" s="487"/>
      <c r="GS27" s="487"/>
      <c r="GT27" s="487"/>
      <c r="GU27" s="487"/>
      <c r="GV27" s="487"/>
      <c r="GW27" s="487"/>
      <c r="GX27" s="487"/>
      <c r="GY27" s="487"/>
      <c r="GZ27" s="487"/>
      <c r="HA27" s="487"/>
      <c r="HB27" s="487"/>
      <c r="HC27" s="487"/>
      <c r="HD27" s="487"/>
      <c r="HE27" s="487"/>
      <c r="HF27" s="487"/>
      <c r="HG27" s="487"/>
      <c r="HH27" s="487"/>
      <c r="HI27" s="487"/>
      <c r="HJ27" s="487"/>
      <c r="HK27" s="487"/>
      <c r="HL27" s="487"/>
      <c r="HM27" s="487"/>
      <c r="HN27" s="487"/>
      <c r="HO27" s="487"/>
      <c r="HP27" s="487"/>
      <c r="HQ27" s="487"/>
      <c r="HR27" s="487"/>
      <c r="HS27" s="487"/>
      <c r="HT27" s="487"/>
      <c r="HU27" s="487"/>
      <c r="HV27" s="487"/>
      <c r="HW27" s="487"/>
      <c r="HX27" s="487"/>
      <c r="HY27" s="487"/>
      <c r="HZ27" s="487"/>
      <c r="IA27" s="487"/>
      <c r="IB27" s="487"/>
      <c r="IC27" s="487"/>
      <c r="ID27" s="487"/>
      <c r="IE27" s="487"/>
      <c r="IF27" s="487"/>
      <c r="IG27" s="487"/>
      <c r="IH27" s="487"/>
      <c r="II27" s="487"/>
      <c r="IJ27" s="487"/>
      <c r="IK27" s="487"/>
      <c r="IL27" s="487"/>
      <c r="IM27" s="487"/>
      <c r="IN27" s="487"/>
      <c r="IO27" s="487"/>
      <c r="IP27" s="487"/>
      <c r="IQ27" s="487"/>
      <c r="IR27" s="487"/>
      <c r="IS27" s="487"/>
      <c r="IT27" s="487"/>
      <c r="IU27" s="487"/>
      <c r="IV27" s="487"/>
      <c r="IW27" s="487"/>
      <c r="IX27" s="487"/>
    </row>
    <row r="28" spans="1:258" ht="36" x14ac:dyDescent="0.25">
      <c r="A28" s="706">
        <v>4</v>
      </c>
      <c r="B28" s="492"/>
      <c r="C28" s="493" t="s">
        <v>71</v>
      </c>
      <c r="D28" s="494"/>
      <c r="E28" s="481"/>
      <c r="F28" s="495"/>
      <c r="G28" s="552">
        <f>G10+G20</f>
        <v>2768655.64</v>
      </c>
      <c r="H28" s="571"/>
      <c r="I28" s="484"/>
      <c r="J28" s="496"/>
      <c r="K28" s="497"/>
      <c r="L28" s="498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  <c r="AJ28" s="487"/>
      <c r="AK28" s="487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487"/>
      <c r="BB28" s="487"/>
      <c r="BC28" s="487"/>
      <c r="BD28" s="487"/>
      <c r="BE28" s="487"/>
      <c r="BF28" s="487"/>
      <c r="BG28" s="487"/>
      <c r="BH28" s="487"/>
      <c r="BI28" s="487"/>
      <c r="BJ28" s="487"/>
      <c r="BK28" s="487"/>
      <c r="BL28" s="487"/>
      <c r="BM28" s="487"/>
      <c r="BN28" s="487"/>
      <c r="BO28" s="487"/>
      <c r="BP28" s="487"/>
      <c r="BQ28" s="487"/>
      <c r="BR28" s="487"/>
      <c r="BS28" s="487"/>
      <c r="BT28" s="487"/>
      <c r="BU28" s="487"/>
      <c r="BV28" s="487"/>
      <c r="BW28" s="487"/>
      <c r="BX28" s="487"/>
      <c r="BY28" s="487"/>
      <c r="BZ28" s="487"/>
      <c r="CA28" s="487"/>
      <c r="CB28" s="487"/>
      <c r="CC28" s="487"/>
      <c r="CD28" s="487"/>
      <c r="CE28" s="487"/>
      <c r="CF28" s="487"/>
      <c r="CG28" s="487"/>
      <c r="CH28" s="487"/>
      <c r="CI28" s="487"/>
      <c r="CJ28" s="487"/>
      <c r="CK28" s="487"/>
      <c r="CL28" s="487"/>
      <c r="CM28" s="487"/>
      <c r="CN28" s="487"/>
      <c r="CO28" s="487"/>
      <c r="CP28" s="487"/>
      <c r="CQ28" s="487"/>
      <c r="CR28" s="487"/>
      <c r="CS28" s="487"/>
      <c r="CT28" s="487"/>
      <c r="CU28" s="487"/>
      <c r="CV28" s="487"/>
      <c r="CW28" s="487"/>
      <c r="CX28" s="487"/>
      <c r="CY28" s="487"/>
      <c r="CZ28" s="487"/>
      <c r="DA28" s="487"/>
      <c r="DB28" s="487"/>
      <c r="DC28" s="487"/>
      <c r="DD28" s="487"/>
      <c r="DE28" s="487"/>
      <c r="DF28" s="487"/>
      <c r="DG28" s="487"/>
      <c r="DH28" s="487"/>
      <c r="DI28" s="487"/>
      <c r="DJ28" s="487"/>
      <c r="DK28" s="487"/>
      <c r="DL28" s="487"/>
      <c r="DM28" s="487"/>
      <c r="DN28" s="487"/>
      <c r="DO28" s="487"/>
      <c r="DP28" s="487"/>
      <c r="DQ28" s="487"/>
      <c r="DR28" s="487"/>
      <c r="DS28" s="487"/>
      <c r="DT28" s="487"/>
      <c r="DU28" s="487"/>
      <c r="DV28" s="487"/>
      <c r="DW28" s="487"/>
      <c r="DX28" s="487"/>
      <c r="DY28" s="487"/>
      <c r="DZ28" s="487"/>
      <c r="EA28" s="487"/>
      <c r="EB28" s="487"/>
      <c r="EC28" s="487"/>
      <c r="ED28" s="487"/>
      <c r="EE28" s="487"/>
      <c r="EF28" s="487"/>
      <c r="EG28" s="487"/>
      <c r="EH28" s="487"/>
      <c r="EI28" s="487"/>
      <c r="EJ28" s="487"/>
      <c r="EK28" s="487"/>
      <c r="EL28" s="487"/>
      <c r="EM28" s="487"/>
      <c r="EN28" s="487"/>
      <c r="EO28" s="487"/>
      <c r="EP28" s="487"/>
      <c r="EQ28" s="487"/>
      <c r="ER28" s="487"/>
      <c r="ES28" s="487"/>
      <c r="ET28" s="487"/>
      <c r="EU28" s="487"/>
      <c r="EV28" s="487"/>
      <c r="EW28" s="487"/>
      <c r="EX28" s="487"/>
      <c r="EY28" s="487"/>
      <c r="EZ28" s="487"/>
      <c r="FA28" s="487"/>
      <c r="FB28" s="487"/>
      <c r="FC28" s="487"/>
      <c r="FD28" s="487"/>
      <c r="FE28" s="487"/>
      <c r="FF28" s="487"/>
      <c r="FG28" s="487"/>
      <c r="FH28" s="487"/>
      <c r="FI28" s="487"/>
      <c r="FJ28" s="487"/>
      <c r="FK28" s="487"/>
      <c r="FL28" s="487"/>
      <c r="FM28" s="487"/>
      <c r="FN28" s="487"/>
      <c r="FO28" s="487"/>
      <c r="FP28" s="487"/>
      <c r="FQ28" s="487"/>
      <c r="FR28" s="487"/>
      <c r="FS28" s="487"/>
      <c r="FT28" s="487"/>
      <c r="FU28" s="487"/>
      <c r="FV28" s="487"/>
      <c r="FW28" s="487"/>
      <c r="FX28" s="487"/>
      <c r="FY28" s="487"/>
      <c r="FZ28" s="487"/>
      <c r="GA28" s="487"/>
      <c r="GB28" s="487"/>
      <c r="GC28" s="487"/>
      <c r="GD28" s="487"/>
      <c r="GE28" s="487"/>
      <c r="GF28" s="487"/>
      <c r="GG28" s="487"/>
      <c r="GH28" s="487"/>
      <c r="GI28" s="487"/>
      <c r="GJ28" s="487"/>
      <c r="GK28" s="487"/>
      <c r="GL28" s="487"/>
      <c r="GM28" s="487"/>
      <c r="GN28" s="487"/>
      <c r="GO28" s="487"/>
      <c r="GP28" s="487"/>
      <c r="GQ28" s="487"/>
      <c r="GR28" s="487"/>
      <c r="GS28" s="487"/>
      <c r="GT28" s="487"/>
      <c r="GU28" s="487"/>
      <c r="GV28" s="487"/>
      <c r="GW28" s="487"/>
      <c r="GX28" s="487"/>
      <c r="GY28" s="487"/>
      <c r="GZ28" s="487"/>
      <c r="HA28" s="487"/>
      <c r="HB28" s="487"/>
      <c r="HC28" s="487"/>
      <c r="HD28" s="487"/>
      <c r="HE28" s="487"/>
      <c r="HF28" s="487"/>
      <c r="HG28" s="487"/>
      <c r="HH28" s="487"/>
      <c r="HI28" s="487"/>
      <c r="HJ28" s="487"/>
      <c r="HK28" s="487"/>
      <c r="HL28" s="487"/>
      <c r="HM28" s="487"/>
      <c r="HN28" s="487"/>
      <c r="HO28" s="487"/>
      <c r="HP28" s="487"/>
      <c r="HQ28" s="487"/>
      <c r="HR28" s="487"/>
      <c r="HS28" s="487"/>
      <c r="HT28" s="487"/>
      <c r="HU28" s="487"/>
      <c r="HV28" s="487"/>
      <c r="HW28" s="487"/>
      <c r="HX28" s="487"/>
      <c r="HY28" s="487"/>
      <c r="HZ28" s="487"/>
      <c r="IA28" s="487"/>
      <c r="IB28" s="487"/>
      <c r="IC28" s="487"/>
      <c r="ID28" s="487"/>
      <c r="IE28" s="487"/>
      <c r="IF28" s="487"/>
      <c r="IG28" s="487"/>
      <c r="IH28" s="487"/>
      <c r="II28" s="487"/>
      <c r="IJ28" s="487"/>
      <c r="IK28" s="487"/>
      <c r="IL28" s="487"/>
      <c r="IM28" s="487"/>
      <c r="IN28" s="487"/>
      <c r="IO28" s="487"/>
      <c r="IP28" s="487"/>
      <c r="IQ28" s="487"/>
      <c r="IR28" s="487"/>
      <c r="IS28" s="487"/>
      <c r="IT28" s="487"/>
      <c r="IU28" s="487"/>
      <c r="IV28" s="487"/>
      <c r="IW28" s="487"/>
      <c r="IX28" s="487"/>
    </row>
    <row r="29" spans="1:258" x14ac:dyDescent="0.25">
      <c r="A29" s="707"/>
      <c r="B29" s="585"/>
      <c r="C29" s="482" t="s">
        <v>69</v>
      </c>
      <c r="D29" s="483"/>
      <c r="E29" s="484"/>
      <c r="F29" s="499"/>
      <c r="G29" s="499">
        <f>G28*0.2</f>
        <v>553731.12800000003</v>
      </c>
      <c r="H29" s="499"/>
      <c r="I29" s="484"/>
      <c r="J29" s="496"/>
      <c r="K29" s="485"/>
      <c r="L29" s="500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  <c r="BR29" s="487"/>
      <c r="BS29" s="487"/>
      <c r="BT29" s="487"/>
      <c r="BU29" s="487"/>
      <c r="BV29" s="487"/>
      <c r="BW29" s="487"/>
      <c r="BX29" s="487"/>
      <c r="BY29" s="487"/>
      <c r="BZ29" s="487"/>
      <c r="CA29" s="487"/>
      <c r="CB29" s="487"/>
      <c r="CC29" s="487"/>
      <c r="CD29" s="487"/>
      <c r="CE29" s="487"/>
      <c r="CF29" s="487"/>
      <c r="CG29" s="487"/>
      <c r="CH29" s="487"/>
      <c r="CI29" s="487"/>
      <c r="CJ29" s="487"/>
      <c r="CK29" s="487"/>
      <c r="CL29" s="487"/>
      <c r="CM29" s="487"/>
      <c r="CN29" s="487"/>
      <c r="CO29" s="487"/>
      <c r="CP29" s="487"/>
      <c r="CQ29" s="487"/>
      <c r="CR29" s="487"/>
      <c r="CS29" s="487"/>
      <c r="CT29" s="487"/>
      <c r="CU29" s="487"/>
      <c r="CV29" s="487"/>
      <c r="CW29" s="487"/>
      <c r="CX29" s="487"/>
      <c r="CY29" s="487"/>
      <c r="CZ29" s="487"/>
      <c r="DA29" s="487"/>
      <c r="DB29" s="487"/>
      <c r="DC29" s="487"/>
      <c r="DD29" s="487"/>
      <c r="DE29" s="487"/>
      <c r="DF29" s="487"/>
      <c r="DG29" s="487"/>
      <c r="DH29" s="487"/>
      <c r="DI29" s="487"/>
      <c r="DJ29" s="487"/>
      <c r="DK29" s="487"/>
      <c r="DL29" s="487"/>
      <c r="DM29" s="487"/>
      <c r="DN29" s="487"/>
      <c r="DO29" s="487"/>
      <c r="DP29" s="487"/>
      <c r="DQ29" s="487"/>
      <c r="DR29" s="487"/>
      <c r="DS29" s="487"/>
      <c r="DT29" s="487"/>
      <c r="DU29" s="487"/>
      <c r="DV29" s="487"/>
      <c r="DW29" s="487"/>
      <c r="DX29" s="487"/>
      <c r="DY29" s="487"/>
      <c r="DZ29" s="487"/>
      <c r="EA29" s="487"/>
      <c r="EB29" s="487"/>
      <c r="EC29" s="487"/>
      <c r="ED29" s="487"/>
      <c r="EE29" s="487"/>
      <c r="EF29" s="487"/>
      <c r="EG29" s="487"/>
      <c r="EH29" s="487"/>
      <c r="EI29" s="487"/>
      <c r="EJ29" s="487"/>
      <c r="EK29" s="487"/>
      <c r="EL29" s="487"/>
      <c r="EM29" s="487"/>
      <c r="EN29" s="487"/>
      <c r="EO29" s="487"/>
      <c r="EP29" s="487"/>
      <c r="EQ29" s="487"/>
      <c r="ER29" s="487"/>
      <c r="ES29" s="487"/>
      <c r="ET29" s="487"/>
      <c r="EU29" s="487"/>
      <c r="EV29" s="487"/>
      <c r="EW29" s="487"/>
      <c r="EX29" s="487"/>
      <c r="EY29" s="487"/>
      <c r="EZ29" s="487"/>
      <c r="FA29" s="487"/>
      <c r="FB29" s="487"/>
      <c r="FC29" s="487"/>
      <c r="FD29" s="487"/>
      <c r="FE29" s="487"/>
      <c r="FF29" s="487"/>
      <c r="FG29" s="487"/>
      <c r="FH29" s="487"/>
      <c r="FI29" s="487"/>
      <c r="FJ29" s="487"/>
      <c r="FK29" s="487"/>
      <c r="FL29" s="487"/>
      <c r="FM29" s="487"/>
      <c r="FN29" s="487"/>
      <c r="FO29" s="487"/>
      <c r="FP29" s="487"/>
      <c r="FQ29" s="487"/>
      <c r="FR29" s="487"/>
      <c r="FS29" s="487"/>
      <c r="FT29" s="487"/>
      <c r="FU29" s="487"/>
      <c r="FV29" s="487"/>
      <c r="FW29" s="487"/>
      <c r="FX29" s="487"/>
      <c r="FY29" s="487"/>
      <c r="FZ29" s="487"/>
      <c r="GA29" s="487"/>
      <c r="GB29" s="487"/>
      <c r="GC29" s="487"/>
      <c r="GD29" s="487"/>
      <c r="GE29" s="487"/>
      <c r="GF29" s="487"/>
      <c r="GG29" s="487"/>
      <c r="GH29" s="487"/>
      <c r="GI29" s="487"/>
      <c r="GJ29" s="487"/>
      <c r="GK29" s="487"/>
      <c r="GL29" s="487"/>
      <c r="GM29" s="487"/>
      <c r="GN29" s="487"/>
      <c r="GO29" s="487"/>
      <c r="GP29" s="487"/>
      <c r="GQ29" s="487"/>
      <c r="GR29" s="487"/>
      <c r="GS29" s="487"/>
      <c r="GT29" s="487"/>
      <c r="GU29" s="487"/>
      <c r="GV29" s="487"/>
      <c r="GW29" s="487"/>
      <c r="GX29" s="487"/>
      <c r="GY29" s="487"/>
      <c r="GZ29" s="487"/>
      <c r="HA29" s="487"/>
      <c r="HB29" s="487"/>
      <c r="HC29" s="487"/>
      <c r="HD29" s="487"/>
      <c r="HE29" s="487"/>
      <c r="HF29" s="487"/>
      <c r="HG29" s="487"/>
      <c r="HH29" s="487"/>
      <c r="HI29" s="487"/>
      <c r="HJ29" s="487"/>
      <c r="HK29" s="487"/>
      <c r="HL29" s="487"/>
      <c r="HM29" s="487"/>
      <c r="HN29" s="487"/>
      <c r="HO29" s="487"/>
      <c r="HP29" s="487"/>
      <c r="HQ29" s="487"/>
      <c r="HR29" s="487"/>
      <c r="HS29" s="487"/>
      <c r="HT29" s="487"/>
      <c r="HU29" s="487"/>
      <c r="HV29" s="487"/>
      <c r="HW29" s="487"/>
      <c r="HX29" s="487"/>
      <c r="HY29" s="487"/>
      <c r="HZ29" s="487"/>
      <c r="IA29" s="487"/>
      <c r="IB29" s="487"/>
      <c r="IC29" s="487"/>
      <c r="ID29" s="487"/>
      <c r="IE29" s="487"/>
      <c r="IF29" s="487"/>
      <c r="IG29" s="487"/>
      <c r="IH29" s="487"/>
      <c r="II29" s="487"/>
      <c r="IJ29" s="487"/>
      <c r="IK29" s="487"/>
      <c r="IL29" s="487"/>
      <c r="IM29" s="487"/>
      <c r="IN29" s="487"/>
      <c r="IO29" s="487"/>
      <c r="IP29" s="487"/>
      <c r="IQ29" s="487"/>
      <c r="IR29" s="487"/>
      <c r="IS29" s="487"/>
      <c r="IT29" s="487"/>
      <c r="IU29" s="487"/>
      <c r="IV29" s="487"/>
      <c r="IW29" s="487"/>
      <c r="IX29" s="487"/>
    </row>
    <row r="30" spans="1:258" ht="36.75" thickBot="1" x14ac:dyDescent="0.3">
      <c r="A30" s="708"/>
      <c r="B30" s="586"/>
      <c r="C30" s="501" t="s">
        <v>339</v>
      </c>
      <c r="D30" s="494"/>
      <c r="E30" s="481"/>
      <c r="F30" s="495"/>
      <c r="G30" s="553">
        <f>G29+G28</f>
        <v>3322386.7680000002</v>
      </c>
      <c r="H30" s="572"/>
      <c r="I30" s="484"/>
      <c r="J30" s="496"/>
      <c r="K30" s="485"/>
      <c r="L30" s="502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7"/>
      <c r="CB30" s="487"/>
      <c r="CC30" s="487"/>
      <c r="CD30" s="487"/>
      <c r="CE30" s="487"/>
      <c r="CF30" s="487"/>
      <c r="CG30" s="487"/>
      <c r="CH30" s="487"/>
      <c r="CI30" s="487"/>
      <c r="CJ30" s="487"/>
      <c r="CK30" s="487"/>
      <c r="CL30" s="487"/>
      <c r="CM30" s="487"/>
      <c r="CN30" s="487"/>
      <c r="CO30" s="487"/>
      <c r="CP30" s="487"/>
      <c r="CQ30" s="487"/>
      <c r="CR30" s="487"/>
      <c r="CS30" s="487"/>
      <c r="CT30" s="487"/>
      <c r="CU30" s="487"/>
      <c r="CV30" s="487"/>
      <c r="CW30" s="487"/>
      <c r="CX30" s="487"/>
      <c r="CY30" s="487"/>
      <c r="CZ30" s="487"/>
      <c r="DA30" s="487"/>
      <c r="DB30" s="487"/>
      <c r="DC30" s="487"/>
      <c r="DD30" s="487"/>
      <c r="DE30" s="487"/>
      <c r="DF30" s="487"/>
      <c r="DG30" s="487"/>
      <c r="DH30" s="487"/>
      <c r="DI30" s="487"/>
      <c r="DJ30" s="487"/>
      <c r="DK30" s="487"/>
      <c r="DL30" s="487"/>
      <c r="DM30" s="487"/>
      <c r="DN30" s="487"/>
      <c r="DO30" s="487"/>
      <c r="DP30" s="487"/>
      <c r="DQ30" s="487"/>
      <c r="DR30" s="487"/>
      <c r="DS30" s="487"/>
      <c r="DT30" s="487"/>
      <c r="DU30" s="487"/>
      <c r="DV30" s="487"/>
      <c r="DW30" s="487"/>
      <c r="DX30" s="487"/>
      <c r="DY30" s="487"/>
      <c r="DZ30" s="487"/>
      <c r="EA30" s="487"/>
      <c r="EB30" s="487"/>
      <c r="EC30" s="487"/>
      <c r="ED30" s="487"/>
      <c r="EE30" s="487"/>
      <c r="EF30" s="487"/>
      <c r="EG30" s="487"/>
      <c r="EH30" s="487"/>
      <c r="EI30" s="487"/>
      <c r="EJ30" s="487"/>
      <c r="EK30" s="487"/>
      <c r="EL30" s="487"/>
      <c r="EM30" s="487"/>
      <c r="EN30" s="487"/>
      <c r="EO30" s="487"/>
      <c r="EP30" s="487"/>
      <c r="EQ30" s="487"/>
      <c r="ER30" s="487"/>
      <c r="ES30" s="487"/>
      <c r="ET30" s="487"/>
      <c r="EU30" s="487"/>
      <c r="EV30" s="487"/>
      <c r="EW30" s="487"/>
      <c r="EX30" s="487"/>
      <c r="EY30" s="487"/>
      <c r="EZ30" s="487"/>
      <c r="FA30" s="487"/>
      <c r="FB30" s="487"/>
      <c r="FC30" s="487"/>
      <c r="FD30" s="487"/>
      <c r="FE30" s="487"/>
      <c r="FF30" s="487"/>
      <c r="FG30" s="487"/>
      <c r="FH30" s="487"/>
      <c r="FI30" s="487"/>
      <c r="FJ30" s="487"/>
      <c r="FK30" s="487"/>
      <c r="FL30" s="487"/>
      <c r="FM30" s="487"/>
      <c r="FN30" s="487"/>
      <c r="FO30" s="487"/>
      <c r="FP30" s="487"/>
      <c r="FQ30" s="487"/>
      <c r="FR30" s="487"/>
      <c r="FS30" s="487"/>
      <c r="FT30" s="487"/>
      <c r="FU30" s="487"/>
      <c r="FV30" s="487"/>
      <c r="FW30" s="487"/>
      <c r="FX30" s="487"/>
      <c r="FY30" s="487"/>
      <c r="FZ30" s="487"/>
      <c r="GA30" s="487"/>
      <c r="GB30" s="487"/>
      <c r="GC30" s="487"/>
      <c r="GD30" s="487"/>
      <c r="GE30" s="487"/>
      <c r="GF30" s="487"/>
      <c r="GG30" s="487"/>
      <c r="GH30" s="487"/>
      <c r="GI30" s="487"/>
      <c r="GJ30" s="487"/>
      <c r="GK30" s="487"/>
      <c r="GL30" s="487"/>
      <c r="GM30" s="487"/>
      <c r="GN30" s="487"/>
      <c r="GO30" s="487"/>
      <c r="GP30" s="487"/>
      <c r="GQ30" s="487"/>
      <c r="GR30" s="487"/>
      <c r="GS30" s="487"/>
      <c r="GT30" s="487"/>
      <c r="GU30" s="487"/>
      <c r="GV30" s="487"/>
      <c r="GW30" s="487"/>
      <c r="GX30" s="487"/>
      <c r="GY30" s="487"/>
      <c r="GZ30" s="487"/>
      <c r="HA30" s="487"/>
      <c r="HB30" s="487"/>
      <c r="HC30" s="487"/>
      <c r="HD30" s="487"/>
      <c r="HE30" s="487"/>
      <c r="HF30" s="487"/>
      <c r="HG30" s="487"/>
      <c r="HH30" s="487"/>
      <c r="HI30" s="487"/>
      <c r="HJ30" s="487"/>
      <c r="HK30" s="487"/>
      <c r="HL30" s="487"/>
      <c r="HM30" s="487"/>
      <c r="HN30" s="487"/>
      <c r="HO30" s="487"/>
      <c r="HP30" s="487"/>
      <c r="HQ30" s="487"/>
      <c r="HR30" s="487"/>
      <c r="HS30" s="487"/>
      <c r="HT30" s="487"/>
      <c r="HU30" s="487"/>
      <c r="HV30" s="487"/>
      <c r="HW30" s="487"/>
      <c r="HX30" s="487"/>
      <c r="HY30" s="487"/>
      <c r="HZ30" s="487"/>
      <c r="IA30" s="487"/>
      <c r="IB30" s="487"/>
      <c r="IC30" s="487"/>
      <c r="ID30" s="487"/>
      <c r="IE30" s="487"/>
      <c r="IF30" s="487"/>
      <c r="IG30" s="487"/>
      <c r="IH30" s="487"/>
      <c r="II30" s="487"/>
      <c r="IJ30" s="487"/>
      <c r="IK30" s="487"/>
      <c r="IL30" s="487"/>
      <c r="IM30" s="487"/>
      <c r="IN30" s="487"/>
      <c r="IO30" s="487"/>
      <c r="IP30" s="487"/>
      <c r="IQ30" s="487"/>
      <c r="IR30" s="487"/>
      <c r="IS30" s="487"/>
      <c r="IT30" s="487"/>
      <c r="IU30" s="487"/>
      <c r="IV30" s="487"/>
      <c r="IW30" s="487"/>
      <c r="IX30" s="487"/>
    </row>
    <row r="31" spans="1:258" ht="36.75" thickBot="1" x14ac:dyDescent="0.3">
      <c r="A31" s="503">
        <v>5</v>
      </c>
      <c r="B31" s="503"/>
      <c r="C31" s="504" t="s">
        <v>416</v>
      </c>
      <c r="D31" s="505"/>
      <c r="E31" s="506"/>
      <c r="F31" s="507"/>
      <c r="G31" s="584">
        <f>F14</f>
        <v>0.86989000000000005</v>
      </c>
      <c r="H31" s="573"/>
      <c r="I31" s="564"/>
      <c r="J31" s="508"/>
      <c r="K31" s="509"/>
      <c r="L31" s="509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/>
      <c r="AO31" s="510"/>
      <c r="AP31" s="510"/>
      <c r="AQ31" s="510"/>
      <c r="AR31" s="510"/>
      <c r="AS31" s="510"/>
      <c r="AT31" s="510"/>
      <c r="AU31" s="510"/>
      <c r="AV31" s="510"/>
      <c r="AW31" s="510"/>
      <c r="AX31" s="510"/>
      <c r="AY31" s="510"/>
      <c r="AZ31" s="510"/>
      <c r="BA31" s="510"/>
      <c r="BB31" s="510"/>
      <c r="BC31" s="510"/>
      <c r="BD31" s="510"/>
      <c r="BE31" s="510"/>
      <c r="BF31" s="510"/>
      <c r="BG31" s="510"/>
      <c r="BH31" s="510"/>
      <c r="BI31" s="510"/>
      <c r="BJ31" s="510"/>
      <c r="BK31" s="510"/>
      <c r="BL31" s="510"/>
      <c r="BM31" s="510"/>
      <c r="BN31" s="510"/>
      <c r="BO31" s="510"/>
      <c r="BP31" s="510"/>
      <c r="BQ31" s="510"/>
      <c r="BR31" s="510"/>
      <c r="BS31" s="510"/>
      <c r="BT31" s="510"/>
      <c r="BU31" s="510"/>
      <c r="BV31" s="510"/>
      <c r="BW31" s="510"/>
      <c r="BX31" s="510"/>
      <c r="BY31" s="510"/>
      <c r="BZ31" s="510"/>
      <c r="CA31" s="510"/>
      <c r="CB31" s="510"/>
      <c r="CC31" s="510"/>
      <c r="CD31" s="510"/>
      <c r="CE31" s="510"/>
      <c r="CF31" s="510"/>
      <c r="CG31" s="510"/>
      <c r="CH31" s="510"/>
      <c r="CI31" s="510"/>
      <c r="CJ31" s="510"/>
      <c r="CK31" s="510"/>
      <c r="CL31" s="510"/>
      <c r="CM31" s="510"/>
      <c r="CN31" s="510"/>
      <c r="CO31" s="510"/>
      <c r="CP31" s="510"/>
      <c r="CQ31" s="510"/>
      <c r="CR31" s="510"/>
      <c r="CS31" s="510"/>
      <c r="CT31" s="510"/>
      <c r="CU31" s="510"/>
      <c r="CV31" s="510"/>
      <c r="CW31" s="510"/>
      <c r="CX31" s="510"/>
      <c r="CY31" s="510"/>
      <c r="CZ31" s="510"/>
      <c r="DA31" s="510"/>
      <c r="DB31" s="510"/>
      <c r="DC31" s="510"/>
      <c r="DD31" s="510"/>
      <c r="DE31" s="510"/>
      <c r="DF31" s="510"/>
      <c r="DG31" s="510"/>
      <c r="DH31" s="510"/>
      <c r="DI31" s="510"/>
      <c r="DJ31" s="510"/>
      <c r="DK31" s="510"/>
      <c r="DL31" s="510"/>
      <c r="DM31" s="510"/>
      <c r="DN31" s="510"/>
      <c r="DO31" s="510"/>
      <c r="DP31" s="510"/>
      <c r="DQ31" s="510"/>
      <c r="DR31" s="510"/>
      <c r="DS31" s="510"/>
      <c r="DT31" s="510"/>
      <c r="DU31" s="510"/>
      <c r="DV31" s="510"/>
      <c r="DW31" s="510"/>
      <c r="DX31" s="510"/>
      <c r="DY31" s="510"/>
      <c r="DZ31" s="510"/>
      <c r="EA31" s="510"/>
      <c r="EB31" s="510"/>
      <c r="EC31" s="510"/>
      <c r="ED31" s="510"/>
      <c r="EE31" s="510"/>
      <c r="EF31" s="510"/>
      <c r="EG31" s="510"/>
      <c r="EH31" s="510"/>
      <c r="EI31" s="510"/>
      <c r="EJ31" s="510"/>
      <c r="EK31" s="510"/>
      <c r="EL31" s="510"/>
      <c r="EM31" s="510"/>
      <c r="EN31" s="510"/>
      <c r="EO31" s="510"/>
      <c r="EP31" s="510"/>
      <c r="EQ31" s="510"/>
      <c r="ER31" s="510"/>
      <c r="ES31" s="510"/>
      <c r="ET31" s="510"/>
      <c r="EU31" s="510"/>
      <c r="EV31" s="510"/>
      <c r="EW31" s="510"/>
      <c r="EX31" s="510"/>
      <c r="EY31" s="510"/>
      <c r="EZ31" s="510"/>
      <c r="FA31" s="510"/>
      <c r="FB31" s="510"/>
      <c r="FC31" s="510"/>
      <c r="FD31" s="510"/>
      <c r="FE31" s="510"/>
      <c r="FF31" s="510"/>
      <c r="FG31" s="510"/>
      <c r="FH31" s="510"/>
      <c r="FI31" s="510"/>
      <c r="FJ31" s="510"/>
      <c r="FK31" s="510"/>
      <c r="FL31" s="510"/>
      <c r="FM31" s="510"/>
      <c r="FN31" s="510"/>
      <c r="FO31" s="510"/>
      <c r="FP31" s="510"/>
      <c r="FQ31" s="510"/>
      <c r="FR31" s="510"/>
      <c r="FS31" s="510"/>
      <c r="FT31" s="510"/>
      <c r="FU31" s="510"/>
      <c r="FV31" s="510"/>
      <c r="FW31" s="510"/>
      <c r="FX31" s="510"/>
      <c r="FY31" s="510"/>
      <c r="FZ31" s="510"/>
      <c r="GA31" s="510"/>
      <c r="GB31" s="510"/>
      <c r="GC31" s="510"/>
      <c r="GD31" s="510"/>
      <c r="GE31" s="510"/>
      <c r="GF31" s="510"/>
      <c r="GG31" s="510"/>
      <c r="GH31" s="510"/>
      <c r="GI31" s="510"/>
      <c r="GJ31" s="510"/>
      <c r="GK31" s="510"/>
      <c r="GL31" s="510"/>
      <c r="GM31" s="510"/>
      <c r="GN31" s="510"/>
      <c r="GO31" s="510"/>
      <c r="GP31" s="510"/>
      <c r="GQ31" s="510"/>
      <c r="GR31" s="510"/>
      <c r="GS31" s="510"/>
      <c r="GT31" s="510"/>
      <c r="GU31" s="510"/>
      <c r="GV31" s="510"/>
      <c r="GW31" s="510"/>
      <c r="GX31" s="510"/>
      <c r="GY31" s="510"/>
      <c r="GZ31" s="510"/>
      <c r="HA31" s="510"/>
      <c r="HB31" s="510"/>
      <c r="HC31" s="510"/>
      <c r="HD31" s="510"/>
      <c r="HE31" s="510"/>
      <c r="HF31" s="510"/>
      <c r="HG31" s="510"/>
      <c r="HH31" s="510"/>
      <c r="HI31" s="510"/>
      <c r="HJ31" s="510"/>
      <c r="HK31" s="510"/>
      <c r="HL31" s="510"/>
      <c r="HM31" s="510"/>
      <c r="HN31" s="510"/>
      <c r="HO31" s="510"/>
      <c r="HP31" s="510"/>
      <c r="HQ31" s="510"/>
      <c r="HR31" s="510"/>
      <c r="HS31" s="510"/>
      <c r="HT31" s="510"/>
      <c r="HU31" s="510"/>
      <c r="HV31" s="510"/>
      <c r="HW31" s="510"/>
      <c r="HX31" s="510"/>
      <c r="HY31" s="510"/>
      <c r="HZ31" s="510"/>
      <c r="IA31" s="510"/>
      <c r="IB31" s="510"/>
      <c r="IC31" s="510"/>
      <c r="ID31" s="510"/>
      <c r="IE31" s="510"/>
      <c r="IF31" s="510"/>
      <c r="IG31" s="510"/>
      <c r="IH31" s="510"/>
      <c r="II31" s="510"/>
      <c r="IJ31" s="510"/>
      <c r="IK31" s="510"/>
      <c r="IL31" s="510"/>
      <c r="IM31" s="510"/>
      <c r="IN31" s="510"/>
      <c r="IO31" s="510"/>
      <c r="IP31" s="510"/>
      <c r="IQ31" s="510"/>
      <c r="IR31" s="510"/>
      <c r="IS31" s="510"/>
      <c r="IT31" s="510"/>
      <c r="IU31" s="510"/>
      <c r="IV31" s="510"/>
      <c r="IW31" s="510"/>
      <c r="IX31" s="510"/>
    </row>
    <row r="32" spans="1:258" ht="24" x14ac:dyDescent="0.25">
      <c r="A32" s="503">
        <v>6</v>
      </c>
      <c r="B32" s="503"/>
      <c r="C32" s="504" t="s">
        <v>74</v>
      </c>
      <c r="D32" s="505"/>
      <c r="E32" s="511"/>
      <c r="F32" s="512"/>
      <c r="G32" s="554"/>
      <c r="H32" s="574"/>
      <c r="I32" s="565"/>
      <c r="J32" s="513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0"/>
      <c r="BD32" s="510"/>
      <c r="BE32" s="510"/>
      <c r="BF32" s="510"/>
      <c r="BG32" s="510"/>
      <c r="BH32" s="510"/>
      <c r="BI32" s="510"/>
      <c r="BJ32" s="510"/>
      <c r="BK32" s="510"/>
      <c r="BL32" s="510"/>
      <c r="BM32" s="510"/>
      <c r="BN32" s="510"/>
      <c r="BO32" s="510"/>
      <c r="BP32" s="510"/>
      <c r="BQ32" s="510"/>
      <c r="BR32" s="510"/>
      <c r="BS32" s="510"/>
      <c r="BT32" s="510"/>
      <c r="BU32" s="510"/>
      <c r="BV32" s="510"/>
      <c r="BW32" s="510"/>
      <c r="BX32" s="510"/>
      <c r="BY32" s="510"/>
      <c r="BZ32" s="510"/>
      <c r="CA32" s="510"/>
      <c r="CB32" s="510"/>
      <c r="CC32" s="510"/>
      <c r="CD32" s="510"/>
      <c r="CE32" s="510"/>
      <c r="CF32" s="510"/>
      <c r="CG32" s="510"/>
      <c r="CH32" s="510"/>
      <c r="CI32" s="510"/>
      <c r="CJ32" s="510"/>
      <c r="CK32" s="510"/>
      <c r="CL32" s="510"/>
      <c r="CM32" s="510"/>
      <c r="CN32" s="510"/>
      <c r="CO32" s="510"/>
      <c r="CP32" s="510"/>
      <c r="CQ32" s="510"/>
      <c r="CR32" s="510"/>
      <c r="CS32" s="510"/>
      <c r="CT32" s="510"/>
      <c r="CU32" s="510"/>
      <c r="CV32" s="510"/>
      <c r="CW32" s="510"/>
      <c r="CX32" s="510"/>
      <c r="CY32" s="510"/>
      <c r="CZ32" s="510"/>
      <c r="DA32" s="510"/>
      <c r="DB32" s="510"/>
      <c r="DC32" s="510"/>
      <c r="DD32" s="510"/>
      <c r="DE32" s="510"/>
      <c r="DF32" s="510"/>
      <c r="DG32" s="510"/>
      <c r="DH32" s="510"/>
      <c r="DI32" s="510"/>
      <c r="DJ32" s="510"/>
      <c r="DK32" s="510"/>
      <c r="DL32" s="510"/>
      <c r="DM32" s="510"/>
      <c r="DN32" s="510"/>
      <c r="DO32" s="510"/>
      <c r="DP32" s="510"/>
      <c r="DQ32" s="510"/>
      <c r="DR32" s="510"/>
      <c r="DS32" s="510"/>
      <c r="DT32" s="510"/>
      <c r="DU32" s="510"/>
      <c r="DV32" s="510"/>
      <c r="DW32" s="510"/>
      <c r="DX32" s="510"/>
      <c r="DY32" s="510"/>
      <c r="DZ32" s="510"/>
      <c r="EA32" s="510"/>
      <c r="EB32" s="510"/>
      <c r="EC32" s="510"/>
      <c r="ED32" s="510"/>
      <c r="EE32" s="510"/>
      <c r="EF32" s="510"/>
      <c r="EG32" s="510"/>
      <c r="EH32" s="510"/>
      <c r="EI32" s="510"/>
      <c r="EJ32" s="510"/>
      <c r="EK32" s="510"/>
      <c r="EL32" s="510"/>
      <c r="EM32" s="510"/>
      <c r="EN32" s="510"/>
      <c r="EO32" s="510"/>
      <c r="EP32" s="510"/>
      <c r="EQ32" s="510"/>
      <c r="ER32" s="510"/>
      <c r="ES32" s="510"/>
      <c r="ET32" s="510"/>
      <c r="EU32" s="510"/>
      <c r="EV32" s="510"/>
      <c r="EW32" s="510"/>
      <c r="EX32" s="510"/>
      <c r="EY32" s="510"/>
      <c r="EZ32" s="510"/>
      <c r="FA32" s="510"/>
      <c r="FB32" s="510"/>
      <c r="FC32" s="510"/>
      <c r="FD32" s="510"/>
      <c r="FE32" s="510"/>
      <c r="FF32" s="510"/>
      <c r="FG32" s="510"/>
      <c r="FH32" s="510"/>
      <c r="FI32" s="510"/>
      <c r="FJ32" s="510"/>
      <c r="FK32" s="510"/>
      <c r="FL32" s="510"/>
      <c r="FM32" s="510"/>
      <c r="FN32" s="510"/>
      <c r="FO32" s="510"/>
      <c r="FP32" s="510"/>
      <c r="FQ32" s="510"/>
      <c r="FR32" s="510"/>
      <c r="FS32" s="510"/>
      <c r="FT32" s="510"/>
      <c r="FU32" s="510"/>
      <c r="FV32" s="510"/>
      <c r="FW32" s="510"/>
      <c r="FX32" s="510"/>
      <c r="FY32" s="510"/>
      <c r="FZ32" s="510"/>
      <c r="GA32" s="510"/>
      <c r="GB32" s="510"/>
      <c r="GC32" s="510"/>
      <c r="GD32" s="510"/>
      <c r="GE32" s="510"/>
      <c r="GF32" s="510"/>
      <c r="GG32" s="510"/>
      <c r="GH32" s="510"/>
      <c r="GI32" s="510"/>
      <c r="GJ32" s="510"/>
      <c r="GK32" s="510"/>
      <c r="GL32" s="510"/>
      <c r="GM32" s="510"/>
      <c r="GN32" s="510"/>
      <c r="GO32" s="510"/>
      <c r="GP32" s="510"/>
      <c r="GQ32" s="510"/>
      <c r="GR32" s="510"/>
      <c r="GS32" s="510"/>
      <c r="GT32" s="510"/>
      <c r="GU32" s="510"/>
      <c r="GV32" s="510"/>
      <c r="GW32" s="510"/>
      <c r="GX32" s="510"/>
      <c r="GY32" s="510"/>
      <c r="GZ32" s="510"/>
      <c r="HA32" s="510"/>
      <c r="HB32" s="510"/>
      <c r="HC32" s="510"/>
      <c r="HD32" s="510"/>
      <c r="HE32" s="510"/>
      <c r="HF32" s="510"/>
      <c r="HG32" s="510"/>
      <c r="HH32" s="510"/>
      <c r="HI32" s="510"/>
      <c r="HJ32" s="510"/>
      <c r="HK32" s="510"/>
      <c r="HL32" s="510"/>
      <c r="HM32" s="510"/>
      <c r="HN32" s="510"/>
      <c r="HO32" s="510"/>
      <c r="HP32" s="510"/>
      <c r="HQ32" s="510"/>
      <c r="HR32" s="510"/>
      <c r="HS32" s="510"/>
      <c r="HT32" s="510"/>
      <c r="HU32" s="510"/>
      <c r="HV32" s="510"/>
      <c r="HW32" s="510"/>
      <c r="HX32" s="510"/>
      <c r="HY32" s="510"/>
      <c r="HZ32" s="510"/>
      <c r="IA32" s="510"/>
      <c r="IB32" s="510"/>
      <c r="IC32" s="510"/>
      <c r="ID32" s="510"/>
      <c r="IE32" s="510"/>
      <c r="IF32" s="510"/>
      <c r="IG32" s="510"/>
      <c r="IH32" s="510"/>
      <c r="II32" s="510"/>
      <c r="IJ32" s="510"/>
      <c r="IK32" s="510"/>
      <c r="IL32" s="510"/>
      <c r="IM32" s="510"/>
      <c r="IN32" s="510"/>
      <c r="IO32" s="510"/>
      <c r="IP32" s="510"/>
      <c r="IQ32" s="510"/>
      <c r="IR32" s="510"/>
      <c r="IS32" s="510"/>
      <c r="IT32" s="510"/>
      <c r="IU32" s="510"/>
      <c r="IV32" s="510"/>
      <c r="IW32" s="510"/>
      <c r="IX32" s="510"/>
    </row>
    <row r="33" spans="1:258" ht="29.25" hidden="1" customHeight="1" x14ac:dyDescent="0.25">
      <c r="A33" s="514"/>
      <c r="B33" s="514"/>
      <c r="C33" s="515" t="s">
        <v>76</v>
      </c>
      <c r="D33" s="516">
        <f>D24</f>
        <v>0</v>
      </c>
      <c r="E33" s="517"/>
      <c r="F33" s="518"/>
      <c r="G33" s="555">
        <f>G24</f>
        <v>0</v>
      </c>
      <c r="H33" s="555"/>
      <c r="I33" s="566"/>
      <c r="J33" s="519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487"/>
      <c r="AH33" s="487"/>
      <c r="AI33" s="487"/>
      <c r="AJ33" s="487"/>
      <c r="AK33" s="487"/>
      <c r="AL33" s="487"/>
      <c r="AM33" s="487"/>
      <c r="AN33" s="487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7"/>
      <c r="BA33" s="487"/>
      <c r="BB33" s="487"/>
      <c r="BC33" s="487"/>
      <c r="BD33" s="487"/>
      <c r="BE33" s="487"/>
      <c r="BF33" s="487"/>
      <c r="BG33" s="487"/>
      <c r="BH33" s="487"/>
      <c r="BI33" s="487"/>
      <c r="BJ33" s="487"/>
      <c r="BK33" s="487"/>
      <c r="BL33" s="487"/>
      <c r="BM33" s="487"/>
      <c r="BN33" s="487"/>
      <c r="BO33" s="487"/>
      <c r="BP33" s="487"/>
      <c r="BQ33" s="487"/>
      <c r="BR33" s="487"/>
      <c r="BS33" s="487"/>
      <c r="BT33" s="487"/>
      <c r="BU33" s="487"/>
      <c r="BV33" s="487"/>
      <c r="BW33" s="487"/>
      <c r="BX33" s="487"/>
      <c r="BY33" s="487"/>
      <c r="BZ33" s="487"/>
      <c r="CA33" s="487"/>
      <c r="CB33" s="487"/>
      <c r="CC33" s="487"/>
      <c r="CD33" s="487"/>
      <c r="CE33" s="487"/>
      <c r="CF33" s="487"/>
      <c r="CG33" s="487"/>
      <c r="CH33" s="487"/>
      <c r="CI33" s="487"/>
      <c r="CJ33" s="487"/>
      <c r="CK33" s="487"/>
      <c r="CL33" s="487"/>
      <c r="CM33" s="487"/>
      <c r="CN33" s="487"/>
      <c r="CO33" s="487"/>
      <c r="CP33" s="487"/>
      <c r="CQ33" s="487"/>
      <c r="CR33" s="487"/>
      <c r="CS33" s="487"/>
      <c r="CT33" s="487"/>
      <c r="CU33" s="487"/>
      <c r="CV33" s="487"/>
      <c r="CW33" s="487"/>
      <c r="CX33" s="487"/>
      <c r="CY33" s="487"/>
      <c r="CZ33" s="487"/>
      <c r="DA33" s="487"/>
      <c r="DB33" s="487"/>
      <c r="DC33" s="487"/>
      <c r="DD33" s="487"/>
      <c r="DE33" s="487"/>
      <c r="DF33" s="487"/>
      <c r="DG33" s="487"/>
      <c r="DH33" s="487"/>
      <c r="DI33" s="487"/>
      <c r="DJ33" s="487"/>
      <c r="DK33" s="487"/>
      <c r="DL33" s="487"/>
      <c r="DM33" s="487"/>
      <c r="DN33" s="487"/>
      <c r="DO33" s="487"/>
      <c r="DP33" s="487"/>
      <c r="DQ33" s="487"/>
      <c r="DR33" s="487"/>
      <c r="DS33" s="487"/>
      <c r="DT33" s="487"/>
      <c r="DU33" s="487"/>
      <c r="DV33" s="487"/>
      <c r="DW33" s="487"/>
      <c r="DX33" s="487"/>
      <c r="DY33" s="487"/>
      <c r="DZ33" s="487"/>
      <c r="EA33" s="487"/>
      <c r="EB33" s="487"/>
      <c r="EC33" s="487"/>
      <c r="ED33" s="487"/>
      <c r="EE33" s="487"/>
      <c r="EF33" s="487"/>
      <c r="EG33" s="487"/>
      <c r="EH33" s="487"/>
      <c r="EI33" s="487"/>
      <c r="EJ33" s="487"/>
      <c r="EK33" s="487"/>
      <c r="EL33" s="487"/>
      <c r="EM33" s="487"/>
      <c r="EN33" s="487"/>
      <c r="EO33" s="487"/>
      <c r="EP33" s="487"/>
      <c r="EQ33" s="487"/>
      <c r="ER33" s="487"/>
      <c r="ES33" s="487"/>
      <c r="ET33" s="487"/>
      <c r="EU33" s="487"/>
      <c r="EV33" s="487"/>
      <c r="EW33" s="487"/>
      <c r="EX33" s="487"/>
      <c r="EY33" s="487"/>
      <c r="EZ33" s="487"/>
      <c r="FA33" s="487"/>
      <c r="FB33" s="487"/>
      <c r="FC33" s="487"/>
      <c r="FD33" s="487"/>
      <c r="FE33" s="487"/>
      <c r="FF33" s="487"/>
      <c r="FG33" s="487"/>
      <c r="FH33" s="487"/>
      <c r="FI33" s="487"/>
      <c r="FJ33" s="487"/>
      <c r="FK33" s="487"/>
      <c r="FL33" s="487"/>
      <c r="FM33" s="487"/>
      <c r="FN33" s="487"/>
      <c r="FO33" s="487"/>
      <c r="FP33" s="487"/>
      <c r="FQ33" s="487"/>
      <c r="FR33" s="487"/>
      <c r="FS33" s="487"/>
      <c r="FT33" s="487"/>
      <c r="FU33" s="487"/>
      <c r="FV33" s="487"/>
      <c r="FW33" s="487"/>
      <c r="FX33" s="487"/>
      <c r="FY33" s="487"/>
      <c r="FZ33" s="487"/>
      <c r="GA33" s="487"/>
      <c r="GB33" s="487"/>
      <c r="GC33" s="487"/>
      <c r="GD33" s="487"/>
      <c r="GE33" s="487"/>
      <c r="GF33" s="487"/>
      <c r="GG33" s="487"/>
      <c r="GH33" s="487"/>
      <c r="GI33" s="487"/>
      <c r="GJ33" s="487"/>
      <c r="GK33" s="487"/>
      <c r="GL33" s="487"/>
      <c r="GM33" s="487"/>
      <c r="GN33" s="487"/>
      <c r="GO33" s="487"/>
      <c r="GP33" s="487"/>
      <c r="GQ33" s="487"/>
      <c r="GR33" s="487"/>
      <c r="GS33" s="487"/>
      <c r="GT33" s="487"/>
      <c r="GU33" s="487"/>
      <c r="GV33" s="487"/>
      <c r="GW33" s="487"/>
      <c r="GX33" s="487"/>
      <c r="GY33" s="487"/>
      <c r="GZ33" s="487"/>
      <c r="HA33" s="487"/>
      <c r="HB33" s="487"/>
      <c r="HC33" s="487"/>
      <c r="HD33" s="487"/>
      <c r="HE33" s="487"/>
      <c r="HF33" s="487"/>
      <c r="HG33" s="487"/>
      <c r="HH33" s="487"/>
      <c r="HI33" s="487"/>
      <c r="HJ33" s="487"/>
      <c r="HK33" s="487"/>
      <c r="HL33" s="487"/>
      <c r="HM33" s="487"/>
      <c r="HN33" s="487"/>
      <c r="HO33" s="487"/>
      <c r="HP33" s="487"/>
      <c r="HQ33" s="487"/>
      <c r="HR33" s="487"/>
      <c r="HS33" s="487"/>
      <c r="HT33" s="487"/>
      <c r="HU33" s="487"/>
      <c r="HV33" s="487"/>
      <c r="HW33" s="487"/>
      <c r="HX33" s="487"/>
      <c r="HY33" s="487"/>
      <c r="HZ33" s="487"/>
      <c r="IA33" s="487"/>
      <c r="IB33" s="487"/>
      <c r="IC33" s="487"/>
      <c r="ID33" s="487"/>
      <c r="IE33" s="487"/>
      <c r="IF33" s="487"/>
      <c r="IG33" s="487"/>
      <c r="IH33" s="487"/>
      <c r="II33" s="487"/>
      <c r="IJ33" s="487"/>
      <c r="IK33" s="487"/>
      <c r="IL33" s="487"/>
      <c r="IM33" s="487"/>
      <c r="IN33" s="487"/>
      <c r="IO33" s="487"/>
      <c r="IP33" s="487"/>
      <c r="IQ33" s="487"/>
      <c r="IR33" s="487"/>
      <c r="IS33" s="487"/>
      <c r="IT33" s="487"/>
      <c r="IU33" s="487"/>
      <c r="IV33" s="487"/>
      <c r="IW33" s="487"/>
      <c r="IX33" s="487"/>
    </row>
    <row r="34" spans="1:258" ht="13.5" outlineLevel="1" thickBot="1" x14ac:dyDescent="0.3">
      <c r="A34" s="514"/>
      <c r="B34" s="514"/>
      <c r="C34" s="515" t="s">
        <v>78</v>
      </c>
      <c r="D34" s="516">
        <f>D22</f>
        <v>35120</v>
      </c>
      <c r="E34" s="517"/>
      <c r="F34" s="518"/>
      <c r="G34" s="696">
        <f>G22</f>
        <v>428815</v>
      </c>
      <c r="H34" s="555"/>
      <c r="I34" s="566"/>
      <c r="J34" s="519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  <c r="BM34" s="487"/>
      <c r="BN34" s="487"/>
      <c r="BO34" s="487"/>
      <c r="BP34" s="487"/>
      <c r="BQ34" s="487"/>
      <c r="BR34" s="487"/>
      <c r="BS34" s="487"/>
      <c r="BT34" s="487"/>
      <c r="BU34" s="487"/>
      <c r="BV34" s="487"/>
      <c r="BW34" s="487"/>
      <c r="BX34" s="487"/>
      <c r="BY34" s="487"/>
      <c r="BZ34" s="487"/>
      <c r="CA34" s="487"/>
      <c r="CB34" s="487"/>
      <c r="CC34" s="487"/>
      <c r="CD34" s="487"/>
      <c r="CE34" s="487"/>
      <c r="CF34" s="487"/>
      <c r="CG34" s="487"/>
      <c r="CH34" s="487"/>
      <c r="CI34" s="487"/>
      <c r="CJ34" s="487"/>
      <c r="CK34" s="487"/>
      <c r="CL34" s="487"/>
      <c r="CM34" s="487"/>
      <c r="CN34" s="487"/>
      <c r="CO34" s="487"/>
      <c r="CP34" s="487"/>
      <c r="CQ34" s="487"/>
      <c r="CR34" s="487"/>
      <c r="CS34" s="487"/>
      <c r="CT34" s="487"/>
      <c r="CU34" s="487"/>
      <c r="CV34" s="487"/>
      <c r="CW34" s="487"/>
      <c r="CX34" s="487"/>
      <c r="CY34" s="487"/>
      <c r="CZ34" s="487"/>
      <c r="DA34" s="487"/>
      <c r="DB34" s="487"/>
      <c r="DC34" s="487"/>
      <c r="DD34" s="487"/>
      <c r="DE34" s="487"/>
      <c r="DF34" s="487"/>
      <c r="DG34" s="487"/>
      <c r="DH34" s="487"/>
      <c r="DI34" s="487"/>
      <c r="DJ34" s="487"/>
      <c r="DK34" s="487"/>
      <c r="DL34" s="487"/>
      <c r="DM34" s="487"/>
      <c r="DN34" s="487"/>
      <c r="DO34" s="487"/>
      <c r="DP34" s="487"/>
      <c r="DQ34" s="487"/>
      <c r="DR34" s="487"/>
      <c r="DS34" s="487"/>
      <c r="DT34" s="487"/>
      <c r="DU34" s="487"/>
      <c r="DV34" s="487"/>
      <c r="DW34" s="487"/>
      <c r="DX34" s="487"/>
      <c r="DY34" s="487"/>
      <c r="DZ34" s="487"/>
      <c r="EA34" s="487"/>
      <c r="EB34" s="487"/>
      <c r="EC34" s="487"/>
      <c r="ED34" s="487"/>
      <c r="EE34" s="487"/>
      <c r="EF34" s="487"/>
      <c r="EG34" s="487"/>
      <c r="EH34" s="487"/>
      <c r="EI34" s="487"/>
      <c r="EJ34" s="487"/>
      <c r="EK34" s="487"/>
      <c r="EL34" s="487"/>
      <c r="EM34" s="487"/>
      <c r="EN34" s="487"/>
      <c r="EO34" s="487"/>
      <c r="EP34" s="487"/>
      <c r="EQ34" s="487"/>
      <c r="ER34" s="487"/>
      <c r="ES34" s="487"/>
      <c r="ET34" s="487"/>
      <c r="EU34" s="487"/>
      <c r="EV34" s="487"/>
      <c r="EW34" s="487"/>
      <c r="EX34" s="487"/>
      <c r="EY34" s="487"/>
      <c r="EZ34" s="487"/>
      <c r="FA34" s="487"/>
      <c r="FB34" s="487"/>
      <c r="FC34" s="487"/>
      <c r="FD34" s="487"/>
      <c r="FE34" s="487"/>
      <c r="FF34" s="487"/>
      <c r="FG34" s="487"/>
      <c r="FH34" s="487"/>
      <c r="FI34" s="487"/>
      <c r="FJ34" s="487"/>
      <c r="FK34" s="487"/>
      <c r="FL34" s="487"/>
      <c r="FM34" s="487"/>
      <c r="FN34" s="487"/>
      <c r="FO34" s="487"/>
      <c r="FP34" s="487"/>
      <c r="FQ34" s="487"/>
      <c r="FR34" s="487"/>
      <c r="FS34" s="487"/>
      <c r="FT34" s="487"/>
      <c r="FU34" s="487"/>
      <c r="FV34" s="487"/>
      <c r="FW34" s="487"/>
      <c r="FX34" s="487"/>
      <c r="FY34" s="487"/>
      <c r="FZ34" s="487"/>
      <c r="GA34" s="487"/>
      <c r="GB34" s="487"/>
      <c r="GC34" s="487"/>
      <c r="GD34" s="487"/>
      <c r="GE34" s="487"/>
      <c r="GF34" s="487"/>
      <c r="GG34" s="487"/>
      <c r="GH34" s="487"/>
      <c r="GI34" s="487"/>
      <c r="GJ34" s="487"/>
      <c r="GK34" s="487"/>
      <c r="GL34" s="487"/>
      <c r="GM34" s="487"/>
      <c r="GN34" s="487"/>
      <c r="GO34" s="487"/>
      <c r="GP34" s="487"/>
      <c r="GQ34" s="487"/>
      <c r="GR34" s="487"/>
      <c r="GS34" s="487"/>
      <c r="GT34" s="487"/>
      <c r="GU34" s="487"/>
      <c r="GV34" s="487"/>
      <c r="GW34" s="487"/>
      <c r="GX34" s="487"/>
      <c r="GY34" s="487"/>
      <c r="GZ34" s="487"/>
      <c r="HA34" s="487"/>
      <c r="HB34" s="487"/>
      <c r="HC34" s="487"/>
      <c r="HD34" s="487"/>
      <c r="HE34" s="487"/>
      <c r="HF34" s="487"/>
      <c r="HG34" s="487"/>
      <c r="HH34" s="487"/>
      <c r="HI34" s="487"/>
      <c r="HJ34" s="487"/>
      <c r="HK34" s="487"/>
      <c r="HL34" s="487"/>
      <c r="HM34" s="487"/>
      <c r="HN34" s="487"/>
      <c r="HO34" s="487"/>
      <c r="HP34" s="487"/>
      <c r="HQ34" s="487"/>
      <c r="HR34" s="487"/>
      <c r="HS34" s="487"/>
      <c r="HT34" s="487"/>
      <c r="HU34" s="487"/>
      <c r="HV34" s="487"/>
      <c r="HW34" s="487"/>
      <c r="HX34" s="487"/>
      <c r="HY34" s="487"/>
      <c r="HZ34" s="487"/>
      <c r="IA34" s="487"/>
      <c r="IB34" s="487"/>
      <c r="IC34" s="487"/>
      <c r="ID34" s="487"/>
      <c r="IE34" s="487"/>
      <c r="IF34" s="487"/>
      <c r="IG34" s="487"/>
      <c r="IH34" s="487"/>
      <c r="II34" s="487"/>
      <c r="IJ34" s="487"/>
      <c r="IK34" s="487"/>
      <c r="IL34" s="487"/>
      <c r="IM34" s="487"/>
      <c r="IN34" s="487"/>
      <c r="IO34" s="487"/>
      <c r="IP34" s="487"/>
      <c r="IQ34" s="487"/>
      <c r="IR34" s="487"/>
      <c r="IS34" s="487"/>
      <c r="IT34" s="487"/>
      <c r="IU34" s="487"/>
      <c r="IV34" s="487"/>
      <c r="IW34" s="487"/>
      <c r="IX34" s="487"/>
    </row>
    <row r="35" spans="1:258" ht="13.5" hidden="1" outlineLevel="1" thickBot="1" x14ac:dyDescent="0.3">
      <c r="A35" s="520"/>
      <c r="B35" s="520"/>
      <c r="C35" s="521" t="s">
        <v>80</v>
      </c>
      <c r="D35" s="516">
        <f>D23</f>
        <v>0</v>
      </c>
      <c r="E35" s="522"/>
      <c r="F35" s="523"/>
      <c r="G35" s="555">
        <f>G23</f>
        <v>0</v>
      </c>
      <c r="H35" s="555"/>
      <c r="I35" s="566"/>
      <c r="J35" s="519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487"/>
      <c r="BE35" s="487"/>
      <c r="BF35" s="487"/>
      <c r="BG35" s="487"/>
      <c r="BH35" s="487"/>
      <c r="BI35" s="487"/>
      <c r="BJ35" s="487"/>
      <c r="BK35" s="487"/>
      <c r="BL35" s="487"/>
      <c r="BM35" s="487"/>
      <c r="BN35" s="487"/>
      <c r="BO35" s="487"/>
      <c r="BP35" s="487"/>
      <c r="BQ35" s="487"/>
      <c r="BR35" s="487"/>
      <c r="BS35" s="487"/>
      <c r="BT35" s="487"/>
      <c r="BU35" s="487"/>
      <c r="BV35" s="487"/>
      <c r="BW35" s="487"/>
      <c r="BX35" s="487"/>
      <c r="BY35" s="487"/>
      <c r="BZ35" s="487"/>
      <c r="CA35" s="487"/>
      <c r="CB35" s="487"/>
      <c r="CC35" s="487"/>
      <c r="CD35" s="487"/>
      <c r="CE35" s="487"/>
      <c r="CF35" s="487"/>
      <c r="CG35" s="487"/>
      <c r="CH35" s="487"/>
      <c r="CI35" s="487"/>
      <c r="CJ35" s="487"/>
      <c r="CK35" s="487"/>
      <c r="CL35" s="487"/>
      <c r="CM35" s="487"/>
      <c r="CN35" s="487"/>
      <c r="CO35" s="487"/>
      <c r="CP35" s="487"/>
      <c r="CQ35" s="487"/>
      <c r="CR35" s="487"/>
      <c r="CS35" s="487"/>
      <c r="CT35" s="487"/>
      <c r="CU35" s="487"/>
      <c r="CV35" s="487"/>
      <c r="CW35" s="487"/>
      <c r="CX35" s="487"/>
      <c r="CY35" s="487"/>
      <c r="CZ35" s="487"/>
      <c r="DA35" s="487"/>
      <c r="DB35" s="487"/>
      <c r="DC35" s="487"/>
      <c r="DD35" s="487"/>
      <c r="DE35" s="487"/>
      <c r="DF35" s="487"/>
      <c r="DG35" s="487"/>
      <c r="DH35" s="487"/>
      <c r="DI35" s="487"/>
      <c r="DJ35" s="487"/>
      <c r="DK35" s="487"/>
      <c r="DL35" s="487"/>
      <c r="DM35" s="487"/>
      <c r="DN35" s="487"/>
      <c r="DO35" s="487"/>
      <c r="DP35" s="487"/>
      <c r="DQ35" s="487"/>
      <c r="DR35" s="487"/>
      <c r="DS35" s="487"/>
      <c r="DT35" s="487"/>
      <c r="DU35" s="487"/>
      <c r="DV35" s="487"/>
      <c r="DW35" s="487"/>
      <c r="DX35" s="487"/>
      <c r="DY35" s="487"/>
      <c r="DZ35" s="487"/>
      <c r="EA35" s="487"/>
      <c r="EB35" s="487"/>
      <c r="EC35" s="487"/>
      <c r="ED35" s="487"/>
      <c r="EE35" s="487"/>
      <c r="EF35" s="487"/>
      <c r="EG35" s="487"/>
      <c r="EH35" s="487"/>
      <c r="EI35" s="487"/>
      <c r="EJ35" s="487"/>
      <c r="EK35" s="487"/>
      <c r="EL35" s="487"/>
      <c r="EM35" s="487"/>
      <c r="EN35" s="487"/>
      <c r="EO35" s="487"/>
      <c r="EP35" s="487"/>
      <c r="EQ35" s="487"/>
      <c r="ER35" s="487"/>
      <c r="ES35" s="487"/>
      <c r="ET35" s="487"/>
      <c r="EU35" s="487"/>
      <c r="EV35" s="487"/>
      <c r="EW35" s="487"/>
      <c r="EX35" s="487"/>
      <c r="EY35" s="487"/>
      <c r="EZ35" s="487"/>
      <c r="FA35" s="487"/>
      <c r="FB35" s="487"/>
      <c r="FC35" s="487"/>
      <c r="FD35" s="487"/>
      <c r="FE35" s="487"/>
      <c r="FF35" s="487"/>
      <c r="FG35" s="487"/>
      <c r="FH35" s="487"/>
      <c r="FI35" s="487"/>
      <c r="FJ35" s="487"/>
      <c r="FK35" s="487"/>
      <c r="FL35" s="487"/>
      <c r="FM35" s="487"/>
      <c r="FN35" s="487"/>
      <c r="FO35" s="487"/>
      <c r="FP35" s="487"/>
      <c r="FQ35" s="487"/>
      <c r="FR35" s="487"/>
      <c r="FS35" s="487"/>
      <c r="FT35" s="487"/>
      <c r="FU35" s="487"/>
      <c r="FV35" s="487"/>
      <c r="FW35" s="487"/>
      <c r="FX35" s="487"/>
      <c r="FY35" s="487"/>
      <c r="FZ35" s="487"/>
      <c r="GA35" s="487"/>
      <c r="GB35" s="487"/>
      <c r="GC35" s="487"/>
      <c r="GD35" s="487"/>
      <c r="GE35" s="487"/>
      <c r="GF35" s="487"/>
      <c r="GG35" s="487"/>
      <c r="GH35" s="487"/>
      <c r="GI35" s="487"/>
      <c r="GJ35" s="487"/>
      <c r="GK35" s="487"/>
      <c r="GL35" s="487"/>
      <c r="GM35" s="487"/>
      <c r="GN35" s="487"/>
      <c r="GO35" s="487"/>
      <c r="GP35" s="487"/>
      <c r="GQ35" s="487"/>
      <c r="GR35" s="487"/>
      <c r="GS35" s="487"/>
      <c r="GT35" s="487"/>
      <c r="GU35" s="487"/>
      <c r="GV35" s="487"/>
      <c r="GW35" s="487"/>
      <c r="GX35" s="487"/>
      <c r="GY35" s="487"/>
      <c r="GZ35" s="487"/>
      <c r="HA35" s="487"/>
      <c r="HB35" s="487"/>
      <c r="HC35" s="487"/>
      <c r="HD35" s="487"/>
      <c r="HE35" s="487"/>
      <c r="HF35" s="487"/>
      <c r="HG35" s="487"/>
      <c r="HH35" s="487"/>
      <c r="HI35" s="487"/>
      <c r="HJ35" s="487"/>
      <c r="HK35" s="487"/>
      <c r="HL35" s="487"/>
      <c r="HM35" s="487"/>
      <c r="HN35" s="487"/>
      <c r="HO35" s="487"/>
      <c r="HP35" s="487"/>
      <c r="HQ35" s="487"/>
      <c r="HR35" s="487"/>
      <c r="HS35" s="487"/>
      <c r="HT35" s="487"/>
      <c r="HU35" s="487"/>
      <c r="HV35" s="487"/>
      <c r="HW35" s="487"/>
      <c r="HX35" s="487"/>
      <c r="HY35" s="487"/>
      <c r="HZ35" s="487"/>
      <c r="IA35" s="487"/>
      <c r="IB35" s="487"/>
      <c r="IC35" s="487"/>
      <c r="ID35" s="487"/>
      <c r="IE35" s="487"/>
      <c r="IF35" s="487"/>
      <c r="IG35" s="487"/>
      <c r="IH35" s="487"/>
      <c r="II35" s="487"/>
      <c r="IJ35" s="487"/>
      <c r="IK35" s="487"/>
      <c r="IL35" s="487"/>
      <c r="IM35" s="487"/>
      <c r="IN35" s="487"/>
      <c r="IO35" s="487"/>
      <c r="IP35" s="487"/>
      <c r="IQ35" s="487"/>
      <c r="IR35" s="487"/>
      <c r="IS35" s="487"/>
      <c r="IT35" s="487"/>
      <c r="IU35" s="487"/>
      <c r="IV35" s="487"/>
      <c r="IW35" s="487"/>
      <c r="IX35" s="487"/>
    </row>
    <row r="36" spans="1:258" ht="48.75" collapsed="1" thickBot="1" x14ac:dyDescent="0.3">
      <c r="A36" s="524">
        <v>7</v>
      </c>
      <c r="B36" s="524"/>
      <c r="C36" s="525" t="s">
        <v>81</v>
      </c>
      <c r="D36" s="526">
        <f>D25</f>
        <v>221018</v>
      </c>
      <c r="E36" s="527"/>
      <c r="F36" s="528"/>
      <c r="G36" s="556"/>
      <c r="H36" s="575"/>
      <c r="I36" s="567"/>
      <c r="J36" s="529"/>
      <c r="K36" s="510"/>
      <c r="L36" s="510"/>
      <c r="M36" s="510"/>
      <c r="N36" s="510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510"/>
      <c r="AI36" s="510"/>
      <c r="AJ36" s="510"/>
      <c r="AK36" s="510"/>
      <c r="AL36" s="510"/>
      <c r="AM36" s="510"/>
      <c r="AN36" s="510"/>
      <c r="AO36" s="510"/>
      <c r="AP36" s="510"/>
      <c r="AQ36" s="510"/>
      <c r="AR36" s="510"/>
      <c r="AS36" s="510"/>
      <c r="AT36" s="510"/>
      <c r="AU36" s="510"/>
      <c r="AV36" s="510"/>
      <c r="AW36" s="510"/>
      <c r="AX36" s="510"/>
      <c r="AY36" s="510"/>
      <c r="AZ36" s="510"/>
      <c r="BA36" s="510"/>
      <c r="BB36" s="510"/>
      <c r="BC36" s="510"/>
      <c r="BD36" s="510"/>
      <c r="BE36" s="510"/>
      <c r="BF36" s="510"/>
      <c r="BG36" s="510"/>
      <c r="BH36" s="510"/>
      <c r="BI36" s="510"/>
      <c r="BJ36" s="510"/>
      <c r="BK36" s="510"/>
      <c r="BL36" s="510"/>
      <c r="BM36" s="510"/>
      <c r="BN36" s="510"/>
      <c r="BO36" s="510"/>
      <c r="BP36" s="510"/>
      <c r="BQ36" s="510"/>
      <c r="BR36" s="510"/>
      <c r="BS36" s="510"/>
      <c r="BT36" s="510"/>
      <c r="BU36" s="510"/>
      <c r="BV36" s="510"/>
      <c r="BW36" s="510"/>
      <c r="BX36" s="510"/>
      <c r="BY36" s="510"/>
      <c r="BZ36" s="510"/>
      <c r="CA36" s="510"/>
      <c r="CB36" s="510"/>
      <c r="CC36" s="510"/>
      <c r="CD36" s="510"/>
      <c r="CE36" s="510"/>
      <c r="CF36" s="510"/>
      <c r="CG36" s="510"/>
      <c r="CH36" s="510"/>
      <c r="CI36" s="510"/>
      <c r="CJ36" s="510"/>
      <c r="CK36" s="510"/>
      <c r="CL36" s="510"/>
      <c r="CM36" s="510"/>
      <c r="CN36" s="510"/>
      <c r="CO36" s="510"/>
      <c r="CP36" s="510"/>
      <c r="CQ36" s="510"/>
      <c r="CR36" s="510"/>
      <c r="CS36" s="510"/>
      <c r="CT36" s="510"/>
      <c r="CU36" s="510"/>
      <c r="CV36" s="510"/>
      <c r="CW36" s="510"/>
      <c r="CX36" s="510"/>
      <c r="CY36" s="510"/>
      <c r="CZ36" s="510"/>
      <c r="DA36" s="510"/>
      <c r="DB36" s="510"/>
      <c r="DC36" s="510"/>
      <c r="DD36" s="510"/>
      <c r="DE36" s="510"/>
      <c r="DF36" s="510"/>
      <c r="DG36" s="510"/>
      <c r="DH36" s="510"/>
      <c r="DI36" s="510"/>
      <c r="DJ36" s="510"/>
      <c r="DK36" s="510"/>
      <c r="DL36" s="510"/>
      <c r="DM36" s="510"/>
      <c r="DN36" s="510"/>
      <c r="DO36" s="510"/>
      <c r="DP36" s="510"/>
      <c r="DQ36" s="510"/>
      <c r="DR36" s="510"/>
      <c r="DS36" s="510"/>
      <c r="DT36" s="510"/>
      <c r="DU36" s="510"/>
      <c r="DV36" s="510"/>
      <c r="DW36" s="510"/>
      <c r="DX36" s="510"/>
      <c r="DY36" s="510"/>
      <c r="DZ36" s="510"/>
      <c r="EA36" s="510"/>
      <c r="EB36" s="510"/>
      <c r="EC36" s="510"/>
      <c r="ED36" s="510"/>
      <c r="EE36" s="510"/>
      <c r="EF36" s="510"/>
      <c r="EG36" s="510"/>
      <c r="EH36" s="510"/>
      <c r="EI36" s="510"/>
      <c r="EJ36" s="510"/>
      <c r="EK36" s="510"/>
      <c r="EL36" s="510"/>
      <c r="EM36" s="510"/>
      <c r="EN36" s="510"/>
      <c r="EO36" s="510"/>
      <c r="EP36" s="510"/>
      <c r="EQ36" s="510"/>
      <c r="ER36" s="510"/>
      <c r="ES36" s="510"/>
      <c r="ET36" s="510"/>
      <c r="EU36" s="510"/>
      <c r="EV36" s="510"/>
      <c r="EW36" s="510"/>
      <c r="EX36" s="510"/>
      <c r="EY36" s="510"/>
      <c r="EZ36" s="510"/>
      <c r="FA36" s="510"/>
      <c r="FB36" s="510"/>
      <c r="FC36" s="510"/>
      <c r="FD36" s="510"/>
      <c r="FE36" s="510"/>
      <c r="FF36" s="510"/>
      <c r="FG36" s="510"/>
      <c r="FH36" s="510"/>
      <c r="FI36" s="510"/>
      <c r="FJ36" s="510"/>
      <c r="FK36" s="510"/>
      <c r="FL36" s="510"/>
      <c r="FM36" s="510"/>
      <c r="FN36" s="510"/>
      <c r="FO36" s="510"/>
      <c r="FP36" s="510"/>
      <c r="FQ36" s="510"/>
      <c r="FR36" s="510"/>
      <c r="FS36" s="510"/>
      <c r="FT36" s="510"/>
      <c r="FU36" s="510"/>
      <c r="FV36" s="510"/>
      <c r="FW36" s="510"/>
      <c r="FX36" s="510"/>
      <c r="FY36" s="510"/>
      <c r="FZ36" s="510"/>
      <c r="GA36" s="510"/>
      <c r="GB36" s="510"/>
      <c r="GC36" s="510"/>
      <c r="GD36" s="510"/>
      <c r="GE36" s="510"/>
      <c r="GF36" s="510"/>
      <c r="GG36" s="510"/>
      <c r="GH36" s="510"/>
      <c r="GI36" s="510"/>
      <c r="GJ36" s="510"/>
      <c r="GK36" s="510"/>
      <c r="GL36" s="510"/>
      <c r="GM36" s="510"/>
      <c r="GN36" s="510"/>
      <c r="GO36" s="510"/>
      <c r="GP36" s="510"/>
      <c r="GQ36" s="510"/>
      <c r="GR36" s="510"/>
      <c r="GS36" s="510"/>
      <c r="GT36" s="510"/>
      <c r="GU36" s="510"/>
      <c r="GV36" s="510"/>
      <c r="GW36" s="510"/>
      <c r="GX36" s="510"/>
      <c r="GY36" s="510"/>
      <c r="GZ36" s="510"/>
      <c r="HA36" s="510"/>
      <c r="HB36" s="510"/>
      <c r="HC36" s="510"/>
      <c r="HD36" s="510"/>
      <c r="HE36" s="510"/>
      <c r="HF36" s="510"/>
      <c r="HG36" s="510"/>
      <c r="HH36" s="510"/>
      <c r="HI36" s="510"/>
      <c r="HJ36" s="510"/>
      <c r="HK36" s="510"/>
      <c r="HL36" s="510"/>
      <c r="HM36" s="510"/>
      <c r="HN36" s="510"/>
      <c r="HO36" s="510"/>
      <c r="HP36" s="510"/>
      <c r="HQ36" s="510"/>
      <c r="HR36" s="510"/>
      <c r="HS36" s="510"/>
      <c r="HT36" s="510"/>
      <c r="HU36" s="510"/>
      <c r="HV36" s="510"/>
      <c r="HW36" s="510"/>
      <c r="HX36" s="510"/>
      <c r="HY36" s="510"/>
      <c r="HZ36" s="510"/>
      <c r="IA36" s="510"/>
      <c r="IB36" s="510"/>
      <c r="IC36" s="510"/>
      <c r="ID36" s="510"/>
      <c r="IE36" s="510"/>
      <c r="IF36" s="510"/>
      <c r="IG36" s="510"/>
      <c r="IH36" s="510"/>
      <c r="II36" s="510"/>
      <c r="IJ36" s="510"/>
      <c r="IK36" s="510"/>
      <c r="IL36" s="510"/>
      <c r="IM36" s="510"/>
      <c r="IN36" s="510"/>
      <c r="IO36" s="510"/>
      <c r="IP36" s="510"/>
      <c r="IQ36" s="510"/>
      <c r="IR36" s="510"/>
      <c r="IS36" s="510"/>
      <c r="IT36" s="510"/>
      <c r="IU36" s="510"/>
      <c r="IV36" s="510"/>
      <c r="IW36" s="510"/>
      <c r="IX36" s="510"/>
    </row>
    <row r="39" spans="1:258" ht="18.75" x14ac:dyDescent="0.3">
      <c r="A39" s="530" t="s">
        <v>82</v>
      </c>
      <c r="B39" s="530"/>
      <c r="C39" s="530"/>
      <c r="D39" s="531"/>
      <c r="E39" s="530" t="s">
        <v>83</v>
      </c>
      <c r="F39" s="530"/>
      <c r="G39" s="532"/>
      <c r="H39" s="532"/>
      <c r="I39" s="532"/>
      <c r="J39" s="532"/>
    </row>
    <row r="40" spans="1:258" x14ac:dyDescent="0.2">
      <c r="A40" s="533"/>
      <c r="B40" s="533" t="s">
        <v>307</v>
      </c>
      <c r="E40" s="533"/>
      <c r="F40" s="533"/>
    </row>
    <row r="41" spans="1:258" x14ac:dyDescent="0.2">
      <c r="A41" s="533"/>
      <c r="B41" s="533"/>
      <c r="E41" s="533"/>
      <c r="F41" s="533"/>
    </row>
    <row r="42" spans="1:258" ht="15.75" x14ac:dyDescent="0.25">
      <c r="A42" s="536"/>
      <c r="B42" s="537"/>
      <c r="C42" s="538"/>
      <c r="D42" s="539"/>
      <c r="E42" s="540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539"/>
      <c r="AH42" s="539"/>
      <c r="AI42" s="539"/>
      <c r="AJ42" s="539"/>
      <c r="AK42" s="539"/>
      <c r="AL42" s="539"/>
      <c r="AM42" s="539"/>
      <c r="AN42" s="539"/>
      <c r="AO42" s="539"/>
      <c r="AP42" s="539"/>
      <c r="AQ42" s="539"/>
      <c r="AR42" s="539"/>
      <c r="AS42" s="539"/>
      <c r="AT42" s="539"/>
      <c r="AU42" s="539"/>
      <c r="AV42" s="539"/>
      <c r="AW42" s="539"/>
      <c r="AX42" s="539"/>
      <c r="AY42" s="539"/>
      <c r="AZ42" s="539"/>
      <c r="BA42" s="539"/>
      <c r="BB42" s="539"/>
      <c r="BC42" s="539"/>
      <c r="BD42" s="539"/>
      <c r="BE42" s="539"/>
      <c r="BF42" s="539"/>
      <c r="BG42" s="539"/>
      <c r="BH42" s="539"/>
      <c r="BI42" s="539"/>
      <c r="BJ42" s="539"/>
      <c r="BK42" s="539"/>
      <c r="BL42" s="539"/>
      <c r="BM42" s="539"/>
      <c r="BN42" s="539"/>
      <c r="BO42" s="539"/>
      <c r="BP42" s="539"/>
      <c r="BQ42" s="539"/>
      <c r="BR42" s="539"/>
      <c r="BS42" s="539"/>
      <c r="BT42" s="539"/>
      <c r="BU42" s="539"/>
      <c r="BV42" s="539"/>
      <c r="BW42" s="539"/>
      <c r="BX42" s="539"/>
      <c r="BY42" s="539"/>
      <c r="BZ42" s="539"/>
      <c r="CA42" s="539"/>
      <c r="CB42" s="539"/>
      <c r="CC42" s="539"/>
      <c r="CD42" s="539"/>
      <c r="CE42" s="539"/>
      <c r="CF42" s="539"/>
      <c r="CG42" s="539"/>
      <c r="CH42" s="539"/>
      <c r="CI42" s="539"/>
      <c r="CJ42" s="539"/>
      <c r="CK42" s="539"/>
      <c r="CL42" s="539"/>
      <c r="CM42" s="539"/>
      <c r="CN42" s="539"/>
      <c r="CO42" s="539"/>
      <c r="CP42" s="539"/>
      <c r="CQ42" s="539"/>
      <c r="CR42" s="539"/>
      <c r="CS42" s="539"/>
      <c r="CT42" s="539"/>
      <c r="CU42" s="539"/>
      <c r="CV42" s="539"/>
      <c r="CW42" s="539"/>
      <c r="CX42" s="539"/>
      <c r="CY42" s="539"/>
      <c r="CZ42" s="539"/>
      <c r="DA42" s="539"/>
      <c r="DB42" s="539"/>
      <c r="DC42" s="539"/>
      <c r="DD42" s="539"/>
      <c r="DE42" s="539"/>
      <c r="DF42" s="539"/>
      <c r="DG42" s="539"/>
      <c r="DH42" s="539"/>
      <c r="DI42" s="539"/>
      <c r="DJ42" s="539"/>
      <c r="DK42" s="539"/>
      <c r="DL42" s="539"/>
      <c r="DM42" s="539"/>
      <c r="DN42" s="539"/>
      <c r="DO42" s="539"/>
      <c r="DP42" s="539"/>
      <c r="DQ42" s="539"/>
      <c r="DR42" s="539"/>
      <c r="DS42" s="539"/>
      <c r="DT42" s="539"/>
      <c r="DU42" s="539"/>
      <c r="DV42" s="539"/>
      <c r="DW42" s="539"/>
      <c r="DX42" s="539"/>
      <c r="DY42" s="539"/>
      <c r="DZ42" s="539"/>
      <c r="EA42" s="539"/>
      <c r="EB42" s="539"/>
      <c r="EC42" s="539"/>
      <c r="ED42" s="539"/>
      <c r="EE42" s="539"/>
      <c r="EF42" s="539"/>
      <c r="EG42" s="539"/>
      <c r="EH42" s="539"/>
      <c r="EI42" s="539"/>
      <c r="EJ42" s="539"/>
      <c r="EK42" s="539"/>
      <c r="EL42" s="539"/>
      <c r="EM42" s="539"/>
      <c r="EN42" s="539"/>
      <c r="EO42" s="539"/>
      <c r="EP42" s="539"/>
      <c r="EQ42" s="539"/>
      <c r="ER42" s="539"/>
      <c r="ES42" s="539"/>
      <c r="ET42" s="539"/>
      <c r="EU42" s="539"/>
      <c r="EV42" s="539"/>
      <c r="EW42" s="539"/>
      <c r="EX42" s="539"/>
      <c r="EY42" s="539"/>
      <c r="EZ42" s="539"/>
      <c r="FA42" s="539"/>
      <c r="FB42" s="539"/>
      <c r="FC42" s="539"/>
      <c r="FD42" s="539"/>
      <c r="FE42" s="539"/>
      <c r="FF42" s="539"/>
      <c r="FG42" s="539"/>
      <c r="FH42" s="539"/>
      <c r="FI42" s="539"/>
      <c r="FJ42" s="539"/>
      <c r="FK42" s="539"/>
      <c r="FL42" s="539"/>
      <c r="FM42" s="539"/>
      <c r="FN42" s="539"/>
      <c r="FO42" s="539"/>
      <c r="FP42" s="539"/>
      <c r="FQ42" s="539"/>
      <c r="FR42" s="539"/>
      <c r="FS42" s="539"/>
      <c r="FT42" s="539"/>
      <c r="FU42" s="539"/>
      <c r="FV42" s="539"/>
      <c r="FW42" s="539"/>
      <c r="FX42" s="539"/>
      <c r="FY42" s="539"/>
      <c r="FZ42" s="539"/>
      <c r="GA42" s="539"/>
      <c r="GB42" s="539"/>
      <c r="GC42" s="539"/>
      <c r="GD42" s="539"/>
      <c r="GE42" s="539"/>
      <c r="GF42" s="539"/>
      <c r="GG42" s="539"/>
      <c r="GH42" s="539"/>
      <c r="GI42" s="539"/>
      <c r="GJ42" s="539"/>
      <c r="GK42" s="539"/>
      <c r="GL42" s="539"/>
      <c r="GM42" s="539"/>
      <c r="GN42" s="539"/>
      <c r="GO42" s="539"/>
      <c r="GP42" s="539"/>
      <c r="GQ42" s="539"/>
      <c r="GR42" s="539"/>
      <c r="GS42" s="539"/>
      <c r="GT42" s="539"/>
      <c r="GU42" s="539"/>
      <c r="GV42" s="539"/>
      <c r="GW42" s="539"/>
      <c r="GX42" s="539"/>
      <c r="GY42" s="539"/>
      <c r="GZ42" s="539"/>
      <c r="HA42" s="539"/>
      <c r="HB42" s="539"/>
      <c r="HC42" s="539"/>
      <c r="HD42" s="539"/>
      <c r="HE42" s="539"/>
      <c r="HF42" s="539"/>
      <c r="HG42" s="539"/>
      <c r="HH42" s="539"/>
      <c r="HI42" s="539"/>
      <c r="HJ42" s="539"/>
      <c r="HK42" s="539"/>
      <c r="HL42" s="539"/>
      <c r="HM42" s="539"/>
      <c r="HN42" s="539"/>
      <c r="HO42" s="539"/>
      <c r="HP42" s="539"/>
      <c r="HQ42" s="539"/>
      <c r="HR42" s="539"/>
      <c r="HS42" s="539"/>
      <c r="HT42" s="539"/>
      <c r="HU42" s="539"/>
      <c r="HV42" s="539"/>
      <c r="HW42" s="539"/>
      <c r="HX42" s="539"/>
      <c r="HY42" s="539"/>
      <c r="HZ42" s="539"/>
      <c r="IA42" s="539"/>
      <c r="IB42" s="539"/>
      <c r="IC42" s="539"/>
      <c r="ID42" s="539"/>
      <c r="IE42" s="539"/>
      <c r="IF42" s="539"/>
      <c r="IG42" s="539"/>
      <c r="IH42" s="539"/>
      <c r="II42" s="539"/>
      <c r="IJ42" s="539"/>
      <c r="IK42" s="539"/>
      <c r="IL42" s="539"/>
      <c r="IM42" s="539"/>
      <c r="IN42" s="539"/>
      <c r="IO42" s="539"/>
      <c r="IP42" s="539"/>
      <c r="IQ42" s="539"/>
      <c r="IR42" s="539"/>
      <c r="IS42" s="539"/>
      <c r="IT42" s="539"/>
      <c r="IU42" s="539"/>
      <c r="IV42" s="539"/>
      <c r="IW42" s="539"/>
      <c r="IX42" s="539"/>
    </row>
  </sheetData>
  <mergeCells count="10">
    <mergeCell ref="A25:A27"/>
    <mergeCell ref="A28:A30"/>
    <mergeCell ref="C2:G2"/>
    <mergeCell ref="A4:G4"/>
    <mergeCell ref="A5:G5"/>
    <mergeCell ref="A6:G6"/>
    <mergeCell ref="A7:A8"/>
    <mergeCell ref="B7:B8"/>
    <mergeCell ref="C7:C8"/>
    <mergeCell ref="D7:G7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F15" sqref="F15"/>
    </sheetView>
  </sheetViews>
  <sheetFormatPr defaultRowHeight="15" outlineLevelRow="1" outlineLevelCol="1" x14ac:dyDescent="0.25"/>
  <cols>
    <col min="1" max="1" width="7.140625" style="5" customWidth="1"/>
    <col min="2" max="2" width="19.85546875" style="5" customWidth="1"/>
    <col min="3" max="3" width="60.28515625" style="139" customWidth="1"/>
    <col min="4" max="4" width="17" style="140" customWidth="1"/>
    <col min="5" max="5" width="19.7109375" style="5" customWidth="1"/>
    <col min="6" max="6" width="9.140625" style="5" customWidth="1"/>
    <col min="7" max="7" width="22" style="5" customWidth="1"/>
    <col min="8" max="8" width="22" style="5" hidden="1" customWidth="1" outlineLevel="1"/>
    <col min="9" max="9" width="18.42578125" style="5" hidden="1" customWidth="1" outlineLevel="1"/>
    <col min="10" max="10" width="30.85546875" style="5" customWidth="1" collapsed="1"/>
    <col min="11" max="11" width="27.140625" style="5" bestFit="1" customWidth="1"/>
    <col min="12" max="259" width="9.140625" style="5"/>
    <col min="260" max="260" width="7.140625" style="5" customWidth="1"/>
    <col min="261" max="261" width="60.28515625" style="5" customWidth="1"/>
    <col min="262" max="262" width="17" style="5" customWidth="1"/>
    <col min="263" max="263" width="19.7109375" style="5" customWidth="1"/>
    <col min="264" max="264" width="22" style="5" customWidth="1"/>
    <col min="265" max="265" width="18.42578125" style="5" customWidth="1"/>
    <col min="266" max="266" width="30.85546875" style="5" customWidth="1"/>
    <col min="267" max="267" width="27.140625" style="5" bestFit="1" customWidth="1"/>
    <col min="268" max="515" width="9.140625" style="5"/>
    <col min="516" max="516" width="7.140625" style="5" customWidth="1"/>
    <col min="517" max="517" width="60.28515625" style="5" customWidth="1"/>
    <col min="518" max="518" width="17" style="5" customWidth="1"/>
    <col min="519" max="519" width="19.7109375" style="5" customWidth="1"/>
    <col min="520" max="520" width="22" style="5" customWidth="1"/>
    <col min="521" max="521" width="18.42578125" style="5" customWidth="1"/>
    <col min="522" max="522" width="30.85546875" style="5" customWidth="1"/>
    <col min="523" max="523" width="27.140625" style="5" bestFit="1" customWidth="1"/>
    <col min="524" max="771" width="9.140625" style="5"/>
    <col min="772" max="772" width="7.140625" style="5" customWidth="1"/>
    <col min="773" max="773" width="60.28515625" style="5" customWidth="1"/>
    <col min="774" max="774" width="17" style="5" customWidth="1"/>
    <col min="775" max="775" width="19.7109375" style="5" customWidth="1"/>
    <col min="776" max="776" width="22" style="5" customWidth="1"/>
    <col min="777" max="777" width="18.42578125" style="5" customWidth="1"/>
    <col min="778" max="778" width="30.85546875" style="5" customWidth="1"/>
    <col min="779" max="779" width="27.140625" style="5" bestFit="1" customWidth="1"/>
    <col min="780" max="1027" width="9.140625" style="5"/>
    <col min="1028" max="1028" width="7.140625" style="5" customWidth="1"/>
    <col min="1029" max="1029" width="60.28515625" style="5" customWidth="1"/>
    <col min="1030" max="1030" width="17" style="5" customWidth="1"/>
    <col min="1031" max="1031" width="19.7109375" style="5" customWidth="1"/>
    <col min="1032" max="1032" width="22" style="5" customWidth="1"/>
    <col min="1033" max="1033" width="18.42578125" style="5" customWidth="1"/>
    <col min="1034" max="1034" width="30.85546875" style="5" customWidth="1"/>
    <col min="1035" max="1035" width="27.140625" style="5" bestFit="1" customWidth="1"/>
    <col min="1036" max="1283" width="9.140625" style="5"/>
    <col min="1284" max="1284" width="7.140625" style="5" customWidth="1"/>
    <col min="1285" max="1285" width="60.28515625" style="5" customWidth="1"/>
    <col min="1286" max="1286" width="17" style="5" customWidth="1"/>
    <col min="1287" max="1287" width="19.7109375" style="5" customWidth="1"/>
    <col min="1288" max="1288" width="22" style="5" customWidth="1"/>
    <col min="1289" max="1289" width="18.42578125" style="5" customWidth="1"/>
    <col min="1290" max="1290" width="30.85546875" style="5" customWidth="1"/>
    <col min="1291" max="1291" width="27.140625" style="5" bestFit="1" customWidth="1"/>
    <col min="1292" max="1539" width="9.140625" style="5"/>
    <col min="1540" max="1540" width="7.140625" style="5" customWidth="1"/>
    <col min="1541" max="1541" width="60.28515625" style="5" customWidth="1"/>
    <col min="1542" max="1542" width="17" style="5" customWidth="1"/>
    <col min="1543" max="1543" width="19.7109375" style="5" customWidth="1"/>
    <col min="1544" max="1544" width="22" style="5" customWidth="1"/>
    <col min="1545" max="1545" width="18.42578125" style="5" customWidth="1"/>
    <col min="1546" max="1546" width="30.85546875" style="5" customWidth="1"/>
    <col min="1547" max="1547" width="27.140625" style="5" bestFit="1" customWidth="1"/>
    <col min="1548" max="1795" width="9.140625" style="5"/>
    <col min="1796" max="1796" width="7.140625" style="5" customWidth="1"/>
    <col min="1797" max="1797" width="60.28515625" style="5" customWidth="1"/>
    <col min="1798" max="1798" width="17" style="5" customWidth="1"/>
    <col min="1799" max="1799" width="19.7109375" style="5" customWidth="1"/>
    <col min="1800" max="1800" width="22" style="5" customWidth="1"/>
    <col min="1801" max="1801" width="18.42578125" style="5" customWidth="1"/>
    <col min="1802" max="1802" width="30.85546875" style="5" customWidth="1"/>
    <col min="1803" max="1803" width="27.140625" style="5" bestFit="1" customWidth="1"/>
    <col min="1804" max="2051" width="9.140625" style="5"/>
    <col min="2052" max="2052" width="7.140625" style="5" customWidth="1"/>
    <col min="2053" max="2053" width="60.28515625" style="5" customWidth="1"/>
    <col min="2054" max="2054" width="17" style="5" customWidth="1"/>
    <col min="2055" max="2055" width="19.7109375" style="5" customWidth="1"/>
    <col min="2056" max="2056" width="22" style="5" customWidth="1"/>
    <col min="2057" max="2057" width="18.42578125" style="5" customWidth="1"/>
    <col min="2058" max="2058" width="30.85546875" style="5" customWidth="1"/>
    <col min="2059" max="2059" width="27.140625" style="5" bestFit="1" customWidth="1"/>
    <col min="2060" max="2307" width="9.140625" style="5"/>
    <col min="2308" max="2308" width="7.140625" style="5" customWidth="1"/>
    <col min="2309" max="2309" width="60.28515625" style="5" customWidth="1"/>
    <col min="2310" max="2310" width="17" style="5" customWidth="1"/>
    <col min="2311" max="2311" width="19.7109375" style="5" customWidth="1"/>
    <col min="2312" max="2312" width="22" style="5" customWidth="1"/>
    <col min="2313" max="2313" width="18.42578125" style="5" customWidth="1"/>
    <col min="2314" max="2314" width="30.85546875" style="5" customWidth="1"/>
    <col min="2315" max="2315" width="27.140625" style="5" bestFit="1" customWidth="1"/>
    <col min="2316" max="2563" width="9.140625" style="5"/>
    <col min="2564" max="2564" width="7.140625" style="5" customWidth="1"/>
    <col min="2565" max="2565" width="60.28515625" style="5" customWidth="1"/>
    <col min="2566" max="2566" width="17" style="5" customWidth="1"/>
    <col min="2567" max="2567" width="19.7109375" style="5" customWidth="1"/>
    <col min="2568" max="2568" width="22" style="5" customWidth="1"/>
    <col min="2569" max="2569" width="18.42578125" style="5" customWidth="1"/>
    <col min="2570" max="2570" width="30.85546875" style="5" customWidth="1"/>
    <col min="2571" max="2571" width="27.140625" style="5" bestFit="1" customWidth="1"/>
    <col min="2572" max="2819" width="9.140625" style="5"/>
    <col min="2820" max="2820" width="7.140625" style="5" customWidth="1"/>
    <col min="2821" max="2821" width="60.28515625" style="5" customWidth="1"/>
    <col min="2822" max="2822" width="17" style="5" customWidth="1"/>
    <col min="2823" max="2823" width="19.7109375" style="5" customWidth="1"/>
    <col min="2824" max="2824" width="22" style="5" customWidth="1"/>
    <col min="2825" max="2825" width="18.42578125" style="5" customWidth="1"/>
    <col min="2826" max="2826" width="30.85546875" style="5" customWidth="1"/>
    <col min="2827" max="2827" width="27.140625" style="5" bestFit="1" customWidth="1"/>
    <col min="2828" max="3075" width="9.140625" style="5"/>
    <col min="3076" max="3076" width="7.140625" style="5" customWidth="1"/>
    <col min="3077" max="3077" width="60.28515625" style="5" customWidth="1"/>
    <col min="3078" max="3078" width="17" style="5" customWidth="1"/>
    <col min="3079" max="3079" width="19.7109375" style="5" customWidth="1"/>
    <col min="3080" max="3080" width="22" style="5" customWidth="1"/>
    <col min="3081" max="3081" width="18.42578125" style="5" customWidth="1"/>
    <col min="3082" max="3082" width="30.85546875" style="5" customWidth="1"/>
    <col min="3083" max="3083" width="27.140625" style="5" bestFit="1" customWidth="1"/>
    <col min="3084" max="3331" width="9.140625" style="5"/>
    <col min="3332" max="3332" width="7.140625" style="5" customWidth="1"/>
    <col min="3333" max="3333" width="60.28515625" style="5" customWidth="1"/>
    <col min="3334" max="3334" width="17" style="5" customWidth="1"/>
    <col min="3335" max="3335" width="19.7109375" style="5" customWidth="1"/>
    <col min="3336" max="3336" width="22" style="5" customWidth="1"/>
    <col min="3337" max="3337" width="18.42578125" style="5" customWidth="1"/>
    <col min="3338" max="3338" width="30.85546875" style="5" customWidth="1"/>
    <col min="3339" max="3339" width="27.140625" style="5" bestFit="1" customWidth="1"/>
    <col min="3340" max="3587" width="9.140625" style="5"/>
    <col min="3588" max="3588" width="7.140625" style="5" customWidth="1"/>
    <col min="3589" max="3589" width="60.28515625" style="5" customWidth="1"/>
    <col min="3590" max="3590" width="17" style="5" customWidth="1"/>
    <col min="3591" max="3591" width="19.7109375" style="5" customWidth="1"/>
    <col min="3592" max="3592" width="22" style="5" customWidth="1"/>
    <col min="3593" max="3593" width="18.42578125" style="5" customWidth="1"/>
    <col min="3594" max="3594" width="30.85546875" style="5" customWidth="1"/>
    <col min="3595" max="3595" width="27.140625" style="5" bestFit="1" customWidth="1"/>
    <col min="3596" max="3843" width="9.140625" style="5"/>
    <col min="3844" max="3844" width="7.140625" style="5" customWidth="1"/>
    <col min="3845" max="3845" width="60.28515625" style="5" customWidth="1"/>
    <col min="3846" max="3846" width="17" style="5" customWidth="1"/>
    <col min="3847" max="3847" width="19.7109375" style="5" customWidth="1"/>
    <col min="3848" max="3848" width="22" style="5" customWidth="1"/>
    <col min="3849" max="3849" width="18.42578125" style="5" customWidth="1"/>
    <col min="3850" max="3850" width="30.85546875" style="5" customWidth="1"/>
    <col min="3851" max="3851" width="27.140625" style="5" bestFit="1" customWidth="1"/>
    <col min="3852" max="4099" width="9.140625" style="5"/>
    <col min="4100" max="4100" width="7.140625" style="5" customWidth="1"/>
    <col min="4101" max="4101" width="60.28515625" style="5" customWidth="1"/>
    <col min="4102" max="4102" width="17" style="5" customWidth="1"/>
    <col min="4103" max="4103" width="19.7109375" style="5" customWidth="1"/>
    <col min="4104" max="4104" width="22" style="5" customWidth="1"/>
    <col min="4105" max="4105" width="18.42578125" style="5" customWidth="1"/>
    <col min="4106" max="4106" width="30.85546875" style="5" customWidth="1"/>
    <col min="4107" max="4107" width="27.140625" style="5" bestFit="1" customWidth="1"/>
    <col min="4108" max="4355" width="9.140625" style="5"/>
    <col min="4356" max="4356" width="7.140625" style="5" customWidth="1"/>
    <col min="4357" max="4357" width="60.28515625" style="5" customWidth="1"/>
    <col min="4358" max="4358" width="17" style="5" customWidth="1"/>
    <col min="4359" max="4359" width="19.7109375" style="5" customWidth="1"/>
    <col min="4360" max="4360" width="22" style="5" customWidth="1"/>
    <col min="4361" max="4361" width="18.42578125" style="5" customWidth="1"/>
    <col min="4362" max="4362" width="30.85546875" style="5" customWidth="1"/>
    <col min="4363" max="4363" width="27.140625" style="5" bestFit="1" customWidth="1"/>
    <col min="4364" max="4611" width="9.140625" style="5"/>
    <col min="4612" max="4612" width="7.140625" style="5" customWidth="1"/>
    <col min="4613" max="4613" width="60.28515625" style="5" customWidth="1"/>
    <col min="4614" max="4614" width="17" style="5" customWidth="1"/>
    <col min="4615" max="4615" width="19.7109375" style="5" customWidth="1"/>
    <col min="4616" max="4616" width="22" style="5" customWidth="1"/>
    <col min="4617" max="4617" width="18.42578125" style="5" customWidth="1"/>
    <col min="4618" max="4618" width="30.85546875" style="5" customWidth="1"/>
    <col min="4619" max="4619" width="27.140625" style="5" bestFit="1" customWidth="1"/>
    <col min="4620" max="4867" width="9.140625" style="5"/>
    <col min="4868" max="4868" width="7.140625" style="5" customWidth="1"/>
    <col min="4869" max="4869" width="60.28515625" style="5" customWidth="1"/>
    <col min="4870" max="4870" width="17" style="5" customWidth="1"/>
    <col min="4871" max="4871" width="19.7109375" style="5" customWidth="1"/>
    <col min="4872" max="4872" width="22" style="5" customWidth="1"/>
    <col min="4873" max="4873" width="18.42578125" style="5" customWidth="1"/>
    <col min="4874" max="4874" width="30.85546875" style="5" customWidth="1"/>
    <col min="4875" max="4875" width="27.140625" style="5" bestFit="1" customWidth="1"/>
    <col min="4876" max="5123" width="9.140625" style="5"/>
    <col min="5124" max="5124" width="7.140625" style="5" customWidth="1"/>
    <col min="5125" max="5125" width="60.28515625" style="5" customWidth="1"/>
    <col min="5126" max="5126" width="17" style="5" customWidth="1"/>
    <col min="5127" max="5127" width="19.7109375" style="5" customWidth="1"/>
    <col min="5128" max="5128" width="22" style="5" customWidth="1"/>
    <col min="5129" max="5129" width="18.42578125" style="5" customWidth="1"/>
    <col min="5130" max="5130" width="30.85546875" style="5" customWidth="1"/>
    <col min="5131" max="5131" width="27.140625" style="5" bestFit="1" customWidth="1"/>
    <col min="5132" max="5379" width="9.140625" style="5"/>
    <col min="5380" max="5380" width="7.140625" style="5" customWidth="1"/>
    <col min="5381" max="5381" width="60.28515625" style="5" customWidth="1"/>
    <col min="5382" max="5382" width="17" style="5" customWidth="1"/>
    <col min="5383" max="5383" width="19.7109375" style="5" customWidth="1"/>
    <col min="5384" max="5384" width="22" style="5" customWidth="1"/>
    <col min="5385" max="5385" width="18.42578125" style="5" customWidth="1"/>
    <col min="5386" max="5386" width="30.85546875" style="5" customWidth="1"/>
    <col min="5387" max="5387" width="27.140625" style="5" bestFit="1" customWidth="1"/>
    <col min="5388" max="5635" width="9.140625" style="5"/>
    <col min="5636" max="5636" width="7.140625" style="5" customWidth="1"/>
    <col min="5637" max="5637" width="60.28515625" style="5" customWidth="1"/>
    <col min="5638" max="5638" width="17" style="5" customWidth="1"/>
    <col min="5639" max="5639" width="19.7109375" style="5" customWidth="1"/>
    <col min="5640" max="5640" width="22" style="5" customWidth="1"/>
    <col min="5641" max="5641" width="18.42578125" style="5" customWidth="1"/>
    <col min="5642" max="5642" width="30.85546875" style="5" customWidth="1"/>
    <col min="5643" max="5643" width="27.140625" style="5" bestFit="1" customWidth="1"/>
    <col min="5644" max="5891" width="9.140625" style="5"/>
    <col min="5892" max="5892" width="7.140625" style="5" customWidth="1"/>
    <col min="5893" max="5893" width="60.28515625" style="5" customWidth="1"/>
    <col min="5894" max="5894" width="17" style="5" customWidth="1"/>
    <col min="5895" max="5895" width="19.7109375" style="5" customWidth="1"/>
    <col min="5896" max="5896" width="22" style="5" customWidth="1"/>
    <col min="5897" max="5897" width="18.42578125" style="5" customWidth="1"/>
    <col min="5898" max="5898" width="30.85546875" style="5" customWidth="1"/>
    <col min="5899" max="5899" width="27.140625" style="5" bestFit="1" customWidth="1"/>
    <col min="5900" max="6147" width="9.140625" style="5"/>
    <col min="6148" max="6148" width="7.140625" style="5" customWidth="1"/>
    <col min="6149" max="6149" width="60.28515625" style="5" customWidth="1"/>
    <col min="6150" max="6150" width="17" style="5" customWidth="1"/>
    <col min="6151" max="6151" width="19.7109375" style="5" customWidth="1"/>
    <col min="6152" max="6152" width="22" style="5" customWidth="1"/>
    <col min="6153" max="6153" width="18.42578125" style="5" customWidth="1"/>
    <col min="6154" max="6154" width="30.85546875" style="5" customWidth="1"/>
    <col min="6155" max="6155" width="27.140625" style="5" bestFit="1" customWidth="1"/>
    <col min="6156" max="6403" width="9.140625" style="5"/>
    <col min="6404" max="6404" width="7.140625" style="5" customWidth="1"/>
    <col min="6405" max="6405" width="60.28515625" style="5" customWidth="1"/>
    <col min="6406" max="6406" width="17" style="5" customWidth="1"/>
    <col min="6407" max="6407" width="19.7109375" style="5" customWidth="1"/>
    <col min="6408" max="6408" width="22" style="5" customWidth="1"/>
    <col min="6409" max="6409" width="18.42578125" style="5" customWidth="1"/>
    <col min="6410" max="6410" width="30.85546875" style="5" customWidth="1"/>
    <col min="6411" max="6411" width="27.140625" style="5" bestFit="1" customWidth="1"/>
    <col min="6412" max="6659" width="9.140625" style="5"/>
    <col min="6660" max="6660" width="7.140625" style="5" customWidth="1"/>
    <col min="6661" max="6661" width="60.28515625" style="5" customWidth="1"/>
    <col min="6662" max="6662" width="17" style="5" customWidth="1"/>
    <col min="6663" max="6663" width="19.7109375" style="5" customWidth="1"/>
    <col min="6664" max="6664" width="22" style="5" customWidth="1"/>
    <col min="6665" max="6665" width="18.42578125" style="5" customWidth="1"/>
    <col min="6666" max="6666" width="30.85546875" style="5" customWidth="1"/>
    <col min="6667" max="6667" width="27.140625" style="5" bestFit="1" customWidth="1"/>
    <col min="6668" max="6915" width="9.140625" style="5"/>
    <col min="6916" max="6916" width="7.140625" style="5" customWidth="1"/>
    <col min="6917" max="6917" width="60.28515625" style="5" customWidth="1"/>
    <col min="6918" max="6918" width="17" style="5" customWidth="1"/>
    <col min="6919" max="6919" width="19.7109375" style="5" customWidth="1"/>
    <col min="6920" max="6920" width="22" style="5" customWidth="1"/>
    <col min="6921" max="6921" width="18.42578125" style="5" customWidth="1"/>
    <col min="6922" max="6922" width="30.85546875" style="5" customWidth="1"/>
    <col min="6923" max="6923" width="27.140625" style="5" bestFit="1" customWidth="1"/>
    <col min="6924" max="7171" width="9.140625" style="5"/>
    <col min="7172" max="7172" width="7.140625" style="5" customWidth="1"/>
    <col min="7173" max="7173" width="60.28515625" style="5" customWidth="1"/>
    <col min="7174" max="7174" width="17" style="5" customWidth="1"/>
    <col min="7175" max="7175" width="19.7109375" style="5" customWidth="1"/>
    <col min="7176" max="7176" width="22" style="5" customWidth="1"/>
    <col min="7177" max="7177" width="18.42578125" style="5" customWidth="1"/>
    <col min="7178" max="7178" width="30.85546875" style="5" customWidth="1"/>
    <col min="7179" max="7179" width="27.140625" style="5" bestFit="1" customWidth="1"/>
    <col min="7180" max="7427" width="9.140625" style="5"/>
    <col min="7428" max="7428" width="7.140625" style="5" customWidth="1"/>
    <col min="7429" max="7429" width="60.28515625" style="5" customWidth="1"/>
    <col min="7430" max="7430" width="17" style="5" customWidth="1"/>
    <col min="7431" max="7431" width="19.7109375" style="5" customWidth="1"/>
    <col min="7432" max="7432" width="22" style="5" customWidth="1"/>
    <col min="7433" max="7433" width="18.42578125" style="5" customWidth="1"/>
    <col min="7434" max="7434" width="30.85546875" style="5" customWidth="1"/>
    <col min="7435" max="7435" width="27.140625" style="5" bestFit="1" customWidth="1"/>
    <col min="7436" max="7683" width="9.140625" style="5"/>
    <col min="7684" max="7684" width="7.140625" style="5" customWidth="1"/>
    <col min="7685" max="7685" width="60.28515625" style="5" customWidth="1"/>
    <col min="7686" max="7686" width="17" style="5" customWidth="1"/>
    <col min="7687" max="7687" width="19.7109375" style="5" customWidth="1"/>
    <col min="7688" max="7688" width="22" style="5" customWidth="1"/>
    <col min="7689" max="7689" width="18.42578125" style="5" customWidth="1"/>
    <col min="7690" max="7690" width="30.85546875" style="5" customWidth="1"/>
    <col min="7691" max="7691" width="27.140625" style="5" bestFit="1" customWidth="1"/>
    <col min="7692" max="7939" width="9.140625" style="5"/>
    <col min="7940" max="7940" width="7.140625" style="5" customWidth="1"/>
    <col min="7941" max="7941" width="60.28515625" style="5" customWidth="1"/>
    <col min="7942" max="7942" width="17" style="5" customWidth="1"/>
    <col min="7943" max="7943" width="19.7109375" style="5" customWidth="1"/>
    <col min="7944" max="7944" width="22" style="5" customWidth="1"/>
    <col min="7945" max="7945" width="18.42578125" style="5" customWidth="1"/>
    <col min="7946" max="7946" width="30.85546875" style="5" customWidth="1"/>
    <col min="7947" max="7947" width="27.140625" style="5" bestFit="1" customWidth="1"/>
    <col min="7948" max="8195" width="9.140625" style="5"/>
    <col min="8196" max="8196" width="7.140625" style="5" customWidth="1"/>
    <col min="8197" max="8197" width="60.28515625" style="5" customWidth="1"/>
    <col min="8198" max="8198" width="17" style="5" customWidth="1"/>
    <col min="8199" max="8199" width="19.7109375" style="5" customWidth="1"/>
    <col min="8200" max="8200" width="22" style="5" customWidth="1"/>
    <col min="8201" max="8201" width="18.42578125" style="5" customWidth="1"/>
    <col min="8202" max="8202" width="30.85546875" style="5" customWidth="1"/>
    <col min="8203" max="8203" width="27.140625" style="5" bestFit="1" customWidth="1"/>
    <col min="8204" max="8451" width="9.140625" style="5"/>
    <col min="8452" max="8452" width="7.140625" style="5" customWidth="1"/>
    <col min="8453" max="8453" width="60.28515625" style="5" customWidth="1"/>
    <col min="8454" max="8454" width="17" style="5" customWidth="1"/>
    <col min="8455" max="8455" width="19.7109375" style="5" customWidth="1"/>
    <col min="8456" max="8456" width="22" style="5" customWidth="1"/>
    <col min="8457" max="8457" width="18.42578125" style="5" customWidth="1"/>
    <col min="8458" max="8458" width="30.85546875" style="5" customWidth="1"/>
    <col min="8459" max="8459" width="27.140625" style="5" bestFit="1" customWidth="1"/>
    <col min="8460" max="8707" width="9.140625" style="5"/>
    <col min="8708" max="8708" width="7.140625" style="5" customWidth="1"/>
    <col min="8709" max="8709" width="60.28515625" style="5" customWidth="1"/>
    <col min="8710" max="8710" width="17" style="5" customWidth="1"/>
    <col min="8711" max="8711" width="19.7109375" style="5" customWidth="1"/>
    <col min="8712" max="8712" width="22" style="5" customWidth="1"/>
    <col min="8713" max="8713" width="18.42578125" style="5" customWidth="1"/>
    <col min="8714" max="8714" width="30.85546875" style="5" customWidth="1"/>
    <col min="8715" max="8715" width="27.140625" style="5" bestFit="1" customWidth="1"/>
    <col min="8716" max="8963" width="9.140625" style="5"/>
    <col min="8964" max="8964" width="7.140625" style="5" customWidth="1"/>
    <col min="8965" max="8965" width="60.28515625" style="5" customWidth="1"/>
    <col min="8966" max="8966" width="17" style="5" customWidth="1"/>
    <col min="8967" max="8967" width="19.7109375" style="5" customWidth="1"/>
    <col min="8968" max="8968" width="22" style="5" customWidth="1"/>
    <col min="8969" max="8969" width="18.42578125" style="5" customWidth="1"/>
    <col min="8970" max="8970" width="30.85546875" style="5" customWidth="1"/>
    <col min="8971" max="8971" width="27.140625" style="5" bestFit="1" customWidth="1"/>
    <col min="8972" max="9219" width="9.140625" style="5"/>
    <col min="9220" max="9220" width="7.140625" style="5" customWidth="1"/>
    <col min="9221" max="9221" width="60.28515625" style="5" customWidth="1"/>
    <col min="9222" max="9222" width="17" style="5" customWidth="1"/>
    <col min="9223" max="9223" width="19.7109375" style="5" customWidth="1"/>
    <col min="9224" max="9224" width="22" style="5" customWidth="1"/>
    <col min="9225" max="9225" width="18.42578125" style="5" customWidth="1"/>
    <col min="9226" max="9226" width="30.85546875" style="5" customWidth="1"/>
    <col min="9227" max="9227" width="27.140625" style="5" bestFit="1" customWidth="1"/>
    <col min="9228" max="9475" width="9.140625" style="5"/>
    <col min="9476" max="9476" width="7.140625" style="5" customWidth="1"/>
    <col min="9477" max="9477" width="60.28515625" style="5" customWidth="1"/>
    <col min="9478" max="9478" width="17" style="5" customWidth="1"/>
    <col min="9479" max="9479" width="19.7109375" style="5" customWidth="1"/>
    <col min="9480" max="9480" width="22" style="5" customWidth="1"/>
    <col min="9481" max="9481" width="18.42578125" style="5" customWidth="1"/>
    <col min="9482" max="9482" width="30.85546875" style="5" customWidth="1"/>
    <col min="9483" max="9483" width="27.140625" style="5" bestFit="1" customWidth="1"/>
    <col min="9484" max="9731" width="9.140625" style="5"/>
    <col min="9732" max="9732" width="7.140625" style="5" customWidth="1"/>
    <col min="9733" max="9733" width="60.28515625" style="5" customWidth="1"/>
    <col min="9734" max="9734" width="17" style="5" customWidth="1"/>
    <col min="9735" max="9735" width="19.7109375" style="5" customWidth="1"/>
    <col min="9736" max="9736" width="22" style="5" customWidth="1"/>
    <col min="9737" max="9737" width="18.42578125" style="5" customWidth="1"/>
    <col min="9738" max="9738" width="30.85546875" style="5" customWidth="1"/>
    <col min="9739" max="9739" width="27.140625" style="5" bestFit="1" customWidth="1"/>
    <col min="9740" max="9987" width="9.140625" style="5"/>
    <col min="9988" max="9988" width="7.140625" style="5" customWidth="1"/>
    <col min="9989" max="9989" width="60.28515625" style="5" customWidth="1"/>
    <col min="9990" max="9990" width="17" style="5" customWidth="1"/>
    <col min="9991" max="9991" width="19.7109375" style="5" customWidth="1"/>
    <col min="9992" max="9992" width="22" style="5" customWidth="1"/>
    <col min="9993" max="9993" width="18.42578125" style="5" customWidth="1"/>
    <col min="9994" max="9994" width="30.85546875" style="5" customWidth="1"/>
    <col min="9995" max="9995" width="27.140625" style="5" bestFit="1" customWidth="1"/>
    <col min="9996" max="10243" width="9.140625" style="5"/>
    <col min="10244" max="10244" width="7.140625" style="5" customWidth="1"/>
    <col min="10245" max="10245" width="60.28515625" style="5" customWidth="1"/>
    <col min="10246" max="10246" width="17" style="5" customWidth="1"/>
    <col min="10247" max="10247" width="19.7109375" style="5" customWidth="1"/>
    <col min="10248" max="10248" width="22" style="5" customWidth="1"/>
    <col min="10249" max="10249" width="18.42578125" style="5" customWidth="1"/>
    <col min="10250" max="10250" width="30.85546875" style="5" customWidth="1"/>
    <col min="10251" max="10251" width="27.140625" style="5" bestFit="1" customWidth="1"/>
    <col min="10252" max="10499" width="9.140625" style="5"/>
    <col min="10500" max="10500" width="7.140625" style="5" customWidth="1"/>
    <col min="10501" max="10501" width="60.28515625" style="5" customWidth="1"/>
    <col min="10502" max="10502" width="17" style="5" customWidth="1"/>
    <col min="10503" max="10503" width="19.7109375" style="5" customWidth="1"/>
    <col min="10504" max="10504" width="22" style="5" customWidth="1"/>
    <col min="10505" max="10505" width="18.42578125" style="5" customWidth="1"/>
    <col min="10506" max="10506" width="30.85546875" style="5" customWidth="1"/>
    <col min="10507" max="10507" width="27.140625" style="5" bestFit="1" customWidth="1"/>
    <col min="10508" max="10755" width="9.140625" style="5"/>
    <col min="10756" max="10756" width="7.140625" style="5" customWidth="1"/>
    <col min="10757" max="10757" width="60.28515625" style="5" customWidth="1"/>
    <col min="10758" max="10758" width="17" style="5" customWidth="1"/>
    <col min="10759" max="10759" width="19.7109375" style="5" customWidth="1"/>
    <col min="10760" max="10760" width="22" style="5" customWidth="1"/>
    <col min="10761" max="10761" width="18.42578125" style="5" customWidth="1"/>
    <col min="10762" max="10762" width="30.85546875" style="5" customWidth="1"/>
    <col min="10763" max="10763" width="27.140625" style="5" bestFit="1" customWidth="1"/>
    <col min="10764" max="11011" width="9.140625" style="5"/>
    <col min="11012" max="11012" width="7.140625" style="5" customWidth="1"/>
    <col min="11013" max="11013" width="60.28515625" style="5" customWidth="1"/>
    <col min="11014" max="11014" width="17" style="5" customWidth="1"/>
    <col min="11015" max="11015" width="19.7109375" style="5" customWidth="1"/>
    <col min="11016" max="11016" width="22" style="5" customWidth="1"/>
    <col min="11017" max="11017" width="18.42578125" style="5" customWidth="1"/>
    <col min="11018" max="11018" width="30.85546875" style="5" customWidth="1"/>
    <col min="11019" max="11019" width="27.140625" style="5" bestFit="1" customWidth="1"/>
    <col min="11020" max="11267" width="9.140625" style="5"/>
    <col min="11268" max="11268" width="7.140625" style="5" customWidth="1"/>
    <col min="11269" max="11269" width="60.28515625" style="5" customWidth="1"/>
    <col min="11270" max="11270" width="17" style="5" customWidth="1"/>
    <col min="11271" max="11271" width="19.7109375" style="5" customWidth="1"/>
    <col min="11272" max="11272" width="22" style="5" customWidth="1"/>
    <col min="11273" max="11273" width="18.42578125" style="5" customWidth="1"/>
    <col min="11274" max="11274" width="30.85546875" style="5" customWidth="1"/>
    <col min="11275" max="11275" width="27.140625" style="5" bestFit="1" customWidth="1"/>
    <col min="11276" max="11523" width="9.140625" style="5"/>
    <col min="11524" max="11524" width="7.140625" style="5" customWidth="1"/>
    <col min="11525" max="11525" width="60.28515625" style="5" customWidth="1"/>
    <col min="11526" max="11526" width="17" style="5" customWidth="1"/>
    <col min="11527" max="11527" width="19.7109375" style="5" customWidth="1"/>
    <col min="11528" max="11528" width="22" style="5" customWidth="1"/>
    <col min="11529" max="11529" width="18.42578125" style="5" customWidth="1"/>
    <col min="11530" max="11530" width="30.85546875" style="5" customWidth="1"/>
    <col min="11531" max="11531" width="27.140625" style="5" bestFit="1" customWidth="1"/>
    <col min="11532" max="11779" width="9.140625" style="5"/>
    <col min="11780" max="11780" width="7.140625" style="5" customWidth="1"/>
    <col min="11781" max="11781" width="60.28515625" style="5" customWidth="1"/>
    <col min="11782" max="11782" width="17" style="5" customWidth="1"/>
    <col min="11783" max="11783" width="19.7109375" style="5" customWidth="1"/>
    <col min="11784" max="11784" width="22" style="5" customWidth="1"/>
    <col min="11785" max="11785" width="18.42578125" style="5" customWidth="1"/>
    <col min="11786" max="11786" width="30.85546875" style="5" customWidth="1"/>
    <col min="11787" max="11787" width="27.140625" style="5" bestFit="1" customWidth="1"/>
    <col min="11788" max="12035" width="9.140625" style="5"/>
    <col min="12036" max="12036" width="7.140625" style="5" customWidth="1"/>
    <col min="12037" max="12037" width="60.28515625" style="5" customWidth="1"/>
    <col min="12038" max="12038" width="17" style="5" customWidth="1"/>
    <col min="12039" max="12039" width="19.7109375" style="5" customWidth="1"/>
    <col min="12040" max="12040" width="22" style="5" customWidth="1"/>
    <col min="12041" max="12041" width="18.42578125" style="5" customWidth="1"/>
    <col min="12042" max="12042" width="30.85546875" style="5" customWidth="1"/>
    <col min="12043" max="12043" width="27.140625" style="5" bestFit="1" customWidth="1"/>
    <col min="12044" max="12291" width="9.140625" style="5"/>
    <col min="12292" max="12292" width="7.140625" style="5" customWidth="1"/>
    <col min="12293" max="12293" width="60.28515625" style="5" customWidth="1"/>
    <col min="12294" max="12294" width="17" style="5" customWidth="1"/>
    <col min="12295" max="12295" width="19.7109375" style="5" customWidth="1"/>
    <col min="12296" max="12296" width="22" style="5" customWidth="1"/>
    <col min="12297" max="12297" width="18.42578125" style="5" customWidth="1"/>
    <col min="12298" max="12298" width="30.85546875" style="5" customWidth="1"/>
    <col min="12299" max="12299" width="27.140625" style="5" bestFit="1" customWidth="1"/>
    <col min="12300" max="12547" width="9.140625" style="5"/>
    <col min="12548" max="12548" width="7.140625" style="5" customWidth="1"/>
    <col min="12549" max="12549" width="60.28515625" style="5" customWidth="1"/>
    <col min="12550" max="12550" width="17" style="5" customWidth="1"/>
    <col min="12551" max="12551" width="19.7109375" style="5" customWidth="1"/>
    <col min="12552" max="12552" width="22" style="5" customWidth="1"/>
    <col min="12553" max="12553" width="18.42578125" style="5" customWidth="1"/>
    <col min="12554" max="12554" width="30.85546875" style="5" customWidth="1"/>
    <col min="12555" max="12555" width="27.140625" style="5" bestFit="1" customWidth="1"/>
    <col min="12556" max="12803" width="9.140625" style="5"/>
    <col min="12804" max="12804" width="7.140625" style="5" customWidth="1"/>
    <col min="12805" max="12805" width="60.28515625" style="5" customWidth="1"/>
    <col min="12806" max="12806" width="17" style="5" customWidth="1"/>
    <col min="12807" max="12807" width="19.7109375" style="5" customWidth="1"/>
    <col min="12808" max="12808" width="22" style="5" customWidth="1"/>
    <col min="12809" max="12809" width="18.42578125" style="5" customWidth="1"/>
    <col min="12810" max="12810" width="30.85546875" style="5" customWidth="1"/>
    <col min="12811" max="12811" width="27.140625" style="5" bestFit="1" customWidth="1"/>
    <col min="12812" max="13059" width="9.140625" style="5"/>
    <col min="13060" max="13060" width="7.140625" style="5" customWidth="1"/>
    <col min="13061" max="13061" width="60.28515625" style="5" customWidth="1"/>
    <col min="13062" max="13062" width="17" style="5" customWidth="1"/>
    <col min="13063" max="13063" width="19.7109375" style="5" customWidth="1"/>
    <col min="13064" max="13064" width="22" style="5" customWidth="1"/>
    <col min="13065" max="13065" width="18.42578125" style="5" customWidth="1"/>
    <col min="13066" max="13066" width="30.85546875" style="5" customWidth="1"/>
    <col min="13067" max="13067" width="27.140625" style="5" bestFit="1" customWidth="1"/>
    <col min="13068" max="13315" width="9.140625" style="5"/>
    <col min="13316" max="13316" width="7.140625" style="5" customWidth="1"/>
    <col min="13317" max="13317" width="60.28515625" style="5" customWidth="1"/>
    <col min="13318" max="13318" width="17" style="5" customWidth="1"/>
    <col min="13319" max="13319" width="19.7109375" style="5" customWidth="1"/>
    <col min="13320" max="13320" width="22" style="5" customWidth="1"/>
    <col min="13321" max="13321" width="18.42578125" style="5" customWidth="1"/>
    <col min="13322" max="13322" width="30.85546875" style="5" customWidth="1"/>
    <col min="13323" max="13323" width="27.140625" style="5" bestFit="1" customWidth="1"/>
    <col min="13324" max="13571" width="9.140625" style="5"/>
    <col min="13572" max="13572" width="7.140625" style="5" customWidth="1"/>
    <col min="13573" max="13573" width="60.28515625" style="5" customWidth="1"/>
    <col min="13574" max="13574" width="17" style="5" customWidth="1"/>
    <col min="13575" max="13575" width="19.7109375" style="5" customWidth="1"/>
    <col min="13576" max="13576" width="22" style="5" customWidth="1"/>
    <col min="13577" max="13577" width="18.42578125" style="5" customWidth="1"/>
    <col min="13578" max="13578" width="30.85546875" style="5" customWidth="1"/>
    <col min="13579" max="13579" width="27.140625" style="5" bestFit="1" customWidth="1"/>
    <col min="13580" max="13827" width="9.140625" style="5"/>
    <col min="13828" max="13828" width="7.140625" style="5" customWidth="1"/>
    <col min="13829" max="13829" width="60.28515625" style="5" customWidth="1"/>
    <col min="13830" max="13830" width="17" style="5" customWidth="1"/>
    <col min="13831" max="13831" width="19.7109375" style="5" customWidth="1"/>
    <col min="13832" max="13832" width="22" style="5" customWidth="1"/>
    <col min="13833" max="13833" width="18.42578125" style="5" customWidth="1"/>
    <col min="13834" max="13834" width="30.85546875" style="5" customWidth="1"/>
    <col min="13835" max="13835" width="27.140625" style="5" bestFit="1" customWidth="1"/>
    <col min="13836" max="14083" width="9.140625" style="5"/>
    <col min="14084" max="14084" width="7.140625" style="5" customWidth="1"/>
    <col min="14085" max="14085" width="60.28515625" style="5" customWidth="1"/>
    <col min="14086" max="14086" width="17" style="5" customWidth="1"/>
    <col min="14087" max="14087" width="19.7109375" style="5" customWidth="1"/>
    <col min="14088" max="14088" width="22" style="5" customWidth="1"/>
    <col min="14089" max="14089" width="18.42578125" style="5" customWidth="1"/>
    <col min="14090" max="14090" width="30.85546875" style="5" customWidth="1"/>
    <col min="14091" max="14091" width="27.140625" style="5" bestFit="1" customWidth="1"/>
    <col min="14092" max="14339" width="9.140625" style="5"/>
    <col min="14340" max="14340" width="7.140625" style="5" customWidth="1"/>
    <col min="14341" max="14341" width="60.28515625" style="5" customWidth="1"/>
    <col min="14342" max="14342" width="17" style="5" customWidth="1"/>
    <col min="14343" max="14343" width="19.7109375" style="5" customWidth="1"/>
    <col min="14344" max="14344" width="22" style="5" customWidth="1"/>
    <col min="14345" max="14345" width="18.42578125" style="5" customWidth="1"/>
    <col min="14346" max="14346" width="30.85546875" style="5" customWidth="1"/>
    <col min="14347" max="14347" width="27.140625" style="5" bestFit="1" customWidth="1"/>
    <col min="14348" max="14595" width="9.140625" style="5"/>
    <col min="14596" max="14596" width="7.140625" style="5" customWidth="1"/>
    <col min="14597" max="14597" width="60.28515625" style="5" customWidth="1"/>
    <col min="14598" max="14598" width="17" style="5" customWidth="1"/>
    <col min="14599" max="14599" width="19.7109375" style="5" customWidth="1"/>
    <col min="14600" max="14600" width="22" style="5" customWidth="1"/>
    <col min="14601" max="14601" width="18.42578125" style="5" customWidth="1"/>
    <col min="14602" max="14602" width="30.85546875" style="5" customWidth="1"/>
    <col min="14603" max="14603" width="27.140625" style="5" bestFit="1" customWidth="1"/>
    <col min="14604" max="14851" width="9.140625" style="5"/>
    <col min="14852" max="14852" width="7.140625" style="5" customWidth="1"/>
    <col min="14853" max="14853" width="60.28515625" style="5" customWidth="1"/>
    <col min="14854" max="14854" width="17" style="5" customWidth="1"/>
    <col min="14855" max="14855" width="19.7109375" style="5" customWidth="1"/>
    <col min="14856" max="14856" width="22" style="5" customWidth="1"/>
    <col min="14857" max="14857" width="18.42578125" style="5" customWidth="1"/>
    <col min="14858" max="14858" width="30.85546875" style="5" customWidth="1"/>
    <col min="14859" max="14859" width="27.140625" style="5" bestFit="1" customWidth="1"/>
    <col min="14860" max="15107" width="9.140625" style="5"/>
    <col min="15108" max="15108" width="7.140625" style="5" customWidth="1"/>
    <col min="15109" max="15109" width="60.28515625" style="5" customWidth="1"/>
    <col min="15110" max="15110" width="17" style="5" customWidth="1"/>
    <col min="15111" max="15111" width="19.7109375" style="5" customWidth="1"/>
    <col min="15112" max="15112" width="22" style="5" customWidth="1"/>
    <col min="15113" max="15113" width="18.42578125" style="5" customWidth="1"/>
    <col min="15114" max="15114" width="30.85546875" style="5" customWidth="1"/>
    <col min="15115" max="15115" width="27.140625" style="5" bestFit="1" customWidth="1"/>
    <col min="15116" max="15363" width="9.140625" style="5"/>
    <col min="15364" max="15364" width="7.140625" style="5" customWidth="1"/>
    <col min="15365" max="15365" width="60.28515625" style="5" customWidth="1"/>
    <col min="15366" max="15366" width="17" style="5" customWidth="1"/>
    <col min="15367" max="15367" width="19.7109375" style="5" customWidth="1"/>
    <col min="15368" max="15368" width="22" style="5" customWidth="1"/>
    <col min="15369" max="15369" width="18.42578125" style="5" customWidth="1"/>
    <col min="15370" max="15370" width="30.85546875" style="5" customWidth="1"/>
    <col min="15371" max="15371" width="27.140625" style="5" bestFit="1" customWidth="1"/>
    <col min="15372" max="15619" width="9.140625" style="5"/>
    <col min="15620" max="15620" width="7.140625" style="5" customWidth="1"/>
    <col min="15621" max="15621" width="60.28515625" style="5" customWidth="1"/>
    <col min="15622" max="15622" width="17" style="5" customWidth="1"/>
    <col min="15623" max="15623" width="19.7109375" style="5" customWidth="1"/>
    <col min="15624" max="15624" width="22" style="5" customWidth="1"/>
    <col min="15625" max="15625" width="18.42578125" style="5" customWidth="1"/>
    <col min="15626" max="15626" width="30.85546875" style="5" customWidth="1"/>
    <col min="15627" max="15627" width="27.140625" style="5" bestFit="1" customWidth="1"/>
    <col min="15628" max="15875" width="9.140625" style="5"/>
    <col min="15876" max="15876" width="7.140625" style="5" customWidth="1"/>
    <col min="15877" max="15877" width="60.28515625" style="5" customWidth="1"/>
    <col min="15878" max="15878" width="17" style="5" customWidth="1"/>
    <col min="15879" max="15879" width="19.7109375" style="5" customWidth="1"/>
    <col min="15880" max="15880" width="22" style="5" customWidth="1"/>
    <col min="15881" max="15881" width="18.42578125" style="5" customWidth="1"/>
    <col min="15882" max="15882" width="30.85546875" style="5" customWidth="1"/>
    <col min="15883" max="15883" width="27.140625" style="5" bestFit="1" customWidth="1"/>
    <col min="15884" max="16131" width="9.140625" style="5"/>
    <col min="16132" max="16132" width="7.140625" style="5" customWidth="1"/>
    <col min="16133" max="16133" width="60.28515625" style="5" customWidth="1"/>
    <col min="16134" max="16134" width="17" style="5" customWidth="1"/>
    <col min="16135" max="16135" width="19.7109375" style="5" customWidth="1"/>
    <col min="16136" max="16136" width="22" style="5" customWidth="1"/>
    <col min="16137" max="16137" width="18.42578125" style="5" customWidth="1"/>
    <col min="16138" max="16138" width="30.85546875" style="5" customWidth="1"/>
    <col min="16139" max="16139" width="27.140625" style="5" bestFit="1" customWidth="1"/>
    <col min="16140" max="16384" width="9.140625" style="5"/>
  </cols>
  <sheetData>
    <row r="1" spans="1:11" ht="15.75" x14ac:dyDescent="0.25">
      <c r="A1" s="1"/>
      <c r="B1" s="1"/>
      <c r="C1" s="2"/>
      <c r="D1" s="3"/>
      <c r="E1" s="3"/>
      <c r="F1" s="3"/>
      <c r="G1" s="4" t="s">
        <v>0</v>
      </c>
      <c r="H1" s="4"/>
    </row>
    <row r="2" spans="1:11" ht="15.75" x14ac:dyDescent="0.25">
      <c r="A2" s="1"/>
      <c r="B2" s="1"/>
      <c r="C2" s="729" t="s">
        <v>372</v>
      </c>
      <c r="D2" s="729"/>
      <c r="E2" s="729"/>
      <c r="F2" s="729"/>
      <c r="G2" s="729"/>
      <c r="H2" s="591"/>
    </row>
    <row r="3" spans="1:11" x14ac:dyDescent="0.25">
      <c r="A3" s="1"/>
      <c r="B3" s="1"/>
      <c r="C3" s="6"/>
      <c r="D3" s="7"/>
      <c r="E3" s="7"/>
      <c r="F3" s="7"/>
      <c r="G3" s="7"/>
      <c r="H3" s="7"/>
    </row>
    <row r="4" spans="1:11" x14ac:dyDescent="0.25">
      <c r="A4" s="730" t="s">
        <v>1</v>
      </c>
      <c r="B4" s="730"/>
      <c r="C4" s="730"/>
      <c r="D4" s="730"/>
      <c r="E4" s="730"/>
      <c r="F4" s="730"/>
      <c r="G4" s="730"/>
      <c r="H4" s="592"/>
    </row>
    <row r="5" spans="1:11" s="8" customFormat="1" ht="12.75" x14ac:dyDescent="0.25">
      <c r="A5" s="730" t="s">
        <v>2</v>
      </c>
      <c r="B5" s="730"/>
      <c r="C5" s="730"/>
      <c r="D5" s="730"/>
      <c r="E5" s="730"/>
      <c r="F5" s="730"/>
      <c r="G5" s="730"/>
      <c r="H5" s="592"/>
    </row>
    <row r="6" spans="1:11" s="8" customFormat="1" ht="54" customHeight="1" thickBot="1" x14ac:dyDescent="0.3">
      <c r="A6" s="731" t="s">
        <v>387</v>
      </c>
      <c r="B6" s="731"/>
      <c r="C6" s="732"/>
      <c r="D6" s="732"/>
      <c r="E6" s="732"/>
      <c r="F6" s="732"/>
      <c r="G6" s="732"/>
      <c r="H6" s="9"/>
    </row>
    <row r="7" spans="1:11" s="11" customFormat="1" ht="15.75" thickBot="1" x14ac:dyDescent="0.3">
      <c r="A7" s="733" t="s">
        <v>4</v>
      </c>
      <c r="B7" s="733" t="s">
        <v>5</v>
      </c>
      <c r="C7" s="735" t="s">
        <v>6</v>
      </c>
      <c r="D7" s="737" t="s">
        <v>7</v>
      </c>
      <c r="E7" s="737"/>
      <c r="F7" s="738"/>
      <c r="G7" s="739"/>
      <c r="H7" s="10"/>
    </row>
    <row r="8" spans="1:11" ht="30.75" thickBot="1" x14ac:dyDescent="0.3">
      <c r="A8" s="734"/>
      <c r="B8" s="734"/>
      <c r="C8" s="736"/>
      <c r="D8" s="12" t="s">
        <v>8</v>
      </c>
      <c r="E8" s="13" t="s">
        <v>9</v>
      </c>
      <c r="F8" s="14" t="s">
        <v>10</v>
      </c>
      <c r="G8" s="15" t="s">
        <v>11</v>
      </c>
      <c r="H8" s="615" t="s">
        <v>12</v>
      </c>
      <c r="I8" s="616">
        <v>0.94499999999999995</v>
      </c>
    </row>
    <row r="9" spans="1:11" s="23" customFormat="1" ht="12.75" thickBot="1" x14ac:dyDescent="0.3">
      <c r="A9" s="16">
        <v>1</v>
      </c>
      <c r="B9" s="16"/>
      <c r="C9" s="17">
        <v>2</v>
      </c>
      <c r="D9" s="18">
        <v>3</v>
      </c>
      <c r="E9" s="19">
        <v>4</v>
      </c>
      <c r="F9" s="20"/>
      <c r="G9" s="21">
        <v>5</v>
      </c>
      <c r="H9" s="22"/>
      <c r="J9" s="22"/>
      <c r="K9" s="22"/>
    </row>
    <row r="10" spans="1:11" s="31" customFormat="1" ht="24" x14ac:dyDescent="0.25">
      <c r="A10" s="24">
        <v>1</v>
      </c>
      <c r="B10" s="24"/>
      <c r="C10" s="61" t="s">
        <v>13</v>
      </c>
      <c r="D10" s="27">
        <f>SUBTOTAL(9,D12:D17)</f>
        <v>5422106</v>
      </c>
      <c r="E10" s="28">
        <f>SUBTOTAL(9,E12:E17)</f>
        <v>80230699</v>
      </c>
      <c r="F10" s="28"/>
      <c r="G10" s="339">
        <f>SUBTOTAL(9,G12:G17)</f>
        <v>75818010.560000002</v>
      </c>
      <c r="H10" s="29"/>
      <c r="I10" s="617"/>
      <c r="J10" s="30"/>
      <c r="K10" s="30"/>
    </row>
    <row r="11" spans="1:11" s="31" customFormat="1" ht="12.75" x14ac:dyDescent="0.25">
      <c r="A11" s="32"/>
      <c r="B11" s="32"/>
      <c r="C11" s="346"/>
      <c r="D11" s="35"/>
      <c r="E11" s="36"/>
      <c r="F11" s="37"/>
      <c r="G11" s="94"/>
      <c r="H11" s="29"/>
      <c r="I11" s="617"/>
      <c r="J11" s="30"/>
      <c r="K11" s="30"/>
    </row>
    <row r="12" spans="1:11" s="31" customFormat="1" ht="12.75" x14ac:dyDescent="0.25">
      <c r="A12" s="32" t="s">
        <v>14</v>
      </c>
      <c r="B12" s="32"/>
      <c r="C12" s="347" t="s">
        <v>373</v>
      </c>
      <c r="D12" s="35">
        <f>SUBTOTAL(9,D13:D17)</f>
        <v>5422106</v>
      </c>
      <c r="E12" s="35">
        <f>SUBTOTAL(9,E13:E17)</f>
        <v>80230699</v>
      </c>
      <c r="F12" s="37"/>
      <c r="G12" s="341">
        <f>SUBTOTAL(9,G13:G17)</f>
        <v>75818010.560000002</v>
      </c>
      <c r="H12" s="29"/>
      <c r="I12" s="618"/>
      <c r="J12" s="40"/>
      <c r="K12" s="41"/>
    </row>
    <row r="13" spans="1:11" s="31" customFormat="1" ht="12.75" hidden="1" outlineLevel="1" x14ac:dyDescent="0.25">
      <c r="A13" s="32"/>
      <c r="B13" s="32"/>
      <c r="C13" s="347"/>
      <c r="D13" s="35">
        <f>SUBTOTAL(9,D15:D16)</f>
        <v>1650400</v>
      </c>
      <c r="E13" s="35">
        <f>SUBTOTAL(9,E15:E16)</f>
        <v>24331465</v>
      </c>
      <c r="F13" s="37"/>
      <c r="G13" s="341">
        <f>SUBTOTAL(9,G15:G16)</f>
        <v>22993234.43</v>
      </c>
      <c r="H13" s="29"/>
      <c r="I13" s="618"/>
      <c r="J13" s="40"/>
      <c r="K13" s="41"/>
    </row>
    <row r="14" spans="1:11" s="31" customFormat="1" ht="12.75" collapsed="1" x14ac:dyDescent="0.25">
      <c r="A14" s="42"/>
      <c r="B14" s="42"/>
      <c r="C14" s="348" t="s">
        <v>17</v>
      </c>
      <c r="D14" s="619"/>
      <c r="E14" s="46"/>
      <c r="F14" s="47"/>
      <c r="G14" s="342"/>
      <c r="H14" s="48"/>
      <c r="I14" s="618"/>
      <c r="J14" s="40"/>
      <c r="K14" s="41"/>
    </row>
    <row r="15" spans="1:11" s="56" customFormat="1" ht="30" customHeight="1" x14ac:dyDescent="0.25">
      <c r="A15" s="49"/>
      <c r="B15" s="620" t="s">
        <v>374</v>
      </c>
      <c r="C15" s="348" t="s">
        <v>375</v>
      </c>
      <c r="D15" s="60">
        <v>564984</v>
      </c>
      <c r="E15" s="60">
        <v>7299132</v>
      </c>
      <c r="F15" s="621">
        <f>$I$8</f>
        <v>0.94499999999999995</v>
      </c>
      <c r="G15" s="167">
        <f>ROUND(E15*F15,2)</f>
        <v>6897679.7400000002</v>
      </c>
      <c r="H15" s="622"/>
      <c r="I15" s="623"/>
      <c r="J15" s="54"/>
      <c r="K15" s="55"/>
    </row>
    <row r="16" spans="1:11" s="56" customFormat="1" ht="30" customHeight="1" x14ac:dyDescent="0.25">
      <c r="A16" s="49"/>
      <c r="B16" s="620" t="s">
        <v>376</v>
      </c>
      <c r="C16" s="348" t="s">
        <v>377</v>
      </c>
      <c r="D16" s="60">
        <v>1085416</v>
      </c>
      <c r="E16" s="60">
        <v>17032333</v>
      </c>
      <c r="F16" s="621">
        <f t="shared" ref="F16:F17" si="0">$I$8</f>
        <v>0.94499999999999995</v>
      </c>
      <c r="G16" s="167">
        <f t="shared" ref="G16:G17" si="1">ROUND(E16*F16,2)</f>
        <v>16095554.689999999</v>
      </c>
      <c r="H16" s="331"/>
      <c r="I16" s="332"/>
      <c r="J16" s="54"/>
      <c r="K16" s="55"/>
    </row>
    <row r="17" spans="1:11" s="56" customFormat="1" ht="30" customHeight="1" thickBot="1" x14ac:dyDescent="0.3">
      <c r="A17" s="49"/>
      <c r="B17" s="620" t="s">
        <v>378</v>
      </c>
      <c r="C17" s="348" t="s">
        <v>379</v>
      </c>
      <c r="D17" s="60">
        <v>3771706</v>
      </c>
      <c r="E17" s="60">
        <v>55899234</v>
      </c>
      <c r="F17" s="621">
        <f t="shared" si="0"/>
        <v>0.94499999999999995</v>
      </c>
      <c r="G17" s="167">
        <f t="shared" si="1"/>
        <v>52824776.130000003</v>
      </c>
      <c r="H17" s="331"/>
      <c r="I17" s="332"/>
      <c r="J17" s="54"/>
      <c r="K17" s="55"/>
    </row>
    <row r="18" spans="1:11" s="31" customFormat="1" ht="12.75" x14ac:dyDescent="0.25">
      <c r="A18" s="24">
        <v>2</v>
      </c>
      <c r="B18" s="24"/>
      <c r="C18" s="61" t="s">
        <v>59</v>
      </c>
      <c r="D18" s="62">
        <f>SUM(D19:D22)</f>
        <v>465434</v>
      </c>
      <c r="E18" s="63">
        <f>SUM(E19:E22)</f>
        <v>6017843</v>
      </c>
      <c r="F18" s="624"/>
      <c r="G18" s="343">
        <f>SUM(G19:G22)</f>
        <v>5841335.46</v>
      </c>
      <c r="H18" s="625"/>
      <c r="I18" s="626"/>
      <c r="J18" s="65"/>
      <c r="K18" s="65"/>
    </row>
    <row r="19" spans="1:11" ht="24" x14ac:dyDescent="0.25">
      <c r="A19" s="66" t="s">
        <v>60</v>
      </c>
      <c r="B19" s="66"/>
      <c r="C19" s="67" t="s">
        <v>61</v>
      </c>
      <c r="D19" s="627">
        <f>ROUND(D10*4%,0)</f>
        <v>216884</v>
      </c>
      <c r="E19" s="627">
        <f>ROUND(E10*4%,0)</f>
        <v>3209228</v>
      </c>
      <c r="F19" s="621">
        <f>$I$8</f>
        <v>0.94499999999999995</v>
      </c>
      <c r="G19" s="344">
        <f>ROUND(E19*F19,2)</f>
        <v>3032720.46</v>
      </c>
      <c r="H19" s="628"/>
      <c r="I19" s="629">
        <f>E19/D19</f>
        <v>14.796979030265026</v>
      </c>
      <c r="J19" s="70">
        <f>G19/D19</f>
        <v>13.983145183600449</v>
      </c>
      <c r="K19" s="71"/>
    </row>
    <row r="20" spans="1:11" s="1" customFormat="1" ht="36" hidden="1" x14ac:dyDescent="0.25">
      <c r="A20" s="72" t="s">
        <v>62</v>
      </c>
      <c r="B20" s="72"/>
      <c r="C20" s="67" t="s">
        <v>380</v>
      </c>
      <c r="D20" s="627">
        <v>0</v>
      </c>
      <c r="E20" s="627">
        <v>0</v>
      </c>
      <c r="F20" s="630">
        <v>1</v>
      </c>
      <c r="G20" s="345">
        <f>E20*F20</f>
        <v>0</v>
      </c>
      <c r="H20" s="631"/>
      <c r="I20" s="629" t="e">
        <f>E20/D20</f>
        <v>#DIV/0!</v>
      </c>
      <c r="J20" s="632" t="e">
        <f>G20/D20</f>
        <v>#DIV/0!</v>
      </c>
      <c r="K20" s="74"/>
    </row>
    <row r="21" spans="1:11" ht="24" x14ac:dyDescent="0.25">
      <c r="A21" s="72" t="s">
        <v>62</v>
      </c>
      <c r="B21" s="75"/>
      <c r="C21" s="67" t="s">
        <v>381</v>
      </c>
      <c r="D21" s="627">
        <f>ROUND(4.387%*D10,0)</f>
        <v>237868</v>
      </c>
      <c r="E21" s="627">
        <f>ROUND(D21*J21,0)</f>
        <v>2687908</v>
      </c>
      <c r="F21" s="633">
        <v>1</v>
      </c>
      <c r="G21" s="345">
        <f>E21</f>
        <v>2687908</v>
      </c>
      <c r="H21" s="628"/>
      <c r="I21" s="629">
        <f t="shared" ref="I21:I22" si="2">E21/D21</f>
        <v>11.299998318395076</v>
      </c>
      <c r="J21" s="632">
        <v>11.3</v>
      </c>
      <c r="K21" s="76"/>
    </row>
    <row r="22" spans="1:11" ht="24.75" thickBot="1" x14ac:dyDescent="0.3">
      <c r="A22" s="72" t="s">
        <v>64</v>
      </c>
      <c r="B22" s="75"/>
      <c r="C22" s="67" t="s">
        <v>382</v>
      </c>
      <c r="D22" s="627">
        <f>ROUND(0.197%*D10,0)</f>
        <v>10682</v>
      </c>
      <c r="E22" s="627">
        <f>ROUND(D22*J22,0)</f>
        <v>120707</v>
      </c>
      <c r="F22" s="633">
        <v>1</v>
      </c>
      <c r="G22" s="345">
        <f>E22*F22</f>
        <v>120707</v>
      </c>
      <c r="H22" s="628"/>
      <c r="I22" s="629">
        <f t="shared" si="2"/>
        <v>11.300037446171128</v>
      </c>
      <c r="J22" s="632">
        <v>11.3</v>
      </c>
      <c r="K22" s="76"/>
    </row>
    <row r="23" spans="1:11" s="31" customFormat="1" ht="12.75" x14ac:dyDescent="0.25">
      <c r="A23" s="723">
        <v>3</v>
      </c>
      <c r="B23" s="593"/>
      <c r="C23" s="78" t="s">
        <v>68</v>
      </c>
      <c r="D23" s="79">
        <f>D18+D10</f>
        <v>5887540</v>
      </c>
      <c r="E23" s="634">
        <f>E18+E10</f>
        <v>86248542</v>
      </c>
      <c r="F23" s="80"/>
      <c r="G23" s="81"/>
      <c r="H23" s="29"/>
      <c r="J23" s="29"/>
      <c r="K23" s="30"/>
    </row>
    <row r="24" spans="1:11" s="89" customFormat="1" ht="12.75" x14ac:dyDescent="0.25">
      <c r="A24" s="724"/>
      <c r="B24" s="594"/>
      <c r="C24" s="83" t="s">
        <v>69</v>
      </c>
      <c r="D24" s="84"/>
      <c r="E24" s="85">
        <f>E23*0.2</f>
        <v>17249708.400000002</v>
      </c>
      <c r="F24" s="85"/>
      <c r="G24" s="86"/>
      <c r="H24" s="29"/>
      <c r="I24" s="87"/>
      <c r="J24" s="88"/>
    </row>
    <row r="25" spans="1:11" s="89" customFormat="1" ht="13.5" thickBot="1" x14ac:dyDescent="0.3">
      <c r="A25" s="725"/>
      <c r="B25" s="595"/>
      <c r="C25" s="91" t="s">
        <v>70</v>
      </c>
      <c r="D25" s="92"/>
      <c r="E25" s="93">
        <f>E24+E23</f>
        <v>103498250.40000001</v>
      </c>
      <c r="F25" s="93"/>
      <c r="G25" s="94"/>
      <c r="H25" s="29"/>
      <c r="I25" s="87"/>
      <c r="J25" s="88"/>
    </row>
    <row r="26" spans="1:11" s="89" customFormat="1" ht="36" x14ac:dyDescent="0.25">
      <c r="A26" s="726">
        <v>4</v>
      </c>
      <c r="B26" s="593"/>
      <c r="C26" s="95" t="s">
        <v>71</v>
      </c>
      <c r="D26" s="96"/>
      <c r="E26" s="97"/>
      <c r="F26" s="98"/>
      <c r="G26" s="99">
        <f>G10+G18</f>
        <v>81659346.019999996</v>
      </c>
      <c r="H26" s="100"/>
      <c r="I26" s="635"/>
      <c r="J26" s="101"/>
    </row>
    <row r="27" spans="1:11" s="89" customFormat="1" ht="12.75" x14ac:dyDescent="0.25">
      <c r="A27" s="727"/>
      <c r="B27" s="594"/>
      <c r="C27" s="83" t="s">
        <v>69</v>
      </c>
      <c r="D27" s="84"/>
      <c r="E27" s="85"/>
      <c r="F27" s="102"/>
      <c r="G27" s="103">
        <f>G26*0.2</f>
        <v>16331869.204</v>
      </c>
      <c r="H27" s="100"/>
      <c r="I27" s="87"/>
      <c r="J27" s="104"/>
    </row>
    <row r="28" spans="1:11" s="89" customFormat="1" ht="36.75" thickBot="1" x14ac:dyDescent="0.3">
      <c r="A28" s="728"/>
      <c r="B28" s="595"/>
      <c r="C28" s="105" t="s">
        <v>72</v>
      </c>
      <c r="D28" s="96"/>
      <c r="E28" s="97"/>
      <c r="F28" s="98"/>
      <c r="G28" s="106">
        <f>G27+G26</f>
        <v>97991215.223999992</v>
      </c>
      <c r="H28" s="100"/>
      <c r="I28" s="87"/>
      <c r="J28" s="107"/>
    </row>
    <row r="29" spans="1:11" s="116" customFormat="1" ht="36.75" thickBot="1" x14ac:dyDescent="0.3">
      <c r="A29" s="108">
        <v>5</v>
      </c>
      <c r="B29" s="108"/>
      <c r="C29" s="109" t="s">
        <v>73</v>
      </c>
      <c r="D29" s="110"/>
      <c r="E29" s="111"/>
      <c r="F29" s="112"/>
      <c r="G29" s="636">
        <f>I8</f>
        <v>0.94499999999999995</v>
      </c>
      <c r="H29" s="114"/>
      <c r="I29" s="115"/>
      <c r="J29" s="115"/>
    </row>
    <row r="30" spans="1:11" s="116" customFormat="1" ht="24" x14ac:dyDescent="0.25">
      <c r="A30" s="108">
        <v>6</v>
      </c>
      <c r="B30" s="108"/>
      <c r="C30" s="109" t="s">
        <v>74</v>
      </c>
      <c r="D30" s="110"/>
      <c r="E30" s="117"/>
      <c r="F30" s="118"/>
      <c r="G30" s="119"/>
      <c r="H30" s="120"/>
    </row>
    <row r="31" spans="1:11" s="89" customFormat="1" ht="24" x14ac:dyDescent="0.25">
      <c r="A31" s="75" t="s">
        <v>75</v>
      </c>
      <c r="B31" s="75"/>
      <c r="C31" s="67" t="s">
        <v>76</v>
      </c>
      <c r="D31" s="121">
        <f>D20</f>
        <v>0</v>
      </c>
      <c r="E31" s="122"/>
      <c r="F31" s="123"/>
      <c r="G31" s="124">
        <v>1</v>
      </c>
      <c r="H31" s="125"/>
    </row>
    <row r="32" spans="1:11" s="89" customFormat="1" ht="12.75" x14ac:dyDescent="0.25">
      <c r="A32" s="75" t="s">
        <v>77</v>
      </c>
      <c r="B32" s="75"/>
      <c r="C32" s="67" t="s">
        <v>78</v>
      </c>
      <c r="D32" s="121">
        <f>D21</f>
        <v>237868</v>
      </c>
      <c r="E32" s="122"/>
      <c r="F32" s="123"/>
      <c r="G32" s="124">
        <v>1</v>
      </c>
      <c r="H32" s="125"/>
    </row>
    <row r="33" spans="1:8" s="89" customFormat="1" ht="13.5" thickBot="1" x14ac:dyDescent="0.3">
      <c r="A33" s="126" t="s">
        <v>79</v>
      </c>
      <c r="B33" s="126"/>
      <c r="C33" s="127" t="s">
        <v>80</v>
      </c>
      <c r="D33" s="121">
        <f>D22</f>
        <v>10682</v>
      </c>
      <c r="E33" s="128"/>
      <c r="F33" s="129"/>
      <c r="G33" s="124">
        <v>1</v>
      </c>
      <c r="H33" s="125"/>
    </row>
    <row r="34" spans="1:8" s="116" customFormat="1" ht="48.75" thickBot="1" x14ac:dyDescent="0.3">
      <c r="A34" s="130">
        <v>7</v>
      </c>
      <c r="B34" s="130"/>
      <c r="C34" s="131" t="s">
        <v>81</v>
      </c>
      <c r="D34" s="637">
        <f>D23</f>
        <v>5887540</v>
      </c>
      <c r="E34" s="133"/>
      <c r="F34" s="134"/>
      <c r="G34" s="135"/>
      <c r="H34" s="136"/>
    </row>
    <row r="37" spans="1:8" ht="18.75" x14ac:dyDescent="0.3">
      <c r="A37" s="137" t="s">
        <v>82</v>
      </c>
      <c r="B37" s="137"/>
      <c r="C37" s="137"/>
      <c r="D37" s="638"/>
      <c r="E37" s="137" t="s">
        <v>83</v>
      </c>
      <c r="F37" s="137"/>
      <c r="G37" s="639"/>
      <c r="H37" s="639"/>
    </row>
    <row r="38" spans="1:8" x14ac:dyDescent="0.2">
      <c r="A38" s="138" t="s">
        <v>84</v>
      </c>
      <c r="B38" s="138"/>
      <c r="E38" s="138" t="s">
        <v>84</v>
      </c>
      <c r="F38" s="138"/>
    </row>
    <row r="39" spans="1:8" s="144" customFormat="1" ht="15.75" x14ac:dyDescent="0.25">
      <c r="A39" s="142"/>
      <c r="B39" s="142"/>
      <c r="C39" s="143"/>
    </row>
    <row r="54" spans="1:5" ht="15.75" x14ac:dyDescent="0.25">
      <c r="A54" s="145" t="s">
        <v>85</v>
      </c>
    </row>
    <row r="55" spans="1:5" ht="15.75" x14ac:dyDescent="0.25">
      <c r="A55" s="145" t="s">
        <v>86</v>
      </c>
      <c r="E55" s="145" t="s">
        <v>87</v>
      </c>
    </row>
  </sheetData>
  <mergeCells count="10">
    <mergeCell ref="A23:A25"/>
    <mergeCell ref="A26:A28"/>
    <mergeCell ref="C2:G2"/>
    <mergeCell ref="A4:G4"/>
    <mergeCell ref="A5:G5"/>
    <mergeCell ref="A6:G6"/>
    <mergeCell ref="A7:A8"/>
    <mergeCell ref="B7:B8"/>
    <mergeCell ref="C7:C8"/>
    <mergeCell ref="D7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38"/>
  <sheetViews>
    <sheetView view="pageBreakPreview" topLeftCell="A7" zoomScaleNormal="100" zoomScaleSheetLayoutView="100" workbookViewId="0">
      <selection activeCell="D19" sqref="D19"/>
    </sheetView>
  </sheetViews>
  <sheetFormatPr defaultRowHeight="12.75" outlineLevelRow="1" outlineLevelCol="1" x14ac:dyDescent="0.25"/>
  <cols>
    <col min="1" max="1" width="7.140625" style="407" customWidth="1"/>
    <col min="2" max="2" width="16.5703125" style="407" customWidth="1"/>
    <col min="3" max="3" width="60.28515625" style="534" customWidth="1"/>
    <col min="4" max="4" width="14.5703125" style="535" customWidth="1"/>
    <col min="5" max="5" width="14" style="407" customWidth="1"/>
    <col min="6" max="6" width="8.140625" style="407" customWidth="1"/>
    <col min="7" max="9" width="16.7109375" style="407" customWidth="1"/>
    <col min="10" max="10" width="8" style="407" customWidth="1" outlineLevel="1"/>
    <col min="11" max="11" width="9.28515625" style="407" customWidth="1" outlineLevel="1"/>
    <col min="12" max="12" width="30.85546875" style="407" customWidth="1"/>
    <col min="13" max="13" width="27.140625" style="407" bestFit="1" customWidth="1"/>
    <col min="14" max="258" width="9.140625" style="407"/>
    <col min="259" max="259" width="7.140625" style="407" customWidth="1"/>
    <col min="260" max="260" width="17.85546875" style="407" customWidth="1"/>
    <col min="261" max="261" width="60.28515625" style="407" customWidth="1"/>
    <col min="262" max="262" width="14.5703125" style="407" customWidth="1"/>
    <col min="263" max="263" width="12.140625" style="407" customWidth="1"/>
    <col min="264" max="264" width="7.85546875" style="407" customWidth="1"/>
    <col min="265" max="265" width="16.7109375" style="407" customWidth="1"/>
    <col min="266" max="267" width="0" style="407" hidden="1" customWidth="1"/>
    <col min="268" max="268" width="30.85546875" style="407" customWidth="1"/>
    <col min="269" max="269" width="27.140625" style="407" bestFit="1" customWidth="1"/>
    <col min="270" max="514" width="9.140625" style="407"/>
    <col min="515" max="515" width="7.140625" style="407" customWidth="1"/>
    <col min="516" max="516" width="17.85546875" style="407" customWidth="1"/>
    <col min="517" max="517" width="60.28515625" style="407" customWidth="1"/>
    <col min="518" max="518" width="14.5703125" style="407" customWidth="1"/>
    <col min="519" max="519" width="12.140625" style="407" customWidth="1"/>
    <col min="520" max="520" width="7.85546875" style="407" customWidth="1"/>
    <col min="521" max="521" width="16.7109375" style="407" customWidth="1"/>
    <col min="522" max="523" width="0" style="407" hidden="1" customWidth="1"/>
    <col min="524" max="524" width="30.85546875" style="407" customWidth="1"/>
    <col min="525" max="525" width="27.140625" style="407" bestFit="1" customWidth="1"/>
    <col min="526" max="770" width="9.140625" style="407"/>
    <col min="771" max="771" width="7.140625" style="407" customWidth="1"/>
    <col min="772" max="772" width="17.85546875" style="407" customWidth="1"/>
    <col min="773" max="773" width="60.28515625" style="407" customWidth="1"/>
    <col min="774" max="774" width="14.5703125" style="407" customWidth="1"/>
    <col min="775" max="775" width="12.140625" style="407" customWidth="1"/>
    <col min="776" max="776" width="7.85546875" style="407" customWidth="1"/>
    <col min="777" max="777" width="16.7109375" style="407" customWidth="1"/>
    <col min="778" max="779" width="0" style="407" hidden="1" customWidth="1"/>
    <col min="780" max="780" width="30.85546875" style="407" customWidth="1"/>
    <col min="781" max="781" width="27.140625" style="407" bestFit="1" customWidth="1"/>
    <col min="782" max="1026" width="9.140625" style="407"/>
    <col min="1027" max="1027" width="7.140625" style="407" customWidth="1"/>
    <col min="1028" max="1028" width="17.85546875" style="407" customWidth="1"/>
    <col min="1029" max="1029" width="60.28515625" style="407" customWidth="1"/>
    <col min="1030" max="1030" width="14.5703125" style="407" customWidth="1"/>
    <col min="1031" max="1031" width="12.140625" style="407" customWidth="1"/>
    <col min="1032" max="1032" width="7.85546875" style="407" customWidth="1"/>
    <col min="1033" max="1033" width="16.7109375" style="407" customWidth="1"/>
    <col min="1034" max="1035" width="0" style="407" hidden="1" customWidth="1"/>
    <col min="1036" max="1036" width="30.85546875" style="407" customWidth="1"/>
    <col min="1037" max="1037" width="27.140625" style="407" bestFit="1" customWidth="1"/>
    <col min="1038" max="1282" width="9.140625" style="407"/>
    <col min="1283" max="1283" width="7.140625" style="407" customWidth="1"/>
    <col min="1284" max="1284" width="17.85546875" style="407" customWidth="1"/>
    <col min="1285" max="1285" width="60.28515625" style="407" customWidth="1"/>
    <col min="1286" max="1286" width="14.5703125" style="407" customWidth="1"/>
    <col min="1287" max="1287" width="12.140625" style="407" customWidth="1"/>
    <col min="1288" max="1288" width="7.85546875" style="407" customWidth="1"/>
    <col min="1289" max="1289" width="16.7109375" style="407" customWidth="1"/>
    <col min="1290" max="1291" width="0" style="407" hidden="1" customWidth="1"/>
    <col min="1292" max="1292" width="30.85546875" style="407" customWidth="1"/>
    <col min="1293" max="1293" width="27.140625" style="407" bestFit="1" customWidth="1"/>
    <col min="1294" max="1538" width="9.140625" style="407"/>
    <col min="1539" max="1539" width="7.140625" style="407" customWidth="1"/>
    <col min="1540" max="1540" width="17.85546875" style="407" customWidth="1"/>
    <col min="1541" max="1541" width="60.28515625" style="407" customWidth="1"/>
    <col min="1542" max="1542" width="14.5703125" style="407" customWidth="1"/>
    <col min="1543" max="1543" width="12.140625" style="407" customWidth="1"/>
    <col min="1544" max="1544" width="7.85546875" style="407" customWidth="1"/>
    <col min="1545" max="1545" width="16.7109375" style="407" customWidth="1"/>
    <col min="1546" max="1547" width="0" style="407" hidden="1" customWidth="1"/>
    <col min="1548" max="1548" width="30.85546875" style="407" customWidth="1"/>
    <col min="1549" max="1549" width="27.140625" style="407" bestFit="1" customWidth="1"/>
    <col min="1550" max="1794" width="9.140625" style="407"/>
    <col min="1795" max="1795" width="7.140625" style="407" customWidth="1"/>
    <col min="1796" max="1796" width="17.85546875" style="407" customWidth="1"/>
    <col min="1797" max="1797" width="60.28515625" style="407" customWidth="1"/>
    <col min="1798" max="1798" width="14.5703125" style="407" customWidth="1"/>
    <col min="1799" max="1799" width="12.140625" style="407" customWidth="1"/>
    <col min="1800" max="1800" width="7.85546875" style="407" customWidth="1"/>
    <col min="1801" max="1801" width="16.7109375" style="407" customWidth="1"/>
    <col min="1802" max="1803" width="0" style="407" hidden="1" customWidth="1"/>
    <col min="1804" max="1804" width="30.85546875" style="407" customWidth="1"/>
    <col min="1805" max="1805" width="27.140625" style="407" bestFit="1" customWidth="1"/>
    <col min="1806" max="2050" width="9.140625" style="407"/>
    <col min="2051" max="2051" width="7.140625" style="407" customWidth="1"/>
    <col min="2052" max="2052" width="17.85546875" style="407" customWidth="1"/>
    <col min="2053" max="2053" width="60.28515625" style="407" customWidth="1"/>
    <col min="2054" max="2054" width="14.5703125" style="407" customWidth="1"/>
    <col min="2055" max="2055" width="12.140625" style="407" customWidth="1"/>
    <col min="2056" max="2056" width="7.85546875" style="407" customWidth="1"/>
    <col min="2057" max="2057" width="16.7109375" style="407" customWidth="1"/>
    <col min="2058" max="2059" width="0" style="407" hidden="1" customWidth="1"/>
    <col min="2060" max="2060" width="30.85546875" style="407" customWidth="1"/>
    <col min="2061" max="2061" width="27.140625" style="407" bestFit="1" customWidth="1"/>
    <col min="2062" max="2306" width="9.140625" style="407"/>
    <col min="2307" max="2307" width="7.140625" style="407" customWidth="1"/>
    <col min="2308" max="2308" width="17.85546875" style="407" customWidth="1"/>
    <col min="2309" max="2309" width="60.28515625" style="407" customWidth="1"/>
    <col min="2310" max="2310" width="14.5703125" style="407" customWidth="1"/>
    <col min="2311" max="2311" width="12.140625" style="407" customWidth="1"/>
    <col min="2312" max="2312" width="7.85546875" style="407" customWidth="1"/>
    <col min="2313" max="2313" width="16.7109375" style="407" customWidth="1"/>
    <col min="2314" max="2315" width="0" style="407" hidden="1" customWidth="1"/>
    <col min="2316" max="2316" width="30.85546875" style="407" customWidth="1"/>
    <col min="2317" max="2317" width="27.140625" style="407" bestFit="1" customWidth="1"/>
    <col min="2318" max="2562" width="9.140625" style="407"/>
    <col min="2563" max="2563" width="7.140625" style="407" customWidth="1"/>
    <col min="2564" max="2564" width="17.85546875" style="407" customWidth="1"/>
    <col min="2565" max="2565" width="60.28515625" style="407" customWidth="1"/>
    <col min="2566" max="2566" width="14.5703125" style="407" customWidth="1"/>
    <col min="2567" max="2567" width="12.140625" style="407" customWidth="1"/>
    <col min="2568" max="2568" width="7.85546875" style="407" customWidth="1"/>
    <col min="2569" max="2569" width="16.7109375" style="407" customWidth="1"/>
    <col min="2570" max="2571" width="0" style="407" hidden="1" customWidth="1"/>
    <col min="2572" max="2572" width="30.85546875" style="407" customWidth="1"/>
    <col min="2573" max="2573" width="27.140625" style="407" bestFit="1" customWidth="1"/>
    <col min="2574" max="2818" width="9.140625" style="407"/>
    <col min="2819" max="2819" width="7.140625" style="407" customWidth="1"/>
    <col min="2820" max="2820" width="17.85546875" style="407" customWidth="1"/>
    <col min="2821" max="2821" width="60.28515625" style="407" customWidth="1"/>
    <col min="2822" max="2822" width="14.5703125" style="407" customWidth="1"/>
    <col min="2823" max="2823" width="12.140625" style="407" customWidth="1"/>
    <col min="2824" max="2824" width="7.85546875" style="407" customWidth="1"/>
    <col min="2825" max="2825" width="16.7109375" style="407" customWidth="1"/>
    <col min="2826" max="2827" width="0" style="407" hidden="1" customWidth="1"/>
    <col min="2828" max="2828" width="30.85546875" style="407" customWidth="1"/>
    <col min="2829" max="2829" width="27.140625" style="407" bestFit="1" customWidth="1"/>
    <col min="2830" max="3074" width="9.140625" style="407"/>
    <col min="3075" max="3075" width="7.140625" style="407" customWidth="1"/>
    <col min="3076" max="3076" width="17.85546875" style="407" customWidth="1"/>
    <col min="3077" max="3077" width="60.28515625" style="407" customWidth="1"/>
    <col min="3078" max="3078" width="14.5703125" style="407" customWidth="1"/>
    <col min="3079" max="3079" width="12.140625" style="407" customWidth="1"/>
    <col min="3080" max="3080" width="7.85546875" style="407" customWidth="1"/>
    <col min="3081" max="3081" width="16.7109375" style="407" customWidth="1"/>
    <col min="3082" max="3083" width="0" style="407" hidden="1" customWidth="1"/>
    <col min="3084" max="3084" width="30.85546875" style="407" customWidth="1"/>
    <col min="3085" max="3085" width="27.140625" style="407" bestFit="1" customWidth="1"/>
    <col min="3086" max="3330" width="9.140625" style="407"/>
    <col min="3331" max="3331" width="7.140625" style="407" customWidth="1"/>
    <col min="3332" max="3332" width="17.85546875" style="407" customWidth="1"/>
    <col min="3333" max="3333" width="60.28515625" style="407" customWidth="1"/>
    <col min="3334" max="3334" width="14.5703125" style="407" customWidth="1"/>
    <col min="3335" max="3335" width="12.140625" style="407" customWidth="1"/>
    <col min="3336" max="3336" width="7.85546875" style="407" customWidth="1"/>
    <col min="3337" max="3337" width="16.7109375" style="407" customWidth="1"/>
    <col min="3338" max="3339" width="0" style="407" hidden="1" customWidth="1"/>
    <col min="3340" max="3340" width="30.85546875" style="407" customWidth="1"/>
    <col min="3341" max="3341" width="27.140625" style="407" bestFit="1" customWidth="1"/>
    <col min="3342" max="3586" width="9.140625" style="407"/>
    <col min="3587" max="3587" width="7.140625" style="407" customWidth="1"/>
    <col min="3588" max="3588" width="17.85546875" style="407" customWidth="1"/>
    <col min="3589" max="3589" width="60.28515625" style="407" customWidth="1"/>
    <col min="3590" max="3590" width="14.5703125" style="407" customWidth="1"/>
    <col min="3591" max="3591" width="12.140625" style="407" customWidth="1"/>
    <col min="3592" max="3592" width="7.85546875" style="407" customWidth="1"/>
    <col min="3593" max="3593" width="16.7109375" style="407" customWidth="1"/>
    <col min="3594" max="3595" width="0" style="407" hidden="1" customWidth="1"/>
    <col min="3596" max="3596" width="30.85546875" style="407" customWidth="1"/>
    <col min="3597" max="3597" width="27.140625" style="407" bestFit="1" customWidth="1"/>
    <col min="3598" max="3842" width="9.140625" style="407"/>
    <col min="3843" max="3843" width="7.140625" style="407" customWidth="1"/>
    <col min="3844" max="3844" width="17.85546875" style="407" customWidth="1"/>
    <col min="3845" max="3845" width="60.28515625" style="407" customWidth="1"/>
    <col min="3846" max="3846" width="14.5703125" style="407" customWidth="1"/>
    <col min="3847" max="3847" width="12.140625" style="407" customWidth="1"/>
    <col min="3848" max="3848" width="7.85546875" style="407" customWidth="1"/>
    <col min="3849" max="3849" width="16.7109375" style="407" customWidth="1"/>
    <col min="3850" max="3851" width="0" style="407" hidden="1" customWidth="1"/>
    <col min="3852" max="3852" width="30.85546875" style="407" customWidth="1"/>
    <col min="3853" max="3853" width="27.140625" style="407" bestFit="1" customWidth="1"/>
    <col min="3854" max="4098" width="9.140625" style="407"/>
    <col min="4099" max="4099" width="7.140625" style="407" customWidth="1"/>
    <col min="4100" max="4100" width="17.85546875" style="407" customWidth="1"/>
    <col min="4101" max="4101" width="60.28515625" style="407" customWidth="1"/>
    <col min="4102" max="4102" width="14.5703125" style="407" customWidth="1"/>
    <col min="4103" max="4103" width="12.140625" style="407" customWidth="1"/>
    <col min="4104" max="4104" width="7.85546875" style="407" customWidth="1"/>
    <col min="4105" max="4105" width="16.7109375" style="407" customWidth="1"/>
    <col min="4106" max="4107" width="0" style="407" hidden="1" customWidth="1"/>
    <col min="4108" max="4108" width="30.85546875" style="407" customWidth="1"/>
    <col min="4109" max="4109" width="27.140625" style="407" bestFit="1" customWidth="1"/>
    <col min="4110" max="4354" width="9.140625" style="407"/>
    <col min="4355" max="4355" width="7.140625" style="407" customWidth="1"/>
    <col min="4356" max="4356" width="17.85546875" style="407" customWidth="1"/>
    <col min="4357" max="4357" width="60.28515625" style="407" customWidth="1"/>
    <col min="4358" max="4358" width="14.5703125" style="407" customWidth="1"/>
    <col min="4359" max="4359" width="12.140625" style="407" customWidth="1"/>
    <col min="4360" max="4360" width="7.85546875" style="407" customWidth="1"/>
    <col min="4361" max="4361" width="16.7109375" style="407" customWidth="1"/>
    <col min="4362" max="4363" width="0" style="407" hidden="1" customWidth="1"/>
    <col min="4364" max="4364" width="30.85546875" style="407" customWidth="1"/>
    <col min="4365" max="4365" width="27.140625" style="407" bestFit="1" customWidth="1"/>
    <col min="4366" max="4610" width="9.140625" style="407"/>
    <col min="4611" max="4611" width="7.140625" style="407" customWidth="1"/>
    <col min="4612" max="4612" width="17.85546875" style="407" customWidth="1"/>
    <col min="4613" max="4613" width="60.28515625" style="407" customWidth="1"/>
    <col min="4614" max="4614" width="14.5703125" style="407" customWidth="1"/>
    <col min="4615" max="4615" width="12.140625" style="407" customWidth="1"/>
    <col min="4616" max="4616" width="7.85546875" style="407" customWidth="1"/>
    <col min="4617" max="4617" width="16.7109375" style="407" customWidth="1"/>
    <col min="4618" max="4619" width="0" style="407" hidden="1" customWidth="1"/>
    <col min="4620" max="4620" width="30.85546875" style="407" customWidth="1"/>
    <col min="4621" max="4621" width="27.140625" style="407" bestFit="1" customWidth="1"/>
    <col min="4622" max="4866" width="9.140625" style="407"/>
    <col min="4867" max="4867" width="7.140625" style="407" customWidth="1"/>
    <col min="4868" max="4868" width="17.85546875" style="407" customWidth="1"/>
    <col min="4869" max="4869" width="60.28515625" style="407" customWidth="1"/>
    <col min="4870" max="4870" width="14.5703125" style="407" customWidth="1"/>
    <col min="4871" max="4871" width="12.140625" style="407" customWidth="1"/>
    <col min="4872" max="4872" width="7.85546875" style="407" customWidth="1"/>
    <col min="4873" max="4873" width="16.7109375" style="407" customWidth="1"/>
    <col min="4874" max="4875" width="0" style="407" hidden="1" customWidth="1"/>
    <col min="4876" max="4876" width="30.85546875" style="407" customWidth="1"/>
    <col min="4877" max="4877" width="27.140625" style="407" bestFit="1" customWidth="1"/>
    <col min="4878" max="5122" width="9.140625" style="407"/>
    <col min="5123" max="5123" width="7.140625" style="407" customWidth="1"/>
    <col min="5124" max="5124" width="17.85546875" style="407" customWidth="1"/>
    <col min="5125" max="5125" width="60.28515625" style="407" customWidth="1"/>
    <col min="5126" max="5126" width="14.5703125" style="407" customWidth="1"/>
    <col min="5127" max="5127" width="12.140625" style="407" customWidth="1"/>
    <col min="5128" max="5128" width="7.85546875" style="407" customWidth="1"/>
    <col min="5129" max="5129" width="16.7109375" style="407" customWidth="1"/>
    <col min="5130" max="5131" width="0" style="407" hidden="1" customWidth="1"/>
    <col min="5132" max="5132" width="30.85546875" style="407" customWidth="1"/>
    <col min="5133" max="5133" width="27.140625" style="407" bestFit="1" customWidth="1"/>
    <col min="5134" max="5378" width="9.140625" style="407"/>
    <col min="5379" max="5379" width="7.140625" style="407" customWidth="1"/>
    <col min="5380" max="5380" width="17.85546875" style="407" customWidth="1"/>
    <col min="5381" max="5381" width="60.28515625" style="407" customWidth="1"/>
    <col min="5382" max="5382" width="14.5703125" style="407" customWidth="1"/>
    <col min="5383" max="5383" width="12.140625" style="407" customWidth="1"/>
    <col min="5384" max="5384" width="7.85546875" style="407" customWidth="1"/>
    <col min="5385" max="5385" width="16.7109375" style="407" customWidth="1"/>
    <col min="5386" max="5387" width="0" style="407" hidden="1" customWidth="1"/>
    <col min="5388" max="5388" width="30.85546875" style="407" customWidth="1"/>
    <col min="5389" max="5389" width="27.140625" style="407" bestFit="1" customWidth="1"/>
    <col min="5390" max="5634" width="9.140625" style="407"/>
    <col min="5635" max="5635" width="7.140625" style="407" customWidth="1"/>
    <col min="5636" max="5636" width="17.85546875" style="407" customWidth="1"/>
    <col min="5637" max="5637" width="60.28515625" style="407" customWidth="1"/>
    <col min="5638" max="5638" width="14.5703125" style="407" customWidth="1"/>
    <col min="5639" max="5639" width="12.140625" style="407" customWidth="1"/>
    <col min="5640" max="5640" width="7.85546875" style="407" customWidth="1"/>
    <col min="5641" max="5641" width="16.7109375" style="407" customWidth="1"/>
    <col min="5642" max="5643" width="0" style="407" hidden="1" customWidth="1"/>
    <col min="5644" max="5644" width="30.85546875" style="407" customWidth="1"/>
    <col min="5645" max="5645" width="27.140625" style="407" bestFit="1" customWidth="1"/>
    <col min="5646" max="5890" width="9.140625" style="407"/>
    <col min="5891" max="5891" width="7.140625" style="407" customWidth="1"/>
    <col min="5892" max="5892" width="17.85546875" style="407" customWidth="1"/>
    <col min="5893" max="5893" width="60.28515625" style="407" customWidth="1"/>
    <col min="5894" max="5894" width="14.5703125" style="407" customWidth="1"/>
    <col min="5895" max="5895" width="12.140625" style="407" customWidth="1"/>
    <col min="5896" max="5896" width="7.85546875" style="407" customWidth="1"/>
    <col min="5897" max="5897" width="16.7109375" style="407" customWidth="1"/>
    <col min="5898" max="5899" width="0" style="407" hidden="1" customWidth="1"/>
    <col min="5900" max="5900" width="30.85546875" style="407" customWidth="1"/>
    <col min="5901" max="5901" width="27.140625" style="407" bestFit="1" customWidth="1"/>
    <col min="5902" max="6146" width="9.140625" style="407"/>
    <col min="6147" max="6147" width="7.140625" style="407" customWidth="1"/>
    <col min="6148" max="6148" width="17.85546875" style="407" customWidth="1"/>
    <col min="6149" max="6149" width="60.28515625" style="407" customWidth="1"/>
    <col min="6150" max="6150" width="14.5703125" style="407" customWidth="1"/>
    <col min="6151" max="6151" width="12.140625" style="407" customWidth="1"/>
    <col min="6152" max="6152" width="7.85546875" style="407" customWidth="1"/>
    <col min="6153" max="6153" width="16.7109375" style="407" customWidth="1"/>
    <col min="6154" max="6155" width="0" style="407" hidden="1" customWidth="1"/>
    <col min="6156" max="6156" width="30.85546875" style="407" customWidth="1"/>
    <col min="6157" max="6157" width="27.140625" style="407" bestFit="1" customWidth="1"/>
    <col min="6158" max="6402" width="9.140625" style="407"/>
    <col min="6403" max="6403" width="7.140625" style="407" customWidth="1"/>
    <col min="6404" max="6404" width="17.85546875" style="407" customWidth="1"/>
    <col min="6405" max="6405" width="60.28515625" style="407" customWidth="1"/>
    <col min="6406" max="6406" width="14.5703125" style="407" customWidth="1"/>
    <col min="6407" max="6407" width="12.140625" style="407" customWidth="1"/>
    <col min="6408" max="6408" width="7.85546875" style="407" customWidth="1"/>
    <col min="6409" max="6409" width="16.7109375" style="407" customWidth="1"/>
    <col min="6410" max="6411" width="0" style="407" hidden="1" customWidth="1"/>
    <col min="6412" max="6412" width="30.85546875" style="407" customWidth="1"/>
    <col min="6413" max="6413" width="27.140625" style="407" bestFit="1" customWidth="1"/>
    <col min="6414" max="6658" width="9.140625" style="407"/>
    <col min="6659" max="6659" width="7.140625" style="407" customWidth="1"/>
    <col min="6660" max="6660" width="17.85546875" style="407" customWidth="1"/>
    <col min="6661" max="6661" width="60.28515625" style="407" customWidth="1"/>
    <col min="6662" max="6662" width="14.5703125" style="407" customWidth="1"/>
    <col min="6663" max="6663" width="12.140625" style="407" customWidth="1"/>
    <col min="6664" max="6664" width="7.85546875" style="407" customWidth="1"/>
    <col min="6665" max="6665" width="16.7109375" style="407" customWidth="1"/>
    <col min="6666" max="6667" width="0" style="407" hidden="1" customWidth="1"/>
    <col min="6668" max="6668" width="30.85546875" style="407" customWidth="1"/>
    <col min="6669" max="6669" width="27.140625" style="407" bestFit="1" customWidth="1"/>
    <col min="6670" max="6914" width="9.140625" style="407"/>
    <col min="6915" max="6915" width="7.140625" style="407" customWidth="1"/>
    <col min="6916" max="6916" width="17.85546875" style="407" customWidth="1"/>
    <col min="6917" max="6917" width="60.28515625" style="407" customWidth="1"/>
    <col min="6918" max="6918" width="14.5703125" style="407" customWidth="1"/>
    <col min="6919" max="6919" width="12.140625" style="407" customWidth="1"/>
    <col min="6920" max="6920" width="7.85546875" style="407" customWidth="1"/>
    <col min="6921" max="6921" width="16.7109375" style="407" customWidth="1"/>
    <col min="6922" max="6923" width="0" style="407" hidden="1" customWidth="1"/>
    <col min="6924" max="6924" width="30.85546875" style="407" customWidth="1"/>
    <col min="6925" max="6925" width="27.140625" style="407" bestFit="1" customWidth="1"/>
    <col min="6926" max="7170" width="9.140625" style="407"/>
    <col min="7171" max="7171" width="7.140625" style="407" customWidth="1"/>
    <col min="7172" max="7172" width="17.85546875" style="407" customWidth="1"/>
    <col min="7173" max="7173" width="60.28515625" style="407" customWidth="1"/>
    <col min="7174" max="7174" width="14.5703125" style="407" customWidth="1"/>
    <col min="7175" max="7175" width="12.140625" style="407" customWidth="1"/>
    <col min="7176" max="7176" width="7.85546875" style="407" customWidth="1"/>
    <col min="7177" max="7177" width="16.7109375" style="407" customWidth="1"/>
    <col min="7178" max="7179" width="0" style="407" hidden="1" customWidth="1"/>
    <col min="7180" max="7180" width="30.85546875" style="407" customWidth="1"/>
    <col min="7181" max="7181" width="27.140625" style="407" bestFit="1" customWidth="1"/>
    <col min="7182" max="7426" width="9.140625" style="407"/>
    <col min="7427" max="7427" width="7.140625" style="407" customWidth="1"/>
    <col min="7428" max="7428" width="17.85546875" style="407" customWidth="1"/>
    <col min="7429" max="7429" width="60.28515625" style="407" customWidth="1"/>
    <col min="7430" max="7430" width="14.5703125" style="407" customWidth="1"/>
    <col min="7431" max="7431" width="12.140625" style="407" customWidth="1"/>
    <col min="7432" max="7432" width="7.85546875" style="407" customWidth="1"/>
    <col min="7433" max="7433" width="16.7109375" style="407" customWidth="1"/>
    <col min="7434" max="7435" width="0" style="407" hidden="1" customWidth="1"/>
    <col min="7436" max="7436" width="30.85546875" style="407" customWidth="1"/>
    <col min="7437" max="7437" width="27.140625" style="407" bestFit="1" customWidth="1"/>
    <col min="7438" max="7682" width="9.140625" style="407"/>
    <col min="7683" max="7683" width="7.140625" style="407" customWidth="1"/>
    <col min="7684" max="7684" width="17.85546875" style="407" customWidth="1"/>
    <col min="7685" max="7685" width="60.28515625" style="407" customWidth="1"/>
    <col min="7686" max="7686" width="14.5703125" style="407" customWidth="1"/>
    <col min="7687" max="7687" width="12.140625" style="407" customWidth="1"/>
    <col min="7688" max="7688" width="7.85546875" style="407" customWidth="1"/>
    <col min="7689" max="7689" width="16.7109375" style="407" customWidth="1"/>
    <col min="7690" max="7691" width="0" style="407" hidden="1" customWidth="1"/>
    <col min="7692" max="7692" width="30.85546875" style="407" customWidth="1"/>
    <col min="7693" max="7693" width="27.140625" style="407" bestFit="1" customWidth="1"/>
    <col min="7694" max="7938" width="9.140625" style="407"/>
    <col min="7939" max="7939" width="7.140625" style="407" customWidth="1"/>
    <col min="7940" max="7940" width="17.85546875" style="407" customWidth="1"/>
    <col min="7941" max="7941" width="60.28515625" style="407" customWidth="1"/>
    <col min="7942" max="7942" width="14.5703125" style="407" customWidth="1"/>
    <col min="7943" max="7943" width="12.140625" style="407" customWidth="1"/>
    <col min="7944" max="7944" width="7.85546875" style="407" customWidth="1"/>
    <col min="7945" max="7945" width="16.7109375" style="407" customWidth="1"/>
    <col min="7946" max="7947" width="0" style="407" hidden="1" customWidth="1"/>
    <col min="7948" max="7948" width="30.85546875" style="407" customWidth="1"/>
    <col min="7949" max="7949" width="27.140625" style="407" bestFit="1" customWidth="1"/>
    <col min="7950" max="8194" width="9.140625" style="407"/>
    <col min="8195" max="8195" width="7.140625" style="407" customWidth="1"/>
    <col min="8196" max="8196" width="17.85546875" style="407" customWidth="1"/>
    <col min="8197" max="8197" width="60.28515625" style="407" customWidth="1"/>
    <col min="8198" max="8198" width="14.5703125" style="407" customWidth="1"/>
    <col min="8199" max="8199" width="12.140625" style="407" customWidth="1"/>
    <col min="8200" max="8200" width="7.85546875" style="407" customWidth="1"/>
    <col min="8201" max="8201" width="16.7109375" style="407" customWidth="1"/>
    <col min="8202" max="8203" width="0" style="407" hidden="1" customWidth="1"/>
    <col min="8204" max="8204" width="30.85546875" style="407" customWidth="1"/>
    <col min="8205" max="8205" width="27.140625" style="407" bestFit="1" customWidth="1"/>
    <col min="8206" max="8450" width="9.140625" style="407"/>
    <col min="8451" max="8451" width="7.140625" style="407" customWidth="1"/>
    <col min="8452" max="8452" width="17.85546875" style="407" customWidth="1"/>
    <col min="8453" max="8453" width="60.28515625" style="407" customWidth="1"/>
    <col min="8454" max="8454" width="14.5703125" style="407" customWidth="1"/>
    <col min="8455" max="8455" width="12.140625" style="407" customWidth="1"/>
    <col min="8456" max="8456" width="7.85546875" style="407" customWidth="1"/>
    <col min="8457" max="8457" width="16.7109375" style="407" customWidth="1"/>
    <col min="8458" max="8459" width="0" style="407" hidden="1" customWidth="1"/>
    <col min="8460" max="8460" width="30.85546875" style="407" customWidth="1"/>
    <col min="8461" max="8461" width="27.140625" style="407" bestFit="1" customWidth="1"/>
    <col min="8462" max="8706" width="9.140625" style="407"/>
    <col min="8707" max="8707" width="7.140625" style="407" customWidth="1"/>
    <col min="8708" max="8708" width="17.85546875" style="407" customWidth="1"/>
    <col min="8709" max="8709" width="60.28515625" style="407" customWidth="1"/>
    <col min="8710" max="8710" width="14.5703125" style="407" customWidth="1"/>
    <col min="8711" max="8711" width="12.140625" style="407" customWidth="1"/>
    <col min="8712" max="8712" width="7.85546875" style="407" customWidth="1"/>
    <col min="8713" max="8713" width="16.7109375" style="407" customWidth="1"/>
    <col min="8714" max="8715" width="0" style="407" hidden="1" customWidth="1"/>
    <col min="8716" max="8716" width="30.85546875" style="407" customWidth="1"/>
    <col min="8717" max="8717" width="27.140625" style="407" bestFit="1" customWidth="1"/>
    <col min="8718" max="8962" width="9.140625" style="407"/>
    <col min="8963" max="8963" width="7.140625" style="407" customWidth="1"/>
    <col min="8964" max="8964" width="17.85546875" style="407" customWidth="1"/>
    <col min="8965" max="8965" width="60.28515625" style="407" customWidth="1"/>
    <col min="8966" max="8966" width="14.5703125" style="407" customWidth="1"/>
    <col min="8967" max="8967" width="12.140625" style="407" customWidth="1"/>
    <col min="8968" max="8968" width="7.85546875" style="407" customWidth="1"/>
    <col min="8969" max="8969" width="16.7109375" style="407" customWidth="1"/>
    <col min="8970" max="8971" width="0" style="407" hidden="1" customWidth="1"/>
    <col min="8972" max="8972" width="30.85546875" style="407" customWidth="1"/>
    <col min="8973" max="8973" width="27.140625" style="407" bestFit="1" customWidth="1"/>
    <col min="8974" max="9218" width="9.140625" style="407"/>
    <col min="9219" max="9219" width="7.140625" style="407" customWidth="1"/>
    <col min="9220" max="9220" width="17.85546875" style="407" customWidth="1"/>
    <col min="9221" max="9221" width="60.28515625" style="407" customWidth="1"/>
    <col min="9222" max="9222" width="14.5703125" style="407" customWidth="1"/>
    <col min="9223" max="9223" width="12.140625" style="407" customWidth="1"/>
    <col min="9224" max="9224" width="7.85546875" style="407" customWidth="1"/>
    <col min="9225" max="9225" width="16.7109375" style="407" customWidth="1"/>
    <col min="9226" max="9227" width="0" style="407" hidden="1" customWidth="1"/>
    <col min="9228" max="9228" width="30.85546875" style="407" customWidth="1"/>
    <col min="9229" max="9229" width="27.140625" style="407" bestFit="1" customWidth="1"/>
    <col min="9230" max="9474" width="9.140625" style="407"/>
    <col min="9475" max="9475" width="7.140625" style="407" customWidth="1"/>
    <col min="9476" max="9476" width="17.85546875" style="407" customWidth="1"/>
    <col min="9477" max="9477" width="60.28515625" style="407" customWidth="1"/>
    <col min="9478" max="9478" width="14.5703125" style="407" customWidth="1"/>
    <col min="9479" max="9479" width="12.140625" style="407" customWidth="1"/>
    <col min="9480" max="9480" width="7.85546875" style="407" customWidth="1"/>
    <col min="9481" max="9481" width="16.7109375" style="407" customWidth="1"/>
    <col min="9482" max="9483" width="0" style="407" hidden="1" customWidth="1"/>
    <col min="9484" max="9484" width="30.85546875" style="407" customWidth="1"/>
    <col min="9485" max="9485" width="27.140625" style="407" bestFit="1" customWidth="1"/>
    <col min="9486" max="9730" width="9.140625" style="407"/>
    <col min="9731" max="9731" width="7.140625" style="407" customWidth="1"/>
    <col min="9732" max="9732" width="17.85546875" style="407" customWidth="1"/>
    <col min="9733" max="9733" width="60.28515625" style="407" customWidth="1"/>
    <col min="9734" max="9734" width="14.5703125" style="407" customWidth="1"/>
    <col min="9735" max="9735" width="12.140625" style="407" customWidth="1"/>
    <col min="9736" max="9736" width="7.85546875" style="407" customWidth="1"/>
    <col min="9737" max="9737" width="16.7109375" style="407" customWidth="1"/>
    <col min="9738" max="9739" width="0" style="407" hidden="1" customWidth="1"/>
    <col min="9740" max="9740" width="30.85546875" style="407" customWidth="1"/>
    <col min="9741" max="9741" width="27.140625" style="407" bestFit="1" customWidth="1"/>
    <col min="9742" max="9986" width="9.140625" style="407"/>
    <col min="9987" max="9987" width="7.140625" style="407" customWidth="1"/>
    <col min="9988" max="9988" width="17.85546875" style="407" customWidth="1"/>
    <col min="9989" max="9989" width="60.28515625" style="407" customWidth="1"/>
    <col min="9990" max="9990" width="14.5703125" style="407" customWidth="1"/>
    <col min="9991" max="9991" width="12.140625" style="407" customWidth="1"/>
    <col min="9992" max="9992" width="7.85546875" style="407" customWidth="1"/>
    <col min="9993" max="9993" width="16.7109375" style="407" customWidth="1"/>
    <col min="9994" max="9995" width="0" style="407" hidden="1" customWidth="1"/>
    <col min="9996" max="9996" width="30.85546875" style="407" customWidth="1"/>
    <col min="9997" max="9997" width="27.140625" style="407" bestFit="1" customWidth="1"/>
    <col min="9998" max="10242" width="9.140625" style="407"/>
    <col min="10243" max="10243" width="7.140625" style="407" customWidth="1"/>
    <col min="10244" max="10244" width="17.85546875" style="407" customWidth="1"/>
    <col min="10245" max="10245" width="60.28515625" style="407" customWidth="1"/>
    <col min="10246" max="10246" width="14.5703125" style="407" customWidth="1"/>
    <col min="10247" max="10247" width="12.140625" style="407" customWidth="1"/>
    <col min="10248" max="10248" width="7.85546875" style="407" customWidth="1"/>
    <col min="10249" max="10249" width="16.7109375" style="407" customWidth="1"/>
    <col min="10250" max="10251" width="0" style="407" hidden="1" customWidth="1"/>
    <col min="10252" max="10252" width="30.85546875" style="407" customWidth="1"/>
    <col min="10253" max="10253" width="27.140625" style="407" bestFit="1" customWidth="1"/>
    <col min="10254" max="10498" width="9.140625" style="407"/>
    <col min="10499" max="10499" width="7.140625" style="407" customWidth="1"/>
    <col min="10500" max="10500" width="17.85546875" style="407" customWidth="1"/>
    <col min="10501" max="10501" width="60.28515625" style="407" customWidth="1"/>
    <col min="10502" max="10502" width="14.5703125" style="407" customWidth="1"/>
    <col min="10503" max="10503" width="12.140625" style="407" customWidth="1"/>
    <col min="10504" max="10504" width="7.85546875" style="407" customWidth="1"/>
    <col min="10505" max="10505" width="16.7109375" style="407" customWidth="1"/>
    <col min="10506" max="10507" width="0" style="407" hidden="1" customWidth="1"/>
    <col min="10508" max="10508" width="30.85546875" style="407" customWidth="1"/>
    <col min="10509" max="10509" width="27.140625" style="407" bestFit="1" customWidth="1"/>
    <col min="10510" max="10754" width="9.140625" style="407"/>
    <col min="10755" max="10755" width="7.140625" style="407" customWidth="1"/>
    <col min="10756" max="10756" width="17.85546875" style="407" customWidth="1"/>
    <col min="10757" max="10757" width="60.28515625" style="407" customWidth="1"/>
    <col min="10758" max="10758" width="14.5703125" style="407" customWidth="1"/>
    <col min="10759" max="10759" width="12.140625" style="407" customWidth="1"/>
    <col min="10760" max="10760" width="7.85546875" style="407" customWidth="1"/>
    <col min="10761" max="10761" width="16.7109375" style="407" customWidth="1"/>
    <col min="10762" max="10763" width="0" style="407" hidden="1" customWidth="1"/>
    <col min="10764" max="10764" width="30.85546875" style="407" customWidth="1"/>
    <col min="10765" max="10765" width="27.140625" style="407" bestFit="1" customWidth="1"/>
    <col min="10766" max="11010" width="9.140625" style="407"/>
    <col min="11011" max="11011" width="7.140625" style="407" customWidth="1"/>
    <col min="11012" max="11012" width="17.85546875" style="407" customWidth="1"/>
    <col min="11013" max="11013" width="60.28515625" style="407" customWidth="1"/>
    <col min="11014" max="11014" width="14.5703125" style="407" customWidth="1"/>
    <col min="11015" max="11015" width="12.140625" style="407" customWidth="1"/>
    <col min="11016" max="11016" width="7.85546875" style="407" customWidth="1"/>
    <col min="11017" max="11017" width="16.7109375" style="407" customWidth="1"/>
    <col min="11018" max="11019" width="0" style="407" hidden="1" customWidth="1"/>
    <col min="11020" max="11020" width="30.85546875" style="407" customWidth="1"/>
    <col min="11021" max="11021" width="27.140625" style="407" bestFit="1" customWidth="1"/>
    <col min="11022" max="11266" width="9.140625" style="407"/>
    <col min="11267" max="11267" width="7.140625" style="407" customWidth="1"/>
    <col min="11268" max="11268" width="17.85546875" style="407" customWidth="1"/>
    <col min="11269" max="11269" width="60.28515625" style="407" customWidth="1"/>
    <col min="11270" max="11270" width="14.5703125" style="407" customWidth="1"/>
    <col min="11271" max="11271" width="12.140625" style="407" customWidth="1"/>
    <col min="11272" max="11272" width="7.85546875" style="407" customWidth="1"/>
    <col min="11273" max="11273" width="16.7109375" style="407" customWidth="1"/>
    <col min="11274" max="11275" width="0" style="407" hidden="1" customWidth="1"/>
    <col min="11276" max="11276" width="30.85546875" style="407" customWidth="1"/>
    <col min="11277" max="11277" width="27.140625" style="407" bestFit="1" customWidth="1"/>
    <col min="11278" max="11522" width="9.140625" style="407"/>
    <col min="11523" max="11523" width="7.140625" style="407" customWidth="1"/>
    <col min="11524" max="11524" width="17.85546875" style="407" customWidth="1"/>
    <col min="11525" max="11525" width="60.28515625" style="407" customWidth="1"/>
    <col min="11526" max="11526" width="14.5703125" style="407" customWidth="1"/>
    <col min="11527" max="11527" width="12.140625" style="407" customWidth="1"/>
    <col min="11528" max="11528" width="7.85546875" style="407" customWidth="1"/>
    <col min="11529" max="11529" width="16.7109375" style="407" customWidth="1"/>
    <col min="11530" max="11531" width="0" style="407" hidden="1" customWidth="1"/>
    <col min="11532" max="11532" width="30.85546875" style="407" customWidth="1"/>
    <col min="11533" max="11533" width="27.140625" style="407" bestFit="1" customWidth="1"/>
    <col min="11534" max="11778" width="9.140625" style="407"/>
    <col min="11779" max="11779" width="7.140625" style="407" customWidth="1"/>
    <col min="11780" max="11780" width="17.85546875" style="407" customWidth="1"/>
    <col min="11781" max="11781" width="60.28515625" style="407" customWidth="1"/>
    <col min="11782" max="11782" width="14.5703125" style="407" customWidth="1"/>
    <col min="11783" max="11783" width="12.140625" style="407" customWidth="1"/>
    <col min="11784" max="11784" width="7.85546875" style="407" customWidth="1"/>
    <col min="11785" max="11785" width="16.7109375" style="407" customWidth="1"/>
    <col min="11786" max="11787" width="0" style="407" hidden="1" customWidth="1"/>
    <col min="11788" max="11788" width="30.85546875" style="407" customWidth="1"/>
    <col min="11789" max="11789" width="27.140625" style="407" bestFit="1" customWidth="1"/>
    <col min="11790" max="12034" width="9.140625" style="407"/>
    <col min="12035" max="12035" width="7.140625" style="407" customWidth="1"/>
    <col min="12036" max="12036" width="17.85546875" style="407" customWidth="1"/>
    <col min="12037" max="12037" width="60.28515625" style="407" customWidth="1"/>
    <col min="12038" max="12038" width="14.5703125" style="407" customWidth="1"/>
    <col min="12039" max="12039" width="12.140625" style="407" customWidth="1"/>
    <col min="12040" max="12040" width="7.85546875" style="407" customWidth="1"/>
    <col min="12041" max="12041" width="16.7109375" style="407" customWidth="1"/>
    <col min="12042" max="12043" width="0" style="407" hidden="1" customWidth="1"/>
    <col min="12044" max="12044" width="30.85546875" style="407" customWidth="1"/>
    <col min="12045" max="12045" width="27.140625" style="407" bestFit="1" customWidth="1"/>
    <col min="12046" max="12290" width="9.140625" style="407"/>
    <col min="12291" max="12291" width="7.140625" style="407" customWidth="1"/>
    <col min="12292" max="12292" width="17.85546875" style="407" customWidth="1"/>
    <col min="12293" max="12293" width="60.28515625" style="407" customWidth="1"/>
    <col min="12294" max="12294" width="14.5703125" style="407" customWidth="1"/>
    <col min="12295" max="12295" width="12.140625" style="407" customWidth="1"/>
    <col min="12296" max="12296" width="7.85546875" style="407" customWidth="1"/>
    <col min="12297" max="12297" width="16.7109375" style="407" customWidth="1"/>
    <col min="12298" max="12299" width="0" style="407" hidden="1" customWidth="1"/>
    <col min="12300" max="12300" width="30.85546875" style="407" customWidth="1"/>
    <col min="12301" max="12301" width="27.140625" style="407" bestFit="1" customWidth="1"/>
    <col min="12302" max="12546" width="9.140625" style="407"/>
    <col min="12547" max="12547" width="7.140625" style="407" customWidth="1"/>
    <col min="12548" max="12548" width="17.85546875" style="407" customWidth="1"/>
    <col min="12549" max="12549" width="60.28515625" style="407" customWidth="1"/>
    <col min="12550" max="12550" width="14.5703125" style="407" customWidth="1"/>
    <col min="12551" max="12551" width="12.140625" style="407" customWidth="1"/>
    <col min="12552" max="12552" width="7.85546875" style="407" customWidth="1"/>
    <col min="12553" max="12553" width="16.7109375" style="407" customWidth="1"/>
    <col min="12554" max="12555" width="0" style="407" hidden="1" customWidth="1"/>
    <col min="12556" max="12556" width="30.85546875" style="407" customWidth="1"/>
    <col min="12557" max="12557" width="27.140625" style="407" bestFit="1" customWidth="1"/>
    <col min="12558" max="12802" width="9.140625" style="407"/>
    <col min="12803" max="12803" width="7.140625" style="407" customWidth="1"/>
    <col min="12804" max="12804" width="17.85546875" style="407" customWidth="1"/>
    <col min="12805" max="12805" width="60.28515625" style="407" customWidth="1"/>
    <col min="12806" max="12806" width="14.5703125" style="407" customWidth="1"/>
    <col min="12807" max="12807" width="12.140625" style="407" customWidth="1"/>
    <col min="12808" max="12808" width="7.85546875" style="407" customWidth="1"/>
    <col min="12809" max="12809" width="16.7109375" style="407" customWidth="1"/>
    <col min="12810" max="12811" width="0" style="407" hidden="1" customWidth="1"/>
    <col min="12812" max="12812" width="30.85546875" style="407" customWidth="1"/>
    <col min="12813" max="12813" width="27.140625" style="407" bestFit="1" customWidth="1"/>
    <col min="12814" max="13058" width="9.140625" style="407"/>
    <col min="13059" max="13059" width="7.140625" style="407" customWidth="1"/>
    <col min="13060" max="13060" width="17.85546875" style="407" customWidth="1"/>
    <col min="13061" max="13061" width="60.28515625" style="407" customWidth="1"/>
    <col min="13062" max="13062" width="14.5703125" style="407" customWidth="1"/>
    <col min="13063" max="13063" width="12.140625" style="407" customWidth="1"/>
    <col min="13064" max="13064" width="7.85546875" style="407" customWidth="1"/>
    <col min="13065" max="13065" width="16.7109375" style="407" customWidth="1"/>
    <col min="13066" max="13067" width="0" style="407" hidden="1" customWidth="1"/>
    <col min="13068" max="13068" width="30.85546875" style="407" customWidth="1"/>
    <col min="13069" max="13069" width="27.140625" style="407" bestFit="1" customWidth="1"/>
    <col min="13070" max="13314" width="9.140625" style="407"/>
    <col min="13315" max="13315" width="7.140625" style="407" customWidth="1"/>
    <col min="13316" max="13316" width="17.85546875" style="407" customWidth="1"/>
    <col min="13317" max="13317" width="60.28515625" style="407" customWidth="1"/>
    <col min="13318" max="13318" width="14.5703125" style="407" customWidth="1"/>
    <col min="13319" max="13319" width="12.140625" style="407" customWidth="1"/>
    <col min="13320" max="13320" width="7.85546875" style="407" customWidth="1"/>
    <col min="13321" max="13321" width="16.7109375" style="407" customWidth="1"/>
    <col min="13322" max="13323" width="0" style="407" hidden="1" customWidth="1"/>
    <col min="13324" max="13324" width="30.85546875" style="407" customWidth="1"/>
    <col min="13325" max="13325" width="27.140625" style="407" bestFit="1" customWidth="1"/>
    <col min="13326" max="13570" width="9.140625" style="407"/>
    <col min="13571" max="13571" width="7.140625" style="407" customWidth="1"/>
    <col min="13572" max="13572" width="17.85546875" style="407" customWidth="1"/>
    <col min="13573" max="13573" width="60.28515625" style="407" customWidth="1"/>
    <col min="13574" max="13574" width="14.5703125" style="407" customWidth="1"/>
    <col min="13575" max="13575" width="12.140625" style="407" customWidth="1"/>
    <col min="13576" max="13576" width="7.85546875" style="407" customWidth="1"/>
    <col min="13577" max="13577" width="16.7109375" style="407" customWidth="1"/>
    <col min="13578" max="13579" width="0" style="407" hidden="1" customWidth="1"/>
    <col min="13580" max="13580" width="30.85546875" style="407" customWidth="1"/>
    <col min="13581" max="13581" width="27.140625" style="407" bestFit="1" customWidth="1"/>
    <col min="13582" max="13826" width="9.140625" style="407"/>
    <col min="13827" max="13827" width="7.140625" style="407" customWidth="1"/>
    <col min="13828" max="13828" width="17.85546875" style="407" customWidth="1"/>
    <col min="13829" max="13829" width="60.28515625" style="407" customWidth="1"/>
    <col min="13830" max="13830" width="14.5703125" style="407" customWidth="1"/>
    <col min="13831" max="13831" width="12.140625" style="407" customWidth="1"/>
    <col min="13832" max="13832" width="7.85546875" style="407" customWidth="1"/>
    <col min="13833" max="13833" width="16.7109375" style="407" customWidth="1"/>
    <col min="13834" max="13835" width="0" style="407" hidden="1" customWidth="1"/>
    <col min="13836" max="13836" width="30.85546875" style="407" customWidth="1"/>
    <col min="13837" max="13837" width="27.140625" style="407" bestFit="1" customWidth="1"/>
    <col min="13838" max="14082" width="9.140625" style="407"/>
    <col min="14083" max="14083" width="7.140625" style="407" customWidth="1"/>
    <col min="14084" max="14084" width="17.85546875" style="407" customWidth="1"/>
    <col min="14085" max="14085" width="60.28515625" style="407" customWidth="1"/>
    <col min="14086" max="14086" width="14.5703125" style="407" customWidth="1"/>
    <col min="14087" max="14087" width="12.140625" style="407" customWidth="1"/>
    <col min="14088" max="14088" width="7.85546875" style="407" customWidth="1"/>
    <col min="14089" max="14089" width="16.7109375" style="407" customWidth="1"/>
    <col min="14090" max="14091" width="0" style="407" hidden="1" customWidth="1"/>
    <col min="14092" max="14092" width="30.85546875" style="407" customWidth="1"/>
    <col min="14093" max="14093" width="27.140625" style="407" bestFit="1" customWidth="1"/>
    <col min="14094" max="14338" width="9.140625" style="407"/>
    <col min="14339" max="14339" width="7.140625" style="407" customWidth="1"/>
    <col min="14340" max="14340" width="17.85546875" style="407" customWidth="1"/>
    <col min="14341" max="14341" width="60.28515625" style="407" customWidth="1"/>
    <col min="14342" max="14342" width="14.5703125" style="407" customWidth="1"/>
    <col min="14343" max="14343" width="12.140625" style="407" customWidth="1"/>
    <col min="14344" max="14344" width="7.85546875" style="407" customWidth="1"/>
    <col min="14345" max="14345" width="16.7109375" style="407" customWidth="1"/>
    <col min="14346" max="14347" width="0" style="407" hidden="1" customWidth="1"/>
    <col min="14348" max="14348" width="30.85546875" style="407" customWidth="1"/>
    <col min="14349" max="14349" width="27.140625" style="407" bestFit="1" customWidth="1"/>
    <col min="14350" max="14594" width="9.140625" style="407"/>
    <col min="14595" max="14595" width="7.140625" style="407" customWidth="1"/>
    <col min="14596" max="14596" width="17.85546875" style="407" customWidth="1"/>
    <col min="14597" max="14597" width="60.28515625" style="407" customWidth="1"/>
    <col min="14598" max="14598" width="14.5703125" style="407" customWidth="1"/>
    <col min="14599" max="14599" width="12.140625" style="407" customWidth="1"/>
    <col min="14600" max="14600" width="7.85546875" style="407" customWidth="1"/>
    <col min="14601" max="14601" width="16.7109375" style="407" customWidth="1"/>
    <col min="14602" max="14603" width="0" style="407" hidden="1" customWidth="1"/>
    <col min="14604" max="14604" width="30.85546875" style="407" customWidth="1"/>
    <col min="14605" max="14605" width="27.140625" style="407" bestFit="1" customWidth="1"/>
    <col min="14606" max="14850" width="9.140625" style="407"/>
    <col min="14851" max="14851" width="7.140625" style="407" customWidth="1"/>
    <col min="14852" max="14852" width="17.85546875" style="407" customWidth="1"/>
    <col min="14853" max="14853" width="60.28515625" style="407" customWidth="1"/>
    <col min="14854" max="14854" width="14.5703125" style="407" customWidth="1"/>
    <col min="14855" max="14855" width="12.140625" style="407" customWidth="1"/>
    <col min="14856" max="14856" width="7.85546875" style="407" customWidth="1"/>
    <col min="14857" max="14857" width="16.7109375" style="407" customWidth="1"/>
    <col min="14858" max="14859" width="0" style="407" hidden="1" customWidth="1"/>
    <col min="14860" max="14860" width="30.85546875" style="407" customWidth="1"/>
    <col min="14861" max="14861" width="27.140625" style="407" bestFit="1" customWidth="1"/>
    <col min="14862" max="15106" width="9.140625" style="407"/>
    <col min="15107" max="15107" width="7.140625" style="407" customWidth="1"/>
    <col min="15108" max="15108" width="17.85546875" style="407" customWidth="1"/>
    <col min="15109" max="15109" width="60.28515625" style="407" customWidth="1"/>
    <col min="15110" max="15110" width="14.5703125" style="407" customWidth="1"/>
    <col min="15111" max="15111" width="12.140625" style="407" customWidth="1"/>
    <col min="15112" max="15112" width="7.85546875" style="407" customWidth="1"/>
    <col min="15113" max="15113" width="16.7109375" style="407" customWidth="1"/>
    <col min="15114" max="15115" width="0" style="407" hidden="1" customWidth="1"/>
    <col min="15116" max="15116" width="30.85546875" style="407" customWidth="1"/>
    <col min="15117" max="15117" width="27.140625" style="407" bestFit="1" customWidth="1"/>
    <col min="15118" max="15362" width="9.140625" style="407"/>
    <col min="15363" max="15363" width="7.140625" style="407" customWidth="1"/>
    <col min="15364" max="15364" width="17.85546875" style="407" customWidth="1"/>
    <col min="15365" max="15365" width="60.28515625" style="407" customWidth="1"/>
    <col min="15366" max="15366" width="14.5703125" style="407" customWidth="1"/>
    <col min="15367" max="15367" width="12.140625" style="407" customWidth="1"/>
    <col min="15368" max="15368" width="7.85546875" style="407" customWidth="1"/>
    <col min="15369" max="15369" width="16.7109375" style="407" customWidth="1"/>
    <col min="15370" max="15371" width="0" style="407" hidden="1" customWidth="1"/>
    <col min="15372" max="15372" width="30.85546875" style="407" customWidth="1"/>
    <col min="15373" max="15373" width="27.140625" style="407" bestFit="1" customWidth="1"/>
    <col min="15374" max="15618" width="9.140625" style="407"/>
    <col min="15619" max="15619" width="7.140625" style="407" customWidth="1"/>
    <col min="15620" max="15620" width="17.85546875" style="407" customWidth="1"/>
    <col min="15621" max="15621" width="60.28515625" style="407" customWidth="1"/>
    <col min="15622" max="15622" width="14.5703125" style="407" customWidth="1"/>
    <col min="15623" max="15623" width="12.140625" style="407" customWidth="1"/>
    <col min="15624" max="15624" width="7.85546875" style="407" customWidth="1"/>
    <col min="15625" max="15625" width="16.7109375" style="407" customWidth="1"/>
    <col min="15626" max="15627" width="0" style="407" hidden="1" customWidth="1"/>
    <col min="15628" max="15628" width="30.85546875" style="407" customWidth="1"/>
    <col min="15629" max="15629" width="27.140625" style="407" bestFit="1" customWidth="1"/>
    <col min="15630" max="15874" width="9.140625" style="407"/>
    <col min="15875" max="15875" width="7.140625" style="407" customWidth="1"/>
    <col min="15876" max="15876" width="17.85546875" style="407" customWidth="1"/>
    <col min="15877" max="15877" width="60.28515625" style="407" customWidth="1"/>
    <col min="15878" max="15878" width="14.5703125" style="407" customWidth="1"/>
    <col min="15879" max="15879" width="12.140625" style="407" customWidth="1"/>
    <col min="15880" max="15880" width="7.85546875" style="407" customWidth="1"/>
    <col min="15881" max="15881" width="16.7109375" style="407" customWidth="1"/>
    <col min="15882" max="15883" width="0" style="407" hidden="1" customWidth="1"/>
    <col min="15884" max="15884" width="30.85546875" style="407" customWidth="1"/>
    <col min="15885" max="15885" width="27.140625" style="407" bestFit="1" customWidth="1"/>
    <col min="15886" max="16130" width="9.140625" style="407"/>
    <col min="16131" max="16131" width="7.140625" style="407" customWidth="1"/>
    <col min="16132" max="16132" width="17.85546875" style="407" customWidth="1"/>
    <col min="16133" max="16133" width="60.28515625" style="407" customWidth="1"/>
    <col min="16134" max="16134" width="14.5703125" style="407" customWidth="1"/>
    <col min="16135" max="16135" width="12.140625" style="407" customWidth="1"/>
    <col min="16136" max="16136" width="7.85546875" style="407" customWidth="1"/>
    <col min="16137" max="16137" width="16.7109375" style="407" customWidth="1"/>
    <col min="16138" max="16139" width="0" style="407" hidden="1" customWidth="1"/>
    <col min="16140" max="16140" width="30.85546875" style="407" customWidth="1"/>
    <col min="16141" max="16141" width="27.140625" style="407" bestFit="1" customWidth="1"/>
    <col min="16142" max="16384" width="9.140625" style="407"/>
  </cols>
  <sheetData>
    <row r="1" spans="1:258" ht="15.75" x14ac:dyDescent="0.25">
      <c r="A1" s="403"/>
      <c r="B1" s="403"/>
      <c r="C1" s="404"/>
      <c r="D1" s="405"/>
      <c r="E1" s="405"/>
      <c r="F1" s="405"/>
      <c r="G1" s="406" t="s">
        <v>0</v>
      </c>
      <c r="H1" s="406"/>
      <c r="I1" s="406"/>
      <c r="J1" s="406"/>
    </row>
    <row r="2" spans="1:258" ht="15.75" x14ac:dyDescent="0.25">
      <c r="A2" s="403"/>
      <c r="B2" s="403"/>
      <c r="C2" s="709" t="s">
        <v>343</v>
      </c>
      <c r="D2" s="709"/>
      <c r="E2" s="709"/>
      <c r="F2" s="709"/>
      <c r="G2" s="709"/>
      <c r="H2" s="613"/>
      <c r="I2" s="613"/>
      <c r="J2" s="613"/>
    </row>
    <row r="3" spans="1:258" x14ac:dyDescent="0.25">
      <c r="A3" s="403"/>
      <c r="B3" s="403"/>
      <c r="C3" s="409"/>
      <c r="D3" s="410"/>
      <c r="E3" s="410"/>
      <c r="F3" s="410"/>
      <c r="G3" s="410"/>
      <c r="H3" s="410"/>
      <c r="I3" s="410"/>
      <c r="J3" s="410"/>
    </row>
    <row r="4" spans="1:258" x14ac:dyDescent="0.25">
      <c r="A4" s="710" t="s">
        <v>1</v>
      </c>
      <c r="B4" s="710"/>
      <c r="C4" s="710"/>
      <c r="D4" s="710"/>
      <c r="E4" s="710"/>
      <c r="F4" s="710"/>
      <c r="G4" s="710"/>
      <c r="H4" s="614"/>
      <c r="I4" s="614"/>
      <c r="J4" s="614"/>
    </row>
    <row r="5" spans="1:258" ht="13.5" thickBot="1" x14ac:dyDescent="0.3">
      <c r="A5" s="710" t="s">
        <v>2</v>
      </c>
      <c r="B5" s="710"/>
      <c r="C5" s="710"/>
      <c r="D5" s="710"/>
      <c r="E5" s="710"/>
      <c r="F5" s="710"/>
      <c r="G5" s="710"/>
      <c r="H5" s="614"/>
      <c r="I5" s="614"/>
      <c r="J5" s="614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2"/>
      <c r="BQ5" s="412"/>
      <c r="BR5" s="412"/>
      <c r="BS5" s="412"/>
      <c r="BT5" s="412"/>
      <c r="BU5" s="412"/>
      <c r="BV5" s="412"/>
      <c r="BW5" s="412"/>
      <c r="BX5" s="412"/>
      <c r="BY5" s="412"/>
      <c r="BZ5" s="412"/>
      <c r="CA5" s="412"/>
      <c r="CB5" s="412"/>
      <c r="CC5" s="412"/>
      <c r="CD5" s="412"/>
      <c r="CE5" s="412"/>
      <c r="CF5" s="412"/>
      <c r="CG5" s="412"/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  <c r="CU5" s="412"/>
      <c r="CV5" s="412"/>
      <c r="CW5" s="412"/>
      <c r="CX5" s="412"/>
      <c r="CY5" s="412"/>
      <c r="CZ5" s="412"/>
      <c r="DA5" s="412"/>
      <c r="DB5" s="412"/>
      <c r="DC5" s="412"/>
      <c r="DD5" s="412"/>
      <c r="DE5" s="412"/>
      <c r="DF5" s="412"/>
      <c r="DG5" s="412"/>
      <c r="DH5" s="412"/>
      <c r="DI5" s="412"/>
      <c r="DJ5" s="412"/>
      <c r="DK5" s="412"/>
      <c r="DL5" s="412"/>
      <c r="DM5" s="412"/>
      <c r="DN5" s="412"/>
      <c r="DO5" s="412"/>
      <c r="DP5" s="412"/>
      <c r="DQ5" s="412"/>
      <c r="DR5" s="412"/>
      <c r="DS5" s="412"/>
      <c r="DT5" s="412"/>
      <c r="DU5" s="412"/>
      <c r="DV5" s="412"/>
      <c r="DW5" s="412"/>
      <c r="DX5" s="412"/>
      <c r="DY5" s="412"/>
      <c r="DZ5" s="412"/>
      <c r="EA5" s="412"/>
      <c r="EB5" s="412"/>
      <c r="EC5" s="412"/>
      <c r="ED5" s="412"/>
      <c r="EE5" s="412"/>
      <c r="EF5" s="412"/>
      <c r="EG5" s="412"/>
      <c r="EH5" s="412"/>
      <c r="EI5" s="412"/>
      <c r="EJ5" s="412"/>
      <c r="EK5" s="412"/>
      <c r="EL5" s="412"/>
      <c r="EM5" s="412"/>
      <c r="EN5" s="412"/>
      <c r="EO5" s="412"/>
      <c r="EP5" s="412"/>
      <c r="EQ5" s="412"/>
      <c r="ER5" s="412"/>
      <c r="ES5" s="412"/>
      <c r="ET5" s="412"/>
      <c r="EU5" s="412"/>
      <c r="EV5" s="412"/>
      <c r="EW5" s="412"/>
      <c r="EX5" s="412"/>
      <c r="EY5" s="412"/>
      <c r="EZ5" s="412"/>
      <c r="FA5" s="412"/>
      <c r="FB5" s="412"/>
      <c r="FC5" s="412"/>
      <c r="FD5" s="412"/>
      <c r="FE5" s="412"/>
      <c r="FF5" s="412"/>
      <c r="FG5" s="412"/>
      <c r="FH5" s="412"/>
      <c r="FI5" s="412"/>
      <c r="FJ5" s="412"/>
      <c r="FK5" s="412"/>
      <c r="FL5" s="412"/>
      <c r="FM5" s="412"/>
      <c r="FN5" s="412"/>
      <c r="FO5" s="412"/>
      <c r="FP5" s="412"/>
      <c r="FQ5" s="412"/>
      <c r="FR5" s="412"/>
      <c r="FS5" s="412"/>
      <c r="FT5" s="412"/>
      <c r="FU5" s="412"/>
      <c r="FV5" s="412"/>
      <c r="FW5" s="412"/>
      <c r="FX5" s="412"/>
      <c r="FY5" s="412"/>
      <c r="FZ5" s="412"/>
      <c r="GA5" s="412"/>
      <c r="GB5" s="412"/>
      <c r="GC5" s="412"/>
      <c r="GD5" s="412"/>
      <c r="GE5" s="412"/>
      <c r="GF5" s="412"/>
      <c r="GG5" s="412"/>
      <c r="GH5" s="412"/>
      <c r="GI5" s="412"/>
      <c r="GJ5" s="412"/>
      <c r="GK5" s="412"/>
      <c r="GL5" s="412"/>
      <c r="GM5" s="412"/>
      <c r="GN5" s="412"/>
      <c r="GO5" s="412"/>
      <c r="GP5" s="412"/>
      <c r="GQ5" s="412"/>
      <c r="GR5" s="412"/>
      <c r="GS5" s="412"/>
      <c r="GT5" s="412"/>
      <c r="GU5" s="412"/>
      <c r="GV5" s="412"/>
      <c r="GW5" s="412"/>
      <c r="GX5" s="412"/>
      <c r="GY5" s="412"/>
      <c r="GZ5" s="412"/>
      <c r="HA5" s="412"/>
      <c r="HB5" s="412"/>
      <c r="HC5" s="412"/>
      <c r="HD5" s="412"/>
      <c r="HE5" s="412"/>
      <c r="HF5" s="412"/>
      <c r="HG5" s="412"/>
      <c r="HH5" s="412"/>
      <c r="HI5" s="412"/>
      <c r="HJ5" s="412"/>
      <c r="HK5" s="412"/>
      <c r="HL5" s="412"/>
      <c r="HM5" s="412"/>
      <c r="HN5" s="412"/>
      <c r="HO5" s="412"/>
      <c r="HP5" s="412"/>
      <c r="HQ5" s="412"/>
      <c r="HR5" s="412"/>
      <c r="HS5" s="412"/>
      <c r="HT5" s="412"/>
      <c r="HU5" s="412"/>
      <c r="HV5" s="412"/>
      <c r="HW5" s="412"/>
      <c r="HX5" s="412"/>
      <c r="HY5" s="412"/>
      <c r="HZ5" s="412"/>
      <c r="IA5" s="412"/>
      <c r="IB5" s="412"/>
      <c r="IC5" s="412"/>
      <c r="ID5" s="412"/>
      <c r="IE5" s="412"/>
      <c r="IF5" s="412"/>
      <c r="IG5" s="412"/>
      <c r="IH5" s="412"/>
      <c r="II5" s="412"/>
      <c r="IJ5" s="412"/>
      <c r="IK5" s="412"/>
      <c r="IL5" s="412"/>
      <c r="IM5" s="412"/>
      <c r="IN5" s="412"/>
      <c r="IO5" s="412"/>
      <c r="IP5" s="412"/>
      <c r="IQ5" s="412"/>
      <c r="IR5" s="412"/>
      <c r="IS5" s="412"/>
      <c r="IT5" s="412"/>
      <c r="IU5" s="412"/>
      <c r="IV5" s="412"/>
      <c r="IW5" s="412"/>
      <c r="IX5" s="412"/>
    </row>
    <row r="6" spans="1:258" ht="26.25" thickBot="1" x14ac:dyDescent="0.3">
      <c r="A6" s="711" t="s">
        <v>371</v>
      </c>
      <c r="B6" s="711"/>
      <c r="C6" s="712"/>
      <c r="D6" s="712"/>
      <c r="E6" s="712"/>
      <c r="F6" s="712"/>
      <c r="G6" s="712"/>
      <c r="H6" s="413"/>
      <c r="I6" s="413"/>
      <c r="J6" s="419" t="s">
        <v>396</v>
      </c>
      <c r="K6" s="578">
        <v>0.99982000000000004</v>
      </c>
      <c r="L6" s="412" t="s">
        <v>397</v>
      </c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  <c r="BD6" s="412"/>
      <c r="BE6" s="412"/>
      <c r="BF6" s="412"/>
      <c r="BG6" s="412"/>
      <c r="BH6" s="412"/>
      <c r="BI6" s="412"/>
      <c r="BJ6" s="412"/>
      <c r="BK6" s="412"/>
      <c r="BL6" s="412"/>
      <c r="BM6" s="412"/>
      <c r="BN6" s="412"/>
      <c r="BO6" s="412"/>
      <c r="BP6" s="412"/>
      <c r="BQ6" s="412"/>
      <c r="BR6" s="412"/>
      <c r="BS6" s="412"/>
      <c r="BT6" s="412"/>
      <c r="BU6" s="412"/>
      <c r="BV6" s="412"/>
      <c r="BW6" s="412"/>
      <c r="BX6" s="412"/>
      <c r="BY6" s="412"/>
      <c r="BZ6" s="412"/>
      <c r="CA6" s="412"/>
      <c r="CB6" s="412"/>
      <c r="CC6" s="412"/>
      <c r="CD6" s="412"/>
      <c r="CE6" s="412"/>
      <c r="CF6" s="412"/>
      <c r="CG6" s="412"/>
      <c r="CH6" s="412"/>
      <c r="CI6" s="412"/>
      <c r="CJ6" s="412"/>
      <c r="CK6" s="412"/>
      <c r="CL6" s="412"/>
      <c r="CM6" s="412"/>
      <c r="CN6" s="412"/>
      <c r="CO6" s="412"/>
      <c r="CP6" s="412"/>
      <c r="CQ6" s="412"/>
      <c r="CR6" s="412"/>
      <c r="CS6" s="412"/>
      <c r="CT6" s="412"/>
      <c r="CU6" s="412"/>
      <c r="CV6" s="412"/>
      <c r="CW6" s="412"/>
      <c r="CX6" s="412"/>
      <c r="CY6" s="412"/>
      <c r="CZ6" s="412"/>
      <c r="DA6" s="412"/>
      <c r="DB6" s="412"/>
      <c r="DC6" s="412"/>
      <c r="DD6" s="412"/>
      <c r="DE6" s="412"/>
      <c r="DF6" s="412"/>
      <c r="DG6" s="412"/>
      <c r="DH6" s="412"/>
      <c r="DI6" s="412"/>
      <c r="DJ6" s="412"/>
      <c r="DK6" s="412"/>
      <c r="DL6" s="412"/>
      <c r="DM6" s="412"/>
      <c r="DN6" s="412"/>
      <c r="DO6" s="412"/>
      <c r="DP6" s="412"/>
      <c r="DQ6" s="412"/>
      <c r="DR6" s="412"/>
      <c r="DS6" s="412"/>
      <c r="DT6" s="412"/>
      <c r="DU6" s="412"/>
      <c r="DV6" s="412"/>
      <c r="DW6" s="412"/>
      <c r="DX6" s="412"/>
      <c r="DY6" s="412"/>
      <c r="DZ6" s="412"/>
      <c r="EA6" s="412"/>
      <c r="EB6" s="412"/>
      <c r="EC6" s="412"/>
      <c r="ED6" s="412"/>
      <c r="EE6" s="412"/>
      <c r="EF6" s="412"/>
      <c r="EG6" s="412"/>
      <c r="EH6" s="412"/>
      <c r="EI6" s="412"/>
      <c r="EJ6" s="412"/>
      <c r="EK6" s="412"/>
      <c r="EL6" s="412"/>
      <c r="EM6" s="412"/>
      <c r="EN6" s="412"/>
      <c r="EO6" s="412"/>
      <c r="EP6" s="412"/>
      <c r="EQ6" s="412"/>
      <c r="ER6" s="412"/>
      <c r="ES6" s="412"/>
      <c r="ET6" s="412"/>
      <c r="EU6" s="412"/>
      <c r="EV6" s="412"/>
      <c r="EW6" s="412"/>
      <c r="EX6" s="412"/>
      <c r="EY6" s="412"/>
      <c r="EZ6" s="412"/>
      <c r="FA6" s="412"/>
      <c r="FB6" s="412"/>
      <c r="FC6" s="412"/>
      <c r="FD6" s="412"/>
      <c r="FE6" s="412"/>
      <c r="FF6" s="412"/>
      <c r="FG6" s="412"/>
      <c r="FH6" s="412"/>
      <c r="FI6" s="412"/>
      <c r="FJ6" s="412"/>
      <c r="FK6" s="412"/>
      <c r="FL6" s="412"/>
      <c r="FM6" s="412"/>
      <c r="FN6" s="412"/>
      <c r="FO6" s="412"/>
      <c r="FP6" s="412"/>
      <c r="FQ6" s="412"/>
      <c r="FR6" s="412"/>
      <c r="FS6" s="412"/>
      <c r="FT6" s="412"/>
      <c r="FU6" s="412"/>
      <c r="FV6" s="412"/>
      <c r="FW6" s="412"/>
      <c r="FX6" s="412"/>
      <c r="FY6" s="412"/>
      <c r="FZ6" s="412"/>
      <c r="GA6" s="412"/>
      <c r="GB6" s="412"/>
      <c r="GC6" s="412"/>
      <c r="GD6" s="412"/>
      <c r="GE6" s="412"/>
      <c r="GF6" s="412"/>
      <c r="GG6" s="412"/>
      <c r="GH6" s="412"/>
      <c r="GI6" s="412"/>
      <c r="GJ6" s="412"/>
      <c r="GK6" s="412"/>
      <c r="GL6" s="412"/>
      <c r="GM6" s="412"/>
      <c r="GN6" s="412"/>
      <c r="GO6" s="412"/>
      <c r="GP6" s="412"/>
      <c r="GQ6" s="412"/>
      <c r="GR6" s="412"/>
      <c r="GS6" s="412"/>
      <c r="GT6" s="412"/>
      <c r="GU6" s="412"/>
      <c r="GV6" s="412"/>
      <c r="GW6" s="412"/>
      <c r="GX6" s="412"/>
      <c r="GY6" s="412"/>
      <c r="GZ6" s="412"/>
      <c r="HA6" s="412"/>
      <c r="HB6" s="412"/>
      <c r="HC6" s="412"/>
      <c r="HD6" s="412"/>
      <c r="HE6" s="412"/>
      <c r="HF6" s="412"/>
      <c r="HG6" s="412"/>
      <c r="HH6" s="412"/>
      <c r="HI6" s="412"/>
      <c r="HJ6" s="412"/>
      <c r="HK6" s="412"/>
      <c r="HL6" s="412"/>
      <c r="HM6" s="412"/>
      <c r="HN6" s="412"/>
      <c r="HO6" s="412"/>
      <c r="HP6" s="412"/>
      <c r="HQ6" s="412"/>
      <c r="HR6" s="412"/>
      <c r="HS6" s="412"/>
      <c r="HT6" s="412"/>
      <c r="HU6" s="412"/>
      <c r="HV6" s="412"/>
      <c r="HW6" s="412"/>
      <c r="HX6" s="412"/>
      <c r="HY6" s="412"/>
      <c r="HZ6" s="412"/>
      <c r="IA6" s="412"/>
      <c r="IB6" s="412"/>
      <c r="IC6" s="412"/>
      <c r="ID6" s="412"/>
      <c r="IE6" s="412"/>
      <c r="IF6" s="412"/>
      <c r="IG6" s="412"/>
      <c r="IH6" s="412"/>
      <c r="II6" s="412"/>
      <c r="IJ6" s="412"/>
      <c r="IK6" s="412"/>
      <c r="IL6" s="412"/>
      <c r="IM6" s="412"/>
      <c r="IN6" s="412"/>
      <c r="IO6" s="412"/>
      <c r="IP6" s="412"/>
      <c r="IQ6" s="412"/>
      <c r="IR6" s="412"/>
      <c r="IS6" s="412"/>
      <c r="IT6" s="412"/>
      <c r="IU6" s="412"/>
      <c r="IV6" s="412"/>
      <c r="IW6" s="412"/>
      <c r="IX6" s="412"/>
    </row>
    <row r="7" spans="1:258" ht="13.5" thickBot="1" x14ac:dyDescent="0.3">
      <c r="A7" s="713" t="s">
        <v>4</v>
      </c>
      <c r="B7" s="713" t="s">
        <v>5</v>
      </c>
      <c r="C7" s="715" t="s">
        <v>6</v>
      </c>
      <c r="D7" s="717" t="s">
        <v>7</v>
      </c>
      <c r="E7" s="717"/>
      <c r="F7" s="718"/>
      <c r="G7" s="719"/>
      <c r="H7" s="414"/>
      <c r="I7" s="414"/>
      <c r="J7" s="414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  <c r="BM7" s="415"/>
      <c r="BN7" s="415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415"/>
      <c r="CB7" s="415"/>
      <c r="CC7" s="415"/>
      <c r="CD7" s="415"/>
      <c r="CE7" s="415"/>
      <c r="CF7" s="415"/>
      <c r="CG7" s="415"/>
      <c r="CH7" s="415"/>
      <c r="CI7" s="415"/>
      <c r="CJ7" s="415"/>
      <c r="CK7" s="415"/>
      <c r="CL7" s="415"/>
      <c r="CM7" s="415"/>
      <c r="CN7" s="415"/>
      <c r="CO7" s="415"/>
      <c r="CP7" s="415"/>
      <c r="CQ7" s="415"/>
      <c r="CR7" s="415"/>
      <c r="CS7" s="415"/>
      <c r="CT7" s="415"/>
      <c r="CU7" s="415"/>
      <c r="CV7" s="415"/>
      <c r="CW7" s="415"/>
      <c r="CX7" s="415"/>
      <c r="CY7" s="415"/>
      <c r="CZ7" s="415"/>
      <c r="DA7" s="415"/>
      <c r="DB7" s="415"/>
      <c r="DC7" s="415"/>
      <c r="DD7" s="415"/>
      <c r="DE7" s="415"/>
      <c r="DF7" s="415"/>
      <c r="DG7" s="415"/>
      <c r="DH7" s="415"/>
      <c r="DI7" s="415"/>
      <c r="DJ7" s="415"/>
      <c r="DK7" s="415"/>
      <c r="DL7" s="415"/>
      <c r="DM7" s="415"/>
      <c r="DN7" s="415"/>
      <c r="DO7" s="415"/>
      <c r="DP7" s="415"/>
      <c r="DQ7" s="415"/>
      <c r="DR7" s="415"/>
      <c r="DS7" s="415"/>
      <c r="DT7" s="415"/>
      <c r="DU7" s="415"/>
      <c r="DV7" s="415"/>
      <c r="DW7" s="415"/>
      <c r="DX7" s="415"/>
      <c r="DY7" s="415"/>
      <c r="DZ7" s="415"/>
      <c r="EA7" s="415"/>
      <c r="EB7" s="415"/>
      <c r="EC7" s="415"/>
      <c r="ED7" s="415"/>
      <c r="EE7" s="415"/>
      <c r="EF7" s="415"/>
      <c r="EG7" s="415"/>
      <c r="EH7" s="415"/>
      <c r="EI7" s="415"/>
      <c r="EJ7" s="415"/>
      <c r="EK7" s="415"/>
      <c r="EL7" s="415"/>
      <c r="EM7" s="415"/>
      <c r="EN7" s="415"/>
      <c r="EO7" s="415"/>
      <c r="EP7" s="415"/>
      <c r="EQ7" s="415"/>
      <c r="ER7" s="415"/>
      <c r="ES7" s="415"/>
      <c r="ET7" s="415"/>
      <c r="EU7" s="415"/>
      <c r="EV7" s="415"/>
      <c r="EW7" s="415"/>
      <c r="EX7" s="415"/>
      <c r="EY7" s="415"/>
      <c r="EZ7" s="415"/>
      <c r="FA7" s="415"/>
      <c r="FB7" s="415"/>
      <c r="FC7" s="415"/>
      <c r="FD7" s="415"/>
      <c r="FE7" s="415"/>
      <c r="FF7" s="415"/>
      <c r="FG7" s="415"/>
      <c r="FH7" s="415"/>
      <c r="FI7" s="415"/>
      <c r="FJ7" s="415"/>
      <c r="FK7" s="415"/>
      <c r="FL7" s="415"/>
      <c r="FM7" s="415"/>
      <c r="FN7" s="415"/>
      <c r="FO7" s="415"/>
      <c r="FP7" s="415"/>
      <c r="FQ7" s="415"/>
      <c r="FR7" s="415"/>
      <c r="FS7" s="415"/>
      <c r="FT7" s="415"/>
      <c r="FU7" s="415"/>
      <c r="FV7" s="415"/>
      <c r="FW7" s="415"/>
      <c r="FX7" s="415"/>
      <c r="FY7" s="415"/>
      <c r="FZ7" s="415"/>
      <c r="GA7" s="415"/>
      <c r="GB7" s="415"/>
      <c r="GC7" s="415"/>
      <c r="GD7" s="415"/>
      <c r="GE7" s="415"/>
      <c r="GF7" s="415"/>
      <c r="GG7" s="415"/>
      <c r="GH7" s="415"/>
      <c r="GI7" s="415"/>
      <c r="GJ7" s="415"/>
      <c r="GK7" s="415"/>
      <c r="GL7" s="415"/>
      <c r="GM7" s="415"/>
      <c r="GN7" s="415"/>
      <c r="GO7" s="415"/>
      <c r="GP7" s="415"/>
      <c r="GQ7" s="415"/>
      <c r="GR7" s="415"/>
      <c r="GS7" s="415"/>
      <c r="GT7" s="415"/>
      <c r="GU7" s="415"/>
      <c r="GV7" s="415"/>
      <c r="GW7" s="415"/>
      <c r="GX7" s="415"/>
      <c r="GY7" s="415"/>
      <c r="GZ7" s="415"/>
      <c r="HA7" s="415"/>
      <c r="HB7" s="415"/>
      <c r="HC7" s="415"/>
      <c r="HD7" s="415"/>
      <c r="HE7" s="415"/>
      <c r="HF7" s="415"/>
      <c r="HG7" s="415"/>
      <c r="HH7" s="415"/>
      <c r="HI7" s="415"/>
      <c r="HJ7" s="415"/>
      <c r="HK7" s="415"/>
      <c r="HL7" s="415"/>
      <c r="HM7" s="415"/>
      <c r="HN7" s="415"/>
      <c r="HO7" s="415"/>
      <c r="HP7" s="415"/>
      <c r="HQ7" s="415"/>
      <c r="HR7" s="415"/>
      <c r="HS7" s="415"/>
      <c r="HT7" s="415"/>
      <c r="HU7" s="415"/>
      <c r="HV7" s="415"/>
      <c r="HW7" s="415"/>
      <c r="HX7" s="415"/>
      <c r="HY7" s="415"/>
      <c r="HZ7" s="415"/>
      <c r="IA7" s="415"/>
      <c r="IB7" s="415"/>
      <c r="IC7" s="415"/>
      <c r="ID7" s="415"/>
      <c r="IE7" s="415"/>
      <c r="IF7" s="415"/>
      <c r="IG7" s="415"/>
      <c r="IH7" s="415"/>
      <c r="II7" s="415"/>
      <c r="IJ7" s="415"/>
      <c r="IK7" s="415"/>
      <c r="IL7" s="415"/>
      <c r="IM7" s="415"/>
      <c r="IN7" s="415"/>
      <c r="IO7" s="415"/>
      <c r="IP7" s="415"/>
      <c r="IQ7" s="415"/>
      <c r="IR7" s="415"/>
      <c r="IS7" s="415"/>
      <c r="IT7" s="415"/>
      <c r="IU7" s="415"/>
      <c r="IV7" s="415"/>
      <c r="IW7" s="415"/>
      <c r="IX7" s="415"/>
    </row>
    <row r="8" spans="1:258" ht="39" thickBot="1" x14ac:dyDescent="0.3">
      <c r="A8" s="714"/>
      <c r="B8" s="714"/>
      <c r="C8" s="716"/>
      <c r="D8" s="416" t="s">
        <v>8</v>
      </c>
      <c r="E8" s="417" t="s">
        <v>9</v>
      </c>
      <c r="F8" s="418" t="s">
        <v>10</v>
      </c>
      <c r="G8" s="418" t="s">
        <v>11</v>
      </c>
      <c r="H8" s="568"/>
      <c r="I8" s="557"/>
      <c r="J8" s="419" t="s">
        <v>12</v>
      </c>
      <c r="K8" s="578">
        <v>0.94499999999999995</v>
      </c>
    </row>
    <row r="9" spans="1:258" ht="13.5" thickBot="1" x14ac:dyDescent="0.3">
      <c r="A9" s="420">
        <v>1</v>
      </c>
      <c r="B9" s="420"/>
      <c r="C9" s="421">
        <v>2</v>
      </c>
      <c r="D9" s="422">
        <v>3</v>
      </c>
      <c r="E9" s="423">
        <v>4</v>
      </c>
      <c r="F9" s="424"/>
      <c r="G9" s="424">
        <v>5</v>
      </c>
      <c r="H9" s="569"/>
      <c r="I9" s="558"/>
      <c r="J9" s="425"/>
      <c r="K9" s="426"/>
      <c r="L9" s="425"/>
      <c r="M9" s="425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  <c r="IK9" s="426"/>
      <c r="IL9" s="426"/>
      <c r="IM9" s="426"/>
      <c r="IN9" s="426"/>
      <c r="IO9" s="426"/>
      <c r="IP9" s="426"/>
      <c r="IQ9" s="426"/>
      <c r="IR9" s="426"/>
      <c r="IS9" s="426"/>
      <c r="IT9" s="426"/>
      <c r="IU9" s="426"/>
      <c r="IV9" s="426"/>
      <c r="IW9" s="426"/>
      <c r="IX9" s="426"/>
    </row>
    <row r="10" spans="1:258" ht="24" x14ac:dyDescent="0.25">
      <c r="A10" s="427">
        <v>1</v>
      </c>
      <c r="B10" s="428"/>
      <c r="C10" s="429" t="s">
        <v>13</v>
      </c>
      <c r="D10" s="430">
        <f>SUBTOTAL(9,D11:D15)</f>
        <v>6954785</v>
      </c>
      <c r="E10" s="430">
        <f>SUBTOTAL(9,E11:E15)</f>
        <v>88890828.949999988</v>
      </c>
      <c r="F10" s="430"/>
      <c r="G10" s="655">
        <f>SUBTOTAL(9,G11:G15)</f>
        <v>84001833.359999999</v>
      </c>
      <c r="H10" s="646"/>
      <c r="I10" s="559"/>
      <c r="J10" s="431"/>
      <c r="K10" s="432"/>
      <c r="L10" s="433"/>
      <c r="M10" s="433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4"/>
      <c r="DV10" s="434"/>
      <c r="DW10" s="434"/>
      <c r="DX10" s="434"/>
      <c r="DY10" s="434"/>
      <c r="DZ10" s="434"/>
      <c r="EA10" s="434"/>
      <c r="EB10" s="434"/>
      <c r="EC10" s="434"/>
      <c r="ED10" s="434"/>
      <c r="EE10" s="434"/>
      <c r="EF10" s="434"/>
      <c r="EG10" s="434"/>
      <c r="EH10" s="434"/>
      <c r="EI10" s="434"/>
      <c r="EJ10" s="434"/>
      <c r="EK10" s="434"/>
      <c r="EL10" s="434"/>
      <c r="EM10" s="434"/>
      <c r="EN10" s="434"/>
      <c r="EO10" s="434"/>
      <c r="EP10" s="434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34"/>
      <c r="FG10" s="434"/>
      <c r="FH10" s="434"/>
      <c r="FI10" s="434"/>
      <c r="FJ10" s="434"/>
      <c r="FK10" s="434"/>
      <c r="FL10" s="434"/>
      <c r="FM10" s="434"/>
      <c r="FN10" s="434"/>
      <c r="FO10" s="434"/>
      <c r="FP10" s="434"/>
      <c r="FQ10" s="434"/>
      <c r="FR10" s="434"/>
      <c r="FS10" s="434"/>
      <c r="FT10" s="434"/>
      <c r="FU10" s="434"/>
      <c r="FV10" s="434"/>
      <c r="FW10" s="434"/>
      <c r="FX10" s="434"/>
      <c r="FY10" s="434"/>
      <c r="FZ10" s="434"/>
      <c r="GA10" s="434"/>
      <c r="GB10" s="434"/>
      <c r="GC10" s="434"/>
      <c r="GD10" s="434"/>
      <c r="GE10" s="434"/>
      <c r="GF10" s="434"/>
      <c r="GG10" s="434"/>
      <c r="GH10" s="434"/>
      <c r="GI10" s="434"/>
      <c r="GJ10" s="434"/>
      <c r="GK10" s="434"/>
      <c r="GL10" s="434"/>
      <c r="GM10" s="434"/>
      <c r="GN10" s="434"/>
      <c r="GO10" s="434"/>
      <c r="GP10" s="434"/>
      <c r="GQ10" s="434"/>
      <c r="GR10" s="434"/>
      <c r="GS10" s="434"/>
      <c r="GT10" s="434"/>
      <c r="GU10" s="434"/>
      <c r="GV10" s="434"/>
      <c r="GW10" s="434"/>
      <c r="GX10" s="434"/>
      <c r="GY10" s="434"/>
      <c r="GZ10" s="434"/>
      <c r="HA10" s="434"/>
      <c r="HB10" s="434"/>
      <c r="HC10" s="434"/>
      <c r="HD10" s="434"/>
      <c r="HE10" s="434"/>
      <c r="HF10" s="434"/>
      <c r="HG10" s="434"/>
      <c r="HH10" s="434"/>
      <c r="HI10" s="434"/>
      <c r="HJ10" s="434"/>
      <c r="HK10" s="434"/>
      <c r="HL10" s="434"/>
      <c r="HM10" s="434"/>
      <c r="HN10" s="434"/>
      <c r="HO10" s="434"/>
      <c r="HP10" s="434"/>
      <c r="HQ10" s="434"/>
      <c r="HR10" s="434"/>
      <c r="HS10" s="434"/>
      <c r="HT10" s="434"/>
      <c r="HU10" s="434"/>
      <c r="HV10" s="434"/>
      <c r="HW10" s="434"/>
      <c r="HX10" s="434"/>
      <c r="HY10" s="434"/>
      <c r="HZ10" s="434"/>
      <c r="IA10" s="434"/>
      <c r="IB10" s="434"/>
      <c r="IC10" s="434"/>
      <c r="ID10" s="434"/>
      <c r="IE10" s="434"/>
      <c r="IF10" s="434"/>
      <c r="IG10" s="434"/>
      <c r="IH10" s="434"/>
      <c r="II10" s="434"/>
      <c r="IJ10" s="434"/>
      <c r="IK10" s="434"/>
      <c r="IL10" s="434"/>
      <c r="IM10" s="434"/>
      <c r="IN10" s="434"/>
      <c r="IO10" s="434"/>
      <c r="IP10" s="434"/>
      <c r="IQ10" s="434"/>
      <c r="IR10" s="434"/>
      <c r="IS10" s="434"/>
      <c r="IT10" s="434"/>
      <c r="IU10" s="434"/>
      <c r="IV10" s="434"/>
      <c r="IW10" s="434"/>
      <c r="IX10" s="434"/>
    </row>
    <row r="11" spans="1:258" x14ac:dyDescent="0.25">
      <c r="A11" s="435" t="s">
        <v>14</v>
      </c>
      <c r="B11" s="436"/>
      <c r="C11" s="437" t="s">
        <v>342</v>
      </c>
      <c r="D11" s="438">
        <f>SUBTOTAL(9,D12:D15)</f>
        <v>6954785</v>
      </c>
      <c r="E11" s="439">
        <f>SUBTOTAL(9,E12:E15)</f>
        <v>88890828.949999988</v>
      </c>
      <c r="F11" s="440"/>
      <c r="G11" s="675">
        <f>SUBTOTAL(9,G12:G15)</f>
        <v>84001833.359999999</v>
      </c>
      <c r="H11" s="646"/>
      <c r="I11" s="559"/>
      <c r="J11" s="431"/>
      <c r="K11" s="441"/>
      <c r="L11" s="442"/>
      <c r="M11" s="443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4"/>
      <c r="EG11" s="434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4"/>
      <c r="FF11" s="434"/>
      <c r="FG11" s="434"/>
      <c r="FH11" s="434"/>
      <c r="FI11" s="434"/>
      <c r="FJ11" s="434"/>
      <c r="FK11" s="434"/>
      <c r="FL11" s="434"/>
      <c r="FM11" s="434"/>
      <c r="FN11" s="434"/>
      <c r="FO11" s="434"/>
      <c r="FP11" s="434"/>
      <c r="FQ11" s="434"/>
      <c r="FR11" s="434"/>
      <c r="FS11" s="434"/>
      <c r="FT11" s="434"/>
      <c r="FU11" s="434"/>
      <c r="FV11" s="434"/>
      <c r="FW11" s="434"/>
      <c r="FX11" s="434"/>
      <c r="FY11" s="434"/>
      <c r="FZ11" s="434"/>
      <c r="GA11" s="434"/>
      <c r="GB11" s="434"/>
      <c r="GC11" s="434"/>
      <c r="GD11" s="434"/>
      <c r="GE11" s="434"/>
      <c r="GF11" s="434"/>
      <c r="GG11" s="434"/>
      <c r="GH11" s="434"/>
      <c r="GI11" s="434"/>
      <c r="GJ11" s="434"/>
      <c r="GK11" s="434"/>
      <c r="GL11" s="434"/>
      <c r="GM11" s="434"/>
      <c r="GN11" s="434"/>
      <c r="GO11" s="434"/>
      <c r="GP11" s="434"/>
      <c r="GQ11" s="434"/>
      <c r="GR11" s="434"/>
      <c r="GS11" s="434"/>
      <c r="GT11" s="434"/>
      <c r="GU11" s="434"/>
      <c r="GV11" s="434"/>
      <c r="GW11" s="434"/>
      <c r="GX11" s="434"/>
      <c r="GY11" s="434"/>
      <c r="GZ11" s="434"/>
      <c r="HA11" s="434"/>
      <c r="HB11" s="434"/>
      <c r="HC11" s="434"/>
      <c r="HD11" s="434"/>
      <c r="HE11" s="434"/>
      <c r="HF11" s="434"/>
      <c r="HG11" s="434"/>
      <c r="HH11" s="434"/>
      <c r="HI11" s="434"/>
      <c r="HJ11" s="434"/>
      <c r="HK11" s="434"/>
      <c r="HL11" s="434"/>
      <c r="HM11" s="434"/>
      <c r="HN11" s="434"/>
      <c r="HO11" s="434"/>
      <c r="HP11" s="434"/>
      <c r="HQ11" s="434"/>
      <c r="HR11" s="434"/>
      <c r="HS11" s="434"/>
      <c r="HT11" s="434"/>
      <c r="HU11" s="434"/>
      <c r="HV11" s="434"/>
      <c r="HW11" s="434"/>
      <c r="HX11" s="434"/>
      <c r="HY11" s="434"/>
      <c r="HZ11" s="434"/>
      <c r="IA11" s="434"/>
      <c r="IB11" s="434"/>
      <c r="IC11" s="434"/>
      <c r="ID11" s="434"/>
      <c r="IE11" s="434"/>
      <c r="IF11" s="434"/>
      <c r="IG11" s="434"/>
      <c r="IH11" s="434"/>
      <c r="II11" s="434"/>
      <c r="IJ11" s="434"/>
      <c r="IK11" s="434"/>
      <c r="IL11" s="434"/>
      <c r="IM11" s="434"/>
      <c r="IN11" s="434"/>
      <c r="IO11" s="434"/>
      <c r="IP11" s="434"/>
      <c r="IQ11" s="434"/>
      <c r="IR11" s="434"/>
      <c r="IS11" s="434"/>
      <c r="IT11" s="434"/>
      <c r="IU11" s="434"/>
      <c r="IV11" s="434"/>
      <c r="IW11" s="434"/>
      <c r="IX11" s="434"/>
    </row>
    <row r="12" spans="1:258" x14ac:dyDescent="0.25">
      <c r="A12" s="435"/>
      <c r="B12" s="436"/>
      <c r="C12" s="437" t="s">
        <v>360</v>
      </c>
      <c r="D12" s="438">
        <f>SUBTOTAL(9,D14:D15)</f>
        <v>6954785</v>
      </c>
      <c r="E12" s="439">
        <f>SUBTOTAL(9,E14:E15)</f>
        <v>88890828.949999988</v>
      </c>
      <c r="F12" s="440"/>
      <c r="G12" s="676">
        <f>SUBTOTAL(9,G14:G15)</f>
        <v>84001833.359999999</v>
      </c>
      <c r="H12" s="672"/>
      <c r="I12" s="560"/>
      <c r="J12" s="431"/>
      <c r="K12" s="441"/>
      <c r="L12" s="442"/>
      <c r="M12" s="443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/>
      <c r="CX12" s="434"/>
      <c r="CY12" s="434"/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4"/>
      <c r="DL12" s="434"/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4"/>
      <c r="DZ12" s="434"/>
      <c r="EA12" s="434"/>
      <c r="EB12" s="434"/>
      <c r="EC12" s="434"/>
      <c r="ED12" s="434"/>
      <c r="EE12" s="434"/>
      <c r="EF12" s="434"/>
      <c r="EG12" s="434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  <c r="FG12" s="434"/>
      <c r="FH12" s="434"/>
      <c r="FI12" s="434"/>
      <c r="FJ12" s="434"/>
      <c r="FK12" s="434"/>
      <c r="FL12" s="434"/>
      <c r="FM12" s="434"/>
      <c r="FN12" s="434"/>
      <c r="FO12" s="434"/>
      <c r="FP12" s="434"/>
      <c r="FQ12" s="434"/>
      <c r="FR12" s="434"/>
      <c r="FS12" s="434"/>
      <c r="FT12" s="434"/>
      <c r="FU12" s="434"/>
      <c r="FV12" s="434"/>
      <c r="FW12" s="434"/>
      <c r="FX12" s="434"/>
      <c r="FY12" s="434"/>
      <c r="FZ12" s="434"/>
      <c r="GA12" s="434"/>
      <c r="GB12" s="434"/>
      <c r="GC12" s="434"/>
      <c r="GD12" s="434"/>
      <c r="GE12" s="434"/>
      <c r="GF12" s="434"/>
      <c r="GG12" s="434"/>
      <c r="GH12" s="434"/>
      <c r="GI12" s="434"/>
      <c r="GJ12" s="434"/>
      <c r="GK12" s="434"/>
      <c r="GL12" s="434"/>
      <c r="GM12" s="434"/>
      <c r="GN12" s="434"/>
      <c r="GO12" s="434"/>
      <c r="GP12" s="434"/>
      <c r="GQ12" s="434"/>
      <c r="GR12" s="434"/>
      <c r="GS12" s="434"/>
      <c r="GT12" s="434"/>
      <c r="GU12" s="434"/>
      <c r="GV12" s="434"/>
      <c r="GW12" s="434"/>
      <c r="GX12" s="434"/>
      <c r="GY12" s="434"/>
      <c r="GZ12" s="434"/>
      <c r="HA12" s="434"/>
      <c r="HB12" s="434"/>
      <c r="HC12" s="434"/>
      <c r="HD12" s="434"/>
      <c r="HE12" s="434"/>
      <c r="HF12" s="434"/>
      <c r="HG12" s="434"/>
      <c r="HH12" s="434"/>
      <c r="HI12" s="434"/>
      <c r="HJ12" s="434"/>
      <c r="HK12" s="434"/>
      <c r="HL12" s="434"/>
      <c r="HM12" s="434"/>
      <c r="HN12" s="434"/>
      <c r="HO12" s="434"/>
      <c r="HP12" s="434"/>
      <c r="HQ12" s="434"/>
      <c r="HR12" s="434"/>
      <c r="HS12" s="434"/>
      <c r="HT12" s="434"/>
      <c r="HU12" s="434"/>
      <c r="HV12" s="434"/>
      <c r="HW12" s="434"/>
      <c r="HX12" s="434"/>
      <c r="HY12" s="434"/>
      <c r="HZ12" s="434"/>
      <c r="IA12" s="434"/>
      <c r="IB12" s="434"/>
      <c r="IC12" s="434"/>
      <c r="ID12" s="434"/>
      <c r="IE12" s="434"/>
      <c r="IF12" s="434"/>
      <c r="IG12" s="434"/>
      <c r="IH12" s="434"/>
      <c r="II12" s="434"/>
      <c r="IJ12" s="434"/>
      <c r="IK12" s="434"/>
      <c r="IL12" s="434"/>
      <c r="IM12" s="434"/>
      <c r="IN12" s="434"/>
      <c r="IO12" s="434"/>
      <c r="IP12" s="434"/>
      <c r="IQ12" s="434"/>
      <c r="IR12" s="434"/>
      <c r="IS12" s="434"/>
      <c r="IT12" s="434"/>
      <c r="IU12" s="434"/>
      <c r="IV12" s="434"/>
      <c r="IW12" s="434"/>
      <c r="IX12" s="434"/>
    </row>
    <row r="13" spans="1:258" x14ac:dyDescent="0.25">
      <c r="A13" s="444"/>
      <c r="B13" s="445"/>
      <c r="C13" s="446" t="s">
        <v>17</v>
      </c>
      <c r="D13" s="447"/>
      <c r="E13" s="448"/>
      <c r="F13" s="449"/>
      <c r="G13" s="677"/>
      <c r="H13" s="673"/>
      <c r="I13" s="561"/>
      <c r="J13" s="450"/>
      <c r="K13" s="441"/>
      <c r="L13" s="442"/>
      <c r="M13" s="443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/>
      <c r="CX13" s="434"/>
      <c r="CY13" s="434"/>
      <c r="CZ13" s="434"/>
      <c r="DA13" s="434"/>
      <c r="DB13" s="434"/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4"/>
      <c r="DV13" s="434"/>
      <c r="DW13" s="434"/>
      <c r="DX13" s="434"/>
      <c r="DY13" s="434"/>
      <c r="DZ13" s="434"/>
      <c r="EA13" s="434"/>
      <c r="EB13" s="434"/>
      <c r="EC13" s="434"/>
      <c r="ED13" s="434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4"/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34"/>
      <c r="FG13" s="434"/>
      <c r="FH13" s="434"/>
      <c r="FI13" s="434"/>
      <c r="FJ13" s="434"/>
      <c r="FK13" s="434"/>
      <c r="FL13" s="434"/>
      <c r="FM13" s="434"/>
      <c r="FN13" s="434"/>
      <c r="FO13" s="434"/>
      <c r="FP13" s="434"/>
      <c r="FQ13" s="434"/>
      <c r="FR13" s="434"/>
      <c r="FS13" s="434"/>
      <c r="FT13" s="434"/>
      <c r="FU13" s="434"/>
      <c r="FV13" s="434"/>
      <c r="FW13" s="434"/>
      <c r="FX13" s="434"/>
      <c r="FY13" s="434"/>
      <c r="FZ13" s="434"/>
      <c r="GA13" s="434"/>
      <c r="GB13" s="434"/>
      <c r="GC13" s="434"/>
      <c r="GD13" s="434"/>
      <c r="GE13" s="434"/>
      <c r="GF13" s="434"/>
      <c r="GG13" s="434"/>
      <c r="GH13" s="434"/>
      <c r="GI13" s="434"/>
      <c r="GJ13" s="434"/>
      <c r="GK13" s="434"/>
      <c r="GL13" s="434"/>
      <c r="GM13" s="434"/>
      <c r="GN13" s="434"/>
      <c r="GO13" s="434"/>
      <c r="GP13" s="434"/>
      <c r="GQ13" s="434"/>
      <c r="GR13" s="434"/>
      <c r="GS13" s="434"/>
      <c r="GT13" s="434"/>
      <c r="GU13" s="434"/>
      <c r="GV13" s="434"/>
      <c r="GW13" s="434"/>
      <c r="GX13" s="434"/>
      <c r="GY13" s="434"/>
      <c r="GZ13" s="434"/>
      <c r="HA13" s="434"/>
      <c r="HB13" s="434"/>
      <c r="HC13" s="434"/>
      <c r="HD13" s="434"/>
      <c r="HE13" s="434"/>
      <c r="HF13" s="434"/>
      <c r="HG13" s="434"/>
      <c r="HH13" s="434"/>
      <c r="HI13" s="434"/>
      <c r="HJ13" s="434"/>
      <c r="HK13" s="434"/>
      <c r="HL13" s="434"/>
      <c r="HM13" s="434"/>
      <c r="HN13" s="434"/>
      <c r="HO13" s="434"/>
      <c r="HP13" s="434"/>
      <c r="HQ13" s="434"/>
      <c r="HR13" s="434"/>
      <c r="HS13" s="434"/>
      <c r="HT13" s="434"/>
      <c r="HU13" s="434"/>
      <c r="HV13" s="434"/>
      <c r="HW13" s="434"/>
      <c r="HX13" s="434"/>
      <c r="HY13" s="434"/>
      <c r="HZ13" s="434"/>
      <c r="IA13" s="434"/>
      <c r="IB13" s="434"/>
      <c r="IC13" s="434"/>
      <c r="ID13" s="434"/>
      <c r="IE13" s="434"/>
      <c r="IF13" s="434"/>
      <c r="IG13" s="434"/>
      <c r="IH13" s="434"/>
      <c r="II13" s="434"/>
      <c r="IJ13" s="434"/>
      <c r="IK13" s="434"/>
      <c r="IL13" s="434"/>
      <c r="IM13" s="434"/>
      <c r="IN13" s="434"/>
      <c r="IO13" s="434"/>
      <c r="IP13" s="434"/>
      <c r="IQ13" s="434"/>
      <c r="IR13" s="434"/>
      <c r="IS13" s="434"/>
      <c r="IT13" s="434"/>
      <c r="IU13" s="434"/>
      <c r="IV13" s="434"/>
      <c r="IW13" s="434"/>
      <c r="IX13" s="434"/>
    </row>
    <row r="14" spans="1:258" s="669" customFormat="1" ht="15" x14ac:dyDescent="0.25">
      <c r="A14" s="661">
        <v>1</v>
      </c>
      <c r="B14" s="662" t="str">
        <f>[2]Расчет1!$D$9</f>
        <v>03-46-0007С</v>
      </c>
      <c r="C14" s="663" t="str">
        <f>[2]Расчет1!$E$9</f>
        <v>Перекрытия и покрытие выше отметки +4,200</v>
      </c>
      <c r="D14" s="670">
        <f>[2]Расчет1!$M$9</f>
        <v>5358792</v>
      </c>
      <c r="E14" s="670">
        <f>[2]Расчет1!$V$9</f>
        <v>65321826.779999994</v>
      </c>
      <c r="F14" s="664">
        <f>$K$8</f>
        <v>0.94499999999999995</v>
      </c>
      <c r="G14" s="678">
        <f>ROUND(E14*F14,2)</f>
        <v>61729126.310000002</v>
      </c>
      <c r="H14" s="674"/>
      <c r="I14" s="665"/>
      <c r="J14" s="666" t="s">
        <v>340</v>
      </c>
      <c r="K14" s="667"/>
      <c r="L14" s="667"/>
      <c r="M14" s="667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668"/>
      <c r="AS14" s="668"/>
      <c r="AT14" s="668"/>
      <c r="AU14" s="668"/>
      <c r="AV14" s="668"/>
      <c r="AW14" s="668"/>
      <c r="AX14" s="668"/>
      <c r="AY14" s="668"/>
      <c r="AZ14" s="668"/>
      <c r="BA14" s="668"/>
      <c r="BB14" s="668"/>
      <c r="BC14" s="668"/>
      <c r="BD14" s="668"/>
      <c r="BE14" s="668"/>
      <c r="BF14" s="668"/>
      <c r="BG14" s="668"/>
      <c r="BH14" s="668"/>
      <c r="BI14" s="668"/>
      <c r="BJ14" s="668"/>
      <c r="BK14" s="668"/>
      <c r="BL14" s="668"/>
      <c r="BM14" s="668"/>
      <c r="BN14" s="668"/>
      <c r="BO14" s="668"/>
      <c r="BP14" s="668"/>
      <c r="BQ14" s="668"/>
      <c r="BR14" s="668"/>
      <c r="BS14" s="668"/>
      <c r="BT14" s="668"/>
      <c r="BU14" s="668"/>
      <c r="BV14" s="668"/>
      <c r="BW14" s="668"/>
      <c r="BX14" s="668"/>
      <c r="BY14" s="668"/>
      <c r="BZ14" s="668"/>
      <c r="CA14" s="668"/>
      <c r="CB14" s="668"/>
      <c r="CC14" s="668"/>
      <c r="CD14" s="668"/>
      <c r="CE14" s="668"/>
      <c r="CF14" s="668"/>
      <c r="CG14" s="668"/>
      <c r="CH14" s="668"/>
      <c r="CI14" s="668"/>
      <c r="CJ14" s="668"/>
      <c r="CK14" s="668"/>
      <c r="CL14" s="668"/>
      <c r="CM14" s="668"/>
      <c r="CN14" s="668"/>
      <c r="CO14" s="668"/>
      <c r="CP14" s="668"/>
      <c r="CQ14" s="668"/>
      <c r="CR14" s="668"/>
      <c r="CS14" s="668"/>
      <c r="CT14" s="668"/>
      <c r="CU14" s="668"/>
      <c r="CV14" s="668"/>
      <c r="CW14" s="668"/>
      <c r="CX14" s="668"/>
      <c r="CY14" s="668"/>
      <c r="CZ14" s="668"/>
      <c r="DA14" s="668"/>
      <c r="DB14" s="668"/>
      <c r="DC14" s="668"/>
      <c r="DD14" s="668"/>
      <c r="DE14" s="668"/>
      <c r="DF14" s="668"/>
      <c r="DG14" s="668"/>
      <c r="DH14" s="668"/>
      <c r="DI14" s="668"/>
      <c r="DJ14" s="668"/>
      <c r="DK14" s="668"/>
      <c r="DL14" s="668"/>
      <c r="DM14" s="668"/>
      <c r="DN14" s="668"/>
      <c r="DO14" s="668"/>
      <c r="DP14" s="668"/>
      <c r="DQ14" s="668"/>
      <c r="DR14" s="668"/>
      <c r="DS14" s="668"/>
      <c r="DT14" s="668"/>
      <c r="DU14" s="668"/>
      <c r="DV14" s="668"/>
      <c r="DW14" s="668"/>
      <c r="DX14" s="668"/>
      <c r="DY14" s="668"/>
      <c r="DZ14" s="668"/>
      <c r="EA14" s="668"/>
      <c r="EB14" s="668"/>
      <c r="EC14" s="668"/>
      <c r="ED14" s="668"/>
      <c r="EE14" s="668"/>
      <c r="EF14" s="668"/>
      <c r="EG14" s="668"/>
      <c r="EH14" s="668"/>
      <c r="EI14" s="668"/>
      <c r="EJ14" s="668"/>
      <c r="EK14" s="668"/>
      <c r="EL14" s="668"/>
      <c r="EM14" s="668"/>
      <c r="EN14" s="668"/>
      <c r="EO14" s="668"/>
      <c r="EP14" s="668"/>
      <c r="EQ14" s="668"/>
      <c r="ER14" s="668"/>
      <c r="ES14" s="668"/>
      <c r="ET14" s="668"/>
      <c r="EU14" s="668"/>
      <c r="EV14" s="668"/>
      <c r="EW14" s="668"/>
      <c r="EX14" s="668"/>
      <c r="EY14" s="668"/>
      <c r="EZ14" s="668"/>
      <c r="FA14" s="668"/>
      <c r="FB14" s="668"/>
      <c r="FC14" s="668"/>
      <c r="FD14" s="668"/>
      <c r="FE14" s="668"/>
      <c r="FF14" s="668"/>
      <c r="FG14" s="668"/>
      <c r="FH14" s="668"/>
      <c r="FI14" s="668"/>
      <c r="FJ14" s="668"/>
      <c r="FK14" s="668"/>
      <c r="FL14" s="668"/>
      <c r="FM14" s="668"/>
      <c r="FN14" s="668"/>
      <c r="FO14" s="668"/>
      <c r="FP14" s="668"/>
      <c r="FQ14" s="668"/>
      <c r="FR14" s="668"/>
      <c r="FS14" s="668"/>
      <c r="FT14" s="668"/>
      <c r="FU14" s="668"/>
      <c r="FV14" s="668"/>
      <c r="FW14" s="668"/>
      <c r="FX14" s="668"/>
      <c r="FY14" s="668"/>
      <c r="FZ14" s="668"/>
      <c r="GA14" s="668"/>
      <c r="GB14" s="668"/>
      <c r="GC14" s="668"/>
      <c r="GD14" s="668"/>
      <c r="GE14" s="668"/>
      <c r="GF14" s="668"/>
      <c r="GG14" s="668"/>
      <c r="GH14" s="668"/>
      <c r="GI14" s="668"/>
      <c r="GJ14" s="668"/>
      <c r="GK14" s="668"/>
      <c r="GL14" s="668"/>
      <c r="GM14" s="668"/>
      <c r="GN14" s="668"/>
      <c r="GO14" s="668"/>
      <c r="GP14" s="668"/>
      <c r="GQ14" s="668"/>
      <c r="GR14" s="668"/>
      <c r="GS14" s="668"/>
      <c r="GT14" s="668"/>
      <c r="GU14" s="668"/>
      <c r="GV14" s="668"/>
      <c r="GW14" s="668"/>
      <c r="GX14" s="668"/>
      <c r="GY14" s="668"/>
      <c r="GZ14" s="668"/>
      <c r="HA14" s="668"/>
      <c r="HB14" s="668"/>
      <c r="HC14" s="668"/>
      <c r="HD14" s="668"/>
      <c r="HE14" s="668"/>
      <c r="HF14" s="668"/>
      <c r="HG14" s="668"/>
      <c r="HH14" s="668"/>
      <c r="HI14" s="668"/>
      <c r="HJ14" s="668"/>
      <c r="HK14" s="668"/>
      <c r="HL14" s="668"/>
      <c r="HM14" s="668"/>
      <c r="HN14" s="668"/>
      <c r="HO14" s="668"/>
      <c r="HP14" s="668"/>
      <c r="HQ14" s="668"/>
      <c r="HR14" s="668"/>
      <c r="HS14" s="668"/>
      <c r="HT14" s="668"/>
      <c r="HU14" s="668"/>
      <c r="HV14" s="668"/>
      <c r="HW14" s="668"/>
      <c r="HX14" s="668"/>
      <c r="HY14" s="668"/>
      <c r="HZ14" s="668"/>
      <c r="IA14" s="668"/>
      <c r="IB14" s="668"/>
      <c r="IC14" s="668"/>
      <c r="ID14" s="668"/>
      <c r="IE14" s="668"/>
      <c r="IF14" s="668"/>
      <c r="IG14" s="668"/>
      <c r="IH14" s="668"/>
      <c r="II14" s="668"/>
      <c r="IJ14" s="668"/>
      <c r="IK14" s="668"/>
      <c r="IL14" s="668"/>
      <c r="IM14" s="668"/>
      <c r="IN14" s="668"/>
      <c r="IO14" s="668"/>
      <c r="IP14" s="668"/>
      <c r="IQ14" s="668"/>
      <c r="IR14" s="668"/>
      <c r="IS14" s="668"/>
      <c r="IT14" s="668"/>
      <c r="IU14" s="668"/>
      <c r="IV14" s="668"/>
      <c r="IW14" s="668"/>
      <c r="IX14" s="668"/>
    </row>
    <row r="15" spans="1:258" s="669" customFormat="1" ht="15.75" thickBot="1" x14ac:dyDescent="0.3">
      <c r="A15" s="679">
        <v>2</v>
      </c>
      <c r="B15" s="680" t="str">
        <f>[2]Расчет1!$D$10</f>
        <v>03-46-0011С-И1</v>
      </c>
      <c r="C15" s="681" t="str">
        <f>[2]Расчет1!$E$10</f>
        <v>Внутренние стены на отметках -4,000; 0,000; +4,200</v>
      </c>
      <c r="D15" s="682">
        <f>[2]Расчет1!$M$10</f>
        <v>1595993</v>
      </c>
      <c r="E15" s="682">
        <f>[2]Расчет1!$V$10</f>
        <v>23569002.170000002</v>
      </c>
      <c r="F15" s="683">
        <f t="shared" ref="F15" si="0">$K$8</f>
        <v>0.94499999999999995</v>
      </c>
      <c r="G15" s="684">
        <f>ROUND(E15*F15,2)</f>
        <v>22272707.050000001</v>
      </c>
      <c r="H15" s="674"/>
      <c r="I15" s="665"/>
      <c r="J15" s="666"/>
      <c r="K15" s="667"/>
      <c r="L15" s="667"/>
      <c r="M15" s="667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668"/>
      <c r="AS15" s="668"/>
      <c r="AT15" s="668"/>
      <c r="AU15" s="668"/>
      <c r="AV15" s="668"/>
      <c r="AW15" s="668"/>
      <c r="AX15" s="668"/>
      <c r="AY15" s="668"/>
      <c r="AZ15" s="668"/>
      <c r="BA15" s="668"/>
      <c r="BB15" s="668"/>
      <c r="BC15" s="668"/>
      <c r="BD15" s="668"/>
      <c r="BE15" s="668"/>
      <c r="BF15" s="668"/>
      <c r="BG15" s="668"/>
      <c r="BH15" s="668"/>
      <c r="BI15" s="668"/>
      <c r="BJ15" s="668"/>
      <c r="BK15" s="668"/>
      <c r="BL15" s="668"/>
      <c r="BM15" s="668"/>
      <c r="BN15" s="668"/>
      <c r="BO15" s="668"/>
      <c r="BP15" s="668"/>
      <c r="BQ15" s="668"/>
      <c r="BR15" s="668"/>
      <c r="BS15" s="668"/>
      <c r="BT15" s="668"/>
      <c r="BU15" s="668"/>
      <c r="BV15" s="668"/>
      <c r="BW15" s="668"/>
      <c r="BX15" s="668"/>
      <c r="BY15" s="668"/>
      <c r="BZ15" s="668"/>
      <c r="CA15" s="668"/>
      <c r="CB15" s="668"/>
      <c r="CC15" s="668"/>
      <c r="CD15" s="668"/>
      <c r="CE15" s="668"/>
      <c r="CF15" s="668"/>
      <c r="CG15" s="668"/>
      <c r="CH15" s="668"/>
      <c r="CI15" s="668"/>
      <c r="CJ15" s="668"/>
      <c r="CK15" s="668"/>
      <c r="CL15" s="668"/>
      <c r="CM15" s="668"/>
      <c r="CN15" s="668"/>
      <c r="CO15" s="668"/>
      <c r="CP15" s="668"/>
      <c r="CQ15" s="668"/>
      <c r="CR15" s="668"/>
      <c r="CS15" s="668"/>
      <c r="CT15" s="668"/>
      <c r="CU15" s="668"/>
      <c r="CV15" s="668"/>
      <c r="CW15" s="668"/>
      <c r="CX15" s="668"/>
      <c r="CY15" s="668"/>
      <c r="CZ15" s="668"/>
      <c r="DA15" s="668"/>
      <c r="DB15" s="668"/>
      <c r="DC15" s="668"/>
      <c r="DD15" s="668"/>
      <c r="DE15" s="668"/>
      <c r="DF15" s="668"/>
      <c r="DG15" s="668"/>
      <c r="DH15" s="668"/>
      <c r="DI15" s="668"/>
      <c r="DJ15" s="668"/>
      <c r="DK15" s="668"/>
      <c r="DL15" s="668"/>
      <c r="DM15" s="668"/>
      <c r="DN15" s="668"/>
      <c r="DO15" s="668"/>
      <c r="DP15" s="668"/>
      <c r="DQ15" s="668"/>
      <c r="DR15" s="668"/>
      <c r="DS15" s="668"/>
      <c r="DT15" s="668"/>
      <c r="DU15" s="668"/>
      <c r="DV15" s="668"/>
      <c r="DW15" s="668"/>
      <c r="DX15" s="668"/>
      <c r="DY15" s="668"/>
      <c r="DZ15" s="668"/>
      <c r="EA15" s="668"/>
      <c r="EB15" s="668"/>
      <c r="EC15" s="668"/>
      <c r="ED15" s="668"/>
      <c r="EE15" s="668"/>
      <c r="EF15" s="668"/>
      <c r="EG15" s="668"/>
      <c r="EH15" s="668"/>
      <c r="EI15" s="668"/>
      <c r="EJ15" s="668"/>
      <c r="EK15" s="668"/>
      <c r="EL15" s="668"/>
      <c r="EM15" s="668"/>
      <c r="EN15" s="668"/>
      <c r="EO15" s="668"/>
      <c r="EP15" s="668"/>
      <c r="EQ15" s="668"/>
      <c r="ER15" s="668"/>
      <c r="ES15" s="668"/>
      <c r="ET15" s="668"/>
      <c r="EU15" s="668"/>
      <c r="EV15" s="668"/>
      <c r="EW15" s="668"/>
      <c r="EX15" s="668"/>
      <c r="EY15" s="668"/>
      <c r="EZ15" s="668"/>
      <c r="FA15" s="668"/>
      <c r="FB15" s="668"/>
      <c r="FC15" s="668"/>
      <c r="FD15" s="668"/>
      <c r="FE15" s="668"/>
      <c r="FF15" s="668"/>
      <c r="FG15" s="668"/>
      <c r="FH15" s="668"/>
      <c r="FI15" s="668"/>
      <c r="FJ15" s="668"/>
      <c r="FK15" s="668"/>
      <c r="FL15" s="668"/>
      <c r="FM15" s="668"/>
      <c r="FN15" s="668"/>
      <c r="FO15" s="668"/>
      <c r="FP15" s="668"/>
      <c r="FQ15" s="668"/>
      <c r="FR15" s="668"/>
      <c r="FS15" s="668"/>
      <c r="FT15" s="668"/>
      <c r="FU15" s="668"/>
      <c r="FV15" s="668"/>
      <c r="FW15" s="668"/>
      <c r="FX15" s="668"/>
      <c r="FY15" s="668"/>
      <c r="FZ15" s="668"/>
      <c r="GA15" s="668"/>
      <c r="GB15" s="668"/>
      <c r="GC15" s="668"/>
      <c r="GD15" s="668"/>
      <c r="GE15" s="668"/>
      <c r="GF15" s="668"/>
      <c r="GG15" s="668"/>
      <c r="GH15" s="668"/>
      <c r="GI15" s="668"/>
      <c r="GJ15" s="668"/>
      <c r="GK15" s="668"/>
      <c r="GL15" s="668"/>
      <c r="GM15" s="668"/>
      <c r="GN15" s="668"/>
      <c r="GO15" s="668"/>
      <c r="GP15" s="668"/>
      <c r="GQ15" s="668"/>
      <c r="GR15" s="668"/>
      <c r="GS15" s="668"/>
      <c r="GT15" s="668"/>
      <c r="GU15" s="668"/>
      <c r="GV15" s="668"/>
      <c r="GW15" s="668"/>
      <c r="GX15" s="668"/>
      <c r="GY15" s="668"/>
      <c r="GZ15" s="668"/>
      <c r="HA15" s="668"/>
      <c r="HB15" s="668"/>
      <c r="HC15" s="668"/>
      <c r="HD15" s="668"/>
      <c r="HE15" s="668"/>
      <c r="HF15" s="668"/>
      <c r="HG15" s="668"/>
      <c r="HH15" s="668"/>
      <c r="HI15" s="668"/>
      <c r="HJ15" s="668"/>
      <c r="HK15" s="668"/>
      <c r="HL15" s="668"/>
      <c r="HM15" s="668"/>
      <c r="HN15" s="668"/>
      <c r="HO15" s="668"/>
      <c r="HP15" s="668"/>
      <c r="HQ15" s="668"/>
      <c r="HR15" s="668"/>
      <c r="HS15" s="668"/>
      <c r="HT15" s="668"/>
      <c r="HU15" s="668"/>
      <c r="HV15" s="668"/>
      <c r="HW15" s="668"/>
      <c r="HX15" s="668"/>
      <c r="HY15" s="668"/>
      <c r="HZ15" s="668"/>
      <c r="IA15" s="668"/>
      <c r="IB15" s="668"/>
      <c r="IC15" s="668"/>
      <c r="ID15" s="668"/>
      <c r="IE15" s="668"/>
      <c r="IF15" s="668"/>
      <c r="IG15" s="668"/>
      <c r="IH15" s="668"/>
      <c r="II15" s="668"/>
      <c r="IJ15" s="668"/>
      <c r="IK15" s="668"/>
      <c r="IL15" s="668"/>
      <c r="IM15" s="668"/>
      <c r="IN15" s="668"/>
      <c r="IO15" s="668"/>
      <c r="IP15" s="668"/>
      <c r="IQ15" s="668"/>
      <c r="IR15" s="668"/>
      <c r="IS15" s="668"/>
      <c r="IT15" s="668"/>
      <c r="IU15" s="668"/>
      <c r="IV15" s="668"/>
      <c r="IW15" s="668"/>
      <c r="IX15" s="668"/>
    </row>
    <row r="16" spans="1:258" x14ac:dyDescent="0.25">
      <c r="A16" s="427">
        <v>2</v>
      </c>
      <c r="B16" s="428"/>
      <c r="C16" s="429" t="s">
        <v>59</v>
      </c>
      <c r="D16" s="459">
        <f>SUM(D17:D20)</f>
        <v>596998</v>
      </c>
      <c r="E16" s="459">
        <f>SUM(E17:E20)</f>
        <v>7447397.8700000001</v>
      </c>
      <c r="F16" s="580"/>
      <c r="G16" s="655">
        <f>SUM(G17:G20)</f>
        <v>7251838.0599999996</v>
      </c>
      <c r="H16" s="646"/>
      <c r="I16" s="577"/>
      <c r="J16" s="431"/>
      <c r="K16" s="460"/>
      <c r="L16" s="460"/>
      <c r="M16" s="460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/>
      <c r="CX16" s="434"/>
      <c r="CY16" s="434"/>
      <c r="CZ16" s="434"/>
      <c r="DA16" s="434"/>
      <c r="DB16" s="434"/>
      <c r="DC16" s="434"/>
      <c r="DD16" s="434"/>
      <c r="DE16" s="434"/>
      <c r="DF16" s="434"/>
      <c r="DG16" s="434"/>
      <c r="DH16" s="434"/>
      <c r="DI16" s="434"/>
      <c r="DJ16" s="434"/>
      <c r="DK16" s="434"/>
      <c r="DL16" s="434"/>
      <c r="DM16" s="434"/>
      <c r="DN16" s="434"/>
      <c r="DO16" s="434"/>
      <c r="DP16" s="434"/>
      <c r="DQ16" s="434"/>
      <c r="DR16" s="434"/>
      <c r="DS16" s="434"/>
      <c r="DT16" s="434"/>
      <c r="DU16" s="434"/>
      <c r="DV16" s="434"/>
      <c r="DW16" s="434"/>
      <c r="DX16" s="434"/>
      <c r="DY16" s="434"/>
      <c r="DZ16" s="434"/>
      <c r="EA16" s="434"/>
      <c r="EB16" s="434"/>
      <c r="EC16" s="434"/>
      <c r="ED16" s="434"/>
      <c r="EE16" s="434"/>
      <c r="EF16" s="434"/>
      <c r="EG16" s="434"/>
      <c r="EH16" s="434"/>
      <c r="EI16" s="434"/>
      <c r="EJ16" s="434"/>
      <c r="EK16" s="434"/>
      <c r="EL16" s="434"/>
      <c r="EM16" s="434"/>
      <c r="EN16" s="434"/>
      <c r="EO16" s="434"/>
      <c r="EP16" s="434"/>
      <c r="EQ16" s="434"/>
      <c r="ER16" s="434"/>
      <c r="ES16" s="434"/>
      <c r="ET16" s="434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  <c r="FE16" s="434"/>
      <c r="FF16" s="434"/>
      <c r="FG16" s="434"/>
      <c r="FH16" s="434"/>
      <c r="FI16" s="434"/>
      <c r="FJ16" s="434"/>
      <c r="FK16" s="434"/>
      <c r="FL16" s="434"/>
      <c r="FM16" s="434"/>
      <c r="FN16" s="434"/>
      <c r="FO16" s="434"/>
      <c r="FP16" s="434"/>
      <c r="FQ16" s="434"/>
      <c r="FR16" s="434"/>
      <c r="FS16" s="434"/>
      <c r="FT16" s="434"/>
      <c r="FU16" s="434"/>
      <c r="FV16" s="434"/>
      <c r="FW16" s="434"/>
      <c r="FX16" s="434"/>
      <c r="FY16" s="434"/>
      <c r="FZ16" s="434"/>
      <c r="GA16" s="434"/>
      <c r="GB16" s="434"/>
      <c r="GC16" s="434"/>
      <c r="GD16" s="434"/>
      <c r="GE16" s="434"/>
      <c r="GF16" s="434"/>
      <c r="GG16" s="434"/>
      <c r="GH16" s="434"/>
      <c r="GI16" s="434"/>
      <c r="GJ16" s="434"/>
      <c r="GK16" s="434"/>
      <c r="GL16" s="434"/>
      <c r="GM16" s="434"/>
      <c r="GN16" s="434"/>
      <c r="GO16" s="434"/>
      <c r="GP16" s="434"/>
      <c r="GQ16" s="434"/>
      <c r="GR16" s="434"/>
      <c r="GS16" s="434"/>
      <c r="GT16" s="434"/>
      <c r="GU16" s="434"/>
      <c r="GV16" s="434"/>
      <c r="GW16" s="434"/>
      <c r="GX16" s="434"/>
      <c r="GY16" s="434"/>
      <c r="GZ16" s="434"/>
      <c r="HA16" s="434"/>
      <c r="HB16" s="434"/>
      <c r="HC16" s="434"/>
      <c r="HD16" s="434"/>
      <c r="HE16" s="434"/>
      <c r="HF16" s="434"/>
      <c r="HG16" s="434"/>
      <c r="HH16" s="434"/>
      <c r="HI16" s="434"/>
      <c r="HJ16" s="434"/>
      <c r="HK16" s="434"/>
      <c r="HL16" s="434"/>
      <c r="HM16" s="434"/>
      <c r="HN16" s="434"/>
      <c r="HO16" s="434"/>
      <c r="HP16" s="434"/>
      <c r="HQ16" s="434"/>
      <c r="HR16" s="434"/>
      <c r="HS16" s="434"/>
      <c r="HT16" s="434"/>
      <c r="HU16" s="434"/>
      <c r="HV16" s="434"/>
      <c r="HW16" s="434"/>
      <c r="HX16" s="434"/>
      <c r="HY16" s="434"/>
      <c r="HZ16" s="434"/>
      <c r="IA16" s="434"/>
      <c r="IB16" s="434"/>
      <c r="IC16" s="434"/>
      <c r="ID16" s="434"/>
      <c r="IE16" s="434"/>
      <c r="IF16" s="434"/>
      <c r="IG16" s="434"/>
      <c r="IH16" s="434"/>
      <c r="II16" s="434"/>
      <c r="IJ16" s="434"/>
      <c r="IK16" s="434"/>
      <c r="IL16" s="434"/>
      <c r="IM16" s="434"/>
      <c r="IN16" s="434"/>
      <c r="IO16" s="434"/>
      <c r="IP16" s="434"/>
      <c r="IQ16" s="434"/>
      <c r="IR16" s="434"/>
      <c r="IS16" s="434"/>
      <c r="IT16" s="434"/>
      <c r="IU16" s="434"/>
      <c r="IV16" s="434"/>
      <c r="IW16" s="434"/>
      <c r="IX16" s="434"/>
    </row>
    <row r="17" spans="1:258" ht="24" x14ac:dyDescent="0.25">
      <c r="A17" s="461" t="s">
        <v>60</v>
      </c>
      <c r="B17" s="462"/>
      <c r="C17" s="463" t="s">
        <v>61</v>
      </c>
      <c r="D17" s="464">
        <f>ROUND(0.04*D10,0)</f>
        <v>278191</v>
      </c>
      <c r="E17" s="464">
        <f>ROUND(0.04*E10,0)</f>
        <v>3555633</v>
      </c>
      <c r="F17" s="581">
        <f t="shared" ref="F17:F20" si="1">$K$8</f>
        <v>0.94499999999999995</v>
      </c>
      <c r="G17" s="656">
        <f>ROUND(E17*F17,2)</f>
        <v>3360073.19</v>
      </c>
      <c r="H17" s="647"/>
      <c r="I17" s="516"/>
      <c r="J17" s="450"/>
      <c r="K17" s="465"/>
      <c r="L17" s="466">
        <f>G17+G14</f>
        <v>65089199.5</v>
      </c>
      <c r="M17" s="467"/>
    </row>
    <row r="18" spans="1:258" ht="24" x14ac:dyDescent="0.25">
      <c r="A18" s="645" t="s">
        <v>62</v>
      </c>
      <c r="B18" s="469"/>
      <c r="C18" s="470" t="s">
        <v>395</v>
      </c>
      <c r="D18" s="471">
        <f>ROUND(4.387%*D10,0)</f>
        <v>305106</v>
      </c>
      <c r="E18" s="471">
        <f>ROUND(D18*J18,0)</f>
        <v>3725344</v>
      </c>
      <c r="F18" s="582">
        <v>1</v>
      </c>
      <c r="G18" s="657">
        <f>ROUND(E18*F18,2)</f>
        <v>3725344</v>
      </c>
      <c r="H18" s="648"/>
      <c r="I18" s="516"/>
      <c r="J18" s="450">
        <v>12.21</v>
      </c>
      <c r="K18" s="465"/>
      <c r="L18" s="466">
        <v>11.01</v>
      </c>
      <c r="M18" s="467"/>
    </row>
    <row r="19" spans="1:258" ht="24.75" thickBot="1" x14ac:dyDescent="0.3">
      <c r="A19" s="520" t="s">
        <v>64</v>
      </c>
      <c r="B19" s="658"/>
      <c r="C19" s="474" t="s">
        <v>382</v>
      </c>
      <c r="D19" s="475">
        <f>ROUND(0.197%*D10,0)</f>
        <v>13701</v>
      </c>
      <c r="E19" s="685">
        <f>ROUND(D19*J19,0)-868.13</f>
        <v>166420.87</v>
      </c>
      <c r="F19" s="659">
        <v>1</v>
      </c>
      <c r="G19" s="660">
        <f>ROUND(E19*F19,2)</f>
        <v>166420.87</v>
      </c>
      <c r="H19" s="648" t="s">
        <v>398</v>
      </c>
      <c r="I19" s="561"/>
      <c r="J19" s="450">
        <v>12.21</v>
      </c>
      <c r="K19" s="465"/>
      <c r="L19" s="466">
        <v>11.01</v>
      </c>
      <c r="M19" s="467"/>
    </row>
    <row r="20" spans="1:258" ht="45.75" hidden="1" customHeight="1" thickBot="1" x14ac:dyDescent="0.3">
      <c r="A20" s="649" t="s">
        <v>62</v>
      </c>
      <c r="B20" s="650"/>
      <c r="C20" s="651" t="s">
        <v>327</v>
      </c>
      <c r="D20" s="652"/>
      <c r="E20" s="652"/>
      <c r="F20" s="653">
        <f t="shared" si="1"/>
        <v>0.94499999999999995</v>
      </c>
      <c r="G20" s="654">
        <f>ROUND(E20*F20,2)</f>
        <v>0</v>
      </c>
      <c r="H20" s="570"/>
      <c r="I20" s="563"/>
      <c r="J20" s="476"/>
      <c r="K20" s="465"/>
      <c r="L20" s="466">
        <v>11.01</v>
      </c>
      <c r="M20" s="467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03"/>
      <c r="BX20" s="403"/>
      <c r="BY20" s="403"/>
      <c r="BZ20" s="403"/>
      <c r="CA20" s="403"/>
      <c r="CB20" s="403"/>
      <c r="CC20" s="403"/>
      <c r="CD20" s="403"/>
      <c r="CE20" s="403"/>
      <c r="CF20" s="403"/>
      <c r="CG20" s="403"/>
      <c r="CH20" s="403"/>
      <c r="CI20" s="403"/>
      <c r="CJ20" s="403"/>
      <c r="CK20" s="403"/>
      <c r="CL20" s="403"/>
      <c r="CM20" s="403"/>
      <c r="CN20" s="403"/>
      <c r="CO20" s="403"/>
      <c r="CP20" s="403"/>
      <c r="CQ20" s="403"/>
      <c r="CR20" s="403"/>
      <c r="CS20" s="403"/>
      <c r="CT20" s="403"/>
      <c r="CU20" s="403"/>
      <c r="CV20" s="403"/>
      <c r="CW20" s="403"/>
      <c r="CX20" s="403"/>
      <c r="CY20" s="403"/>
      <c r="CZ20" s="403"/>
      <c r="DA20" s="403"/>
      <c r="DB20" s="403"/>
      <c r="DC20" s="403"/>
      <c r="DD20" s="403"/>
      <c r="DE20" s="403"/>
      <c r="DF20" s="403"/>
      <c r="DG20" s="403"/>
      <c r="DH20" s="403"/>
      <c r="DI20" s="403"/>
      <c r="DJ20" s="403"/>
      <c r="DK20" s="403"/>
      <c r="DL20" s="403"/>
      <c r="DM20" s="403"/>
      <c r="DN20" s="403"/>
      <c r="DO20" s="403"/>
      <c r="DP20" s="403"/>
      <c r="DQ20" s="403"/>
      <c r="DR20" s="403"/>
      <c r="DS20" s="403"/>
      <c r="DT20" s="403"/>
      <c r="DU20" s="403"/>
      <c r="DV20" s="403"/>
      <c r="DW20" s="403"/>
      <c r="DX20" s="403"/>
      <c r="DY20" s="403"/>
      <c r="DZ20" s="403"/>
      <c r="EA20" s="403"/>
      <c r="EB20" s="403"/>
      <c r="EC20" s="403"/>
      <c r="ED20" s="403"/>
      <c r="EE20" s="403"/>
      <c r="EF20" s="403"/>
      <c r="EG20" s="403"/>
      <c r="EH20" s="403"/>
      <c r="EI20" s="403"/>
      <c r="EJ20" s="403"/>
      <c r="EK20" s="403"/>
      <c r="EL20" s="403"/>
      <c r="EM20" s="403"/>
      <c r="EN20" s="403"/>
      <c r="EO20" s="403"/>
      <c r="EP20" s="403"/>
      <c r="EQ20" s="403"/>
      <c r="ER20" s="403"/>
      <c r="ES20" s="403"/>
      <c r="ET20" s="403"/>
      <c r="EU20" s="403"/>
      <c r="EV20" s="403"/>
      <c r="EW20" s="403"/>
      <c r="EX20" s="403"/>
      <c r="EY20" s="403"/>
      <c r="EZ20" s="403"/>
      <c r="FA20" s="403"/>
      <c r="FB20" s="403"/>
      <c r="FC20" s="403"/>
      <c r="FD20" s="403"/>
      <c r="FE20" s="403"/>
      <c r="FF20" s="403"/>
      <c r="FG20" s="403"/>
      <c r="FH20" s="403"/>
      <c r="FI20" s="403"/>
      <c r="FJ20" s="403"/>
      <c r="FK20" s="403"/>
      <c r="FL20" s="403"/>
      <c r="FM20" s="403"/>
      <c r="FN20" s="403"/>
      <c r="FO20" s="403"/>
      <c r="FP20" s="403"/>
      <c r="FQ20" s="403"/>
      <c r="FR20" s="403"/>
      <c r="FS20" s="403"/>
      <c r="FT20" s="403"/>
      <c r="FU20" s="403"/>
      <c r="FV20" s="403"/>
      <c r="FW20" s="403"/>
      <c r="FX20" s="403"/>
      <c r="FY20" s="403"/>
      <c r="FZ20" s="403"/>
      <c r="GA20" s="403"/>
      <c r="GB20" s="403"/>
      <c r="GC20" s="403"/>
      <c r="GD20" s="403"/>
      <c r="GE20" s="403"/>
      <c r="GF20" s="403"/>
      <c r="GG20" s="403"/>
      <c r="GH20" s="403"/>
      <c r="GI20" s="403"/>
      <c r="GJ20" s="403"/>
      <c r="GK20" s="403"/>
      <c r="GL20" s="403"/>
      <c r="GM20" s="403"/>
      <c r="GN20" s="403"/>
      <c r="GO20" s="403"/>
      <c r="GP20" s="403"/>
      <c r="GQ20" s="403"/>
      <c r="GR20" s="403"/>
      <c r="GS20" s="403"/>
      <c r="GT20" s="403"/>
      <c r="GU20" s="403"/>
      <c r="GV20" s="403"/>
      <c r="GW20" s="403"/>
      <c r="GX20" s="403"/>
      <c r="GY20" s="403"/>
      <c r="GZ20" s="403"/>
      <c r="HA20" s="403"/>
      <c r="HB20" s="403"/>
      <c r="HC20" s="403"/>
      <c r="HD20" s="403"/>
      <c r="HE20" s="403"/>
      <c r="HF20" s="403"/>
      <c r="HG20" s="403"/>
      <c r="HH20" s="403"/>
      <c r="HI20" s="403"/>
      <c r="HJ20" s="403"/>
      <c r="HK20" s="403"/>
      <c r="HL20" s="403"/>
      <c r="HM20" s="403"/>
      <c r="HN20" s="403"/>
      <c r="HO20" s="403"/>
      <c r="HP20" s="403"/>
      <c r="HQ20" s="403"/>
      <c r="HR20" s="403"/>
      <c r="HS20" s="403"/>
      <c r="HT20" s="403"/>
      <c r="HU20" s="403"/>
      <c r="HV20" s="403"/>
      <c r="HW20" s="403"/>
      <c r="HX20" s="403"/>
      <c r="HY20" s="403"/>
      <c r="HZ20" s="403"/>
      <c r="IA20" s="403"/>
      <c r="IB20" s="403"/>
      <c r="IC20" s="403"/>
      <c r="ID20" s="403"/>
      <c r="IE20" s="403"/>
      <c r="IF20" s="403"/>
      <c r="IG20" s="403"/>
      <c r="IH20" s="403"/>
      <c r="II20" s="403"/>
      <c r="IJ20" s="403"/>
      <c r="IK20" s="403"/>
      <c r="IL20" s="403"/>
      <c r="IM20" s="403"/>
      <c r="IN20" s="403"/>
      <c r="IO20" s="403"/>
      <c r="IP20" s="403"/>
      <c r="IQ20" s="403"/>
      <c r="IR20" s="403"/>
      <c r="IS20" s="403"/>
      <c r="IT20" s="403"/>
      <c r="IU20" s="403"/>
      <c r="IV20" s="403"/>
      <c r="IW20" s="403"/>
      <c r="IX20" s="403"/>
    </row>
    <row r="21" spans="1:258" x14ac:dyDescent="0.25">
      <c r="A21" s="704">
        <v>3</v>
      </c>
      <c r="B21" s="611"/>
      <c r="C21" s="478" t="s">
        <v>68</v>
      </c>
      <c r="D21" s="479">
        <f>D16+D10</f>
        <v>7551783</v>
      </c>
      <c r="E21" s="481">
        <f>E16+E10</f>
        <v>96338226.819999993</v>
      </c>
      <c r="F21" s="481"/>
      <c r="G21" s="550"/>
      <c r="H21" s="550"/>
      <c r="I21" s="559"/>
      <c r="J21" s="431"/>
      <c r="K21" s="434"/>
      <c r="L21" s="431"/>
      <c r="M21" s="433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434"/>
      <c r="FL21" s="434"/>
      <c r="FM21" s="434"/>
      <c r="FN21" s="434"/>
      <c r="FO21" s="434"/>
      <c r="FP21" s="434"/>
      <c r="FQ21" s="434"/>
      <c r="FR21" s="434"/>
      <c r="FS21" s="434"/>
      <c r="FT21" s="434"/>
      <c r="FU21" s="434"/>
      <c r="FV21" s="434"/>
      <c r="FW21" s="434"/>
      <c r="FX21" s="434"/>
      <c r="FY21" s="434"/>
      <c r="FZ21" s="434"/>
      <c r="GA21" s="434"/>
      <c r="GB21" s="434"/>
      <c r="GC21" s="434"/>
      <c r="GD21" s="434"/>
      <c r="GE21" s="434"/>
      <c r="GF21" s="434"/>
      <c r="GG21" s="434"/>
      <c r="GH21" s="434"/>
      <c r="GI21" s="434"/>
      <c r="GJ21" s="434"/>
      <c r="GK21" s="434"/>
      <c r="GL21" s="434"/>
      <c r="GM21" s="434"/>
      <c r="GN21" s="434"/>
      <c r="GO21" s="434"/>
      <c r="GP21" s="434"/>
      <c r="GQ21" s="434"/>
      <c r="GR21" s="434"/>
      <c r="GS21" s="434"/>
      <c r="GT21" s="434"/>
      <c r="GU21" s="434"/>
      <c r="GV21" s="434"/>
      <c r="GW21" s="434"/>
      <c r="GX21" s="434"/>
      <c r="GY21" s="434"/>
      <c r="GZ21" s="434"/>
      <c r="HA21" s="434"/>
      <c r="HB21" s="434"/>
      <c r="HC21" s="434"/>
      <c r="HD21" s="434"/>
      <c r="HE21" s="434"/>
      <c r="HF21" s="434"/>
      <c r="HG21" s="434"/>
      <c r="HH21" s="434"/>
      <c r="HI21" s="434"/>
      <c r="HJ21" s="434"/>
      <c r="HK21" s="434"/>
      <c r="HL21" s="434"/>
      <c r="HM21" s="434"/>
      <c r="HN21" s="434"/>
      <c r="HO21" s="434"/>
      <c r="HP21" s="434"/>
      <c r="HQ21" s="434"/>
      <c r="HR21" s="434"/>
      <c r="HS21" s="434"/>
      <c r="HT21" s="434"/>
      <c r="HU21" s="434"/>
      <c r="HV21" s="434"/>
      <c r="HW21" s="434"/>
      <c r="HX21" s="434"/>
      <c r="HY21" s="434"/>
      <c r="HZ21" s="434"/>
      <c r="IA21" s="434"/>
      <c r="IB21" s="434"/>
      <c r="IC21" s="434"/>
      <c r="ID21" s="434"/>
      <c r="IE21" s="434"/>
      <c r="IF21" s="434"/>
      <c r="IG21" s="434"/>
      <c r="IH21" s="434"/>
      <c r="II21" s="434"/>
      <c r="IJ21" s="434"/>
      <c r="IK21" s="434"/>
      <c r="IL21" s="434"/>
      <c r="IM21" s="434"/>
      <c r="IN21" s="434"/>
      <c r="IO21" s="434"/>
      <c r="IP21" s="434"/>
      <c r="IQ21" s="434"/>
      <c r="IR21" s="434"/>
      <c r="IS21" s="434"/>
      <c r="IT21" s="434"/>
      <c r="IU21" s="434"/>
      <c r="IV21" s="434"/>
      <c r="IW21" s="434"/>
      <c r="IX21" s="434"/>
    </row>
    <row r="22" spans="1:258" x14ac:dyDescent="0.25">
      <c r="A22" s="704"/>
      <c r="B22" s="611"/>
      <c r="C22" s="482" t="s">
        <v>69</v>
      </c>
      <c r="D22" s="483"/>
      <c r="E22" s="484">
        <f>E21*0.2</f>
        <v>19267645.364</v>
      </c>
      <c r="F22" s="484"/>
      <c r="G22" s="551"/>
      <c r="H22" s="551"/>
      <c r="I22" s="559"/>
      <c r="J22" s="431"/>
      <c r="K22" s="485"/>
      <c r="L22" s="486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487"/>
      <c r="AY22" s="487"/>
      <c r="AZ22" s="487"/>
      <c r="BA22" s="487"/>
      <c r="BB22" s="487"/>
      <c r="BC22" s="487"/>
      <c r="BD22" s="487"/>
      <c r="BE22" s="487"/>
      <c r="BF22" s="487"/>
      <c r="BG22" s="487"/>
      <c r="BH22" s="487"/>
      <c r="BI22" s="487"/>
      <c r="BJ22" s="487"/>
      <c r="BK22" s="487"/>
      <c r="BL22" s="487"/>
      <c r="BM22" s="487"/>
      <c r="BN22" s="487"/>
      <c r="BO22" s="487"/>
      <c r="BP22" s="487"/>
      <c r="BQ22" s="487"/>
      <c r="BR22" s="487"/>
      <c r="BS22" s="487"/>
      <c r="BT22" s="487"/>
      <c r="BU22" s="487"/>
      <c r="BV22" s="487"/>
      <c r="BW22" s="487"/>
      <c r="BX22" s="487"/>
      <c r="BY22" s="487"/>
      <c r="BZ22" s="487"/>
      <c r="CA22" s="487"/>
      <c r="CB22" s="487"/>
      <c r="CC22" s="487"/>
      <c r="CD22" s="487"/>
      <c r="CE22" s="487"/>
      <c r="CF22" s="487"/>
      <c r="CG22" s="487"/>
      <c r="CH22" s="487"/>
      <c r="CI22" s="487"/>
      <c r="CJ22" s="487"/>
      <c r="CK22" s="487"/>
      <c r="CL22" s="487"/>
      <c r="CM22" s="487"/>
      <c r="CN22" s="487"/>
      <c r="CO22" s="487"/>
      <c r="CP22" s="487"/>
      <c r="CQ22" s="487"/>
      <c r="CR22" s="487"/>
      <c r="CS22" s="487"/>
      <c r="CT22" s="487"/>
      <c r="CU22" s="487"/>
      <c r="CV22" s="487"/>
      <c r="CW22" s="487"/>
      <c r="CX22" s="487"/>
      <c r="CY22" s="487"/>
      <c r="CZ22" s="487"/>
      <c r="DA22" s="487"/>
      <c r="DB22" s="487"/>
      <c r="DC22" s="487"/>
      <c r="DD22" s="487"/>
      <c r="DE22" s="487"/>
      <c r="DF22" s="487"/>
      <c r="DG22" s="487"/>
      <c r="DH22" s="487"/>
      <c r="DI22" s="487"/>
      <c r="DJ22" s="487"/>
      <c r="DK22" s="487"/>
      <c r="DL22" s="487"/>
      <c r="DM22" s="487"/>
      <c r="DN22" s="487"/>
      <c r="DO22" s="487"/>
      <c r="DP22" s="487"/>
      <c r="DQ22" s="487"/>
      <c r="DR22" s="487"/>
      <c r="DS22" s="487"/>
      <c r="DT22" s="487"/>
      <c r="DU22" s="487"/>
      <c r="DV22" s="487"/>
      <c r="DW22" s="487"/>
      <c r="DX22" s="487"/>
      <c r="DY22" s="487"/>
      <c r="DZ22" s="487"/>
      <c r="EA22" s="487"/>
      <c r="EB22" s="487"/>
      <c r="EC22" s="487"/>
      <c r="ED22" s="487"/>
      <c r="EE22" s="487"/>
      <c r="EF22" s="487"/>
      <c r="EG22" s="487"/>
      <c r="EH22" s="487"/>
      <c r="EI22" s="487"/>
      <c r="EJ22" s="487"/>
      <c r="EK22" s="487"/>
      <c r="EL22" s="487"/>
      <c r="EM22" s="487"/>
      <c r="EN22" s="487"/>
      <c r="EO22" s="487"/>
      <c r="EP22" s="487"/>
      <c r="EQ22" s="487"/>
      <c r="ER22" s="487"/>
      <c r="ES22" s="487"/>
      <c r="ET22" s="487"/>
      <c r="EU22" s="487"/>
      <c r="EV22" s="487"/>
      <c r="EW22" s="487"/>
      <c r="EX22" s="487"/>
      <c r="EY22" s="487"/>
      <c r="EZ22" s="487"/>
      <c r="FA22" s="487"/>
      <c r="FB22" s="487"/>
      <c r="FC22" s="487"/>
      <c r="FD22" s="487"/>
      <c r="FE22" s="487"/>
      <c r="FF22" s="487"/>
      <c r="FG22" s="487"/>
      <c r="FH22" s="487"/>
      <c r="FI22" s="487"/>
      <c r="FJ22" s="487"/>
      <c r="FK22" s="487"/>
      <c r="FL22" s="487"/>
      <c r="FM22" s="487"/>
      <c r="FN22" s="487"/>
      <c r="FO22" s="487"/>
      <c r="FP22" s="487"/>
      <c r="FQ22" s="487"/>
      <c r="FR22" s="487"/>
      <c r="FS22" s="487"/>
      <c r="FT22" s="487"/>
      <c r="FU22" s="487"/>
      <c r="FV22" s="487"/>
      <c r="FW22" s="487"/>
      <c r="FX22" s="487"/>
      <c r="FY22" s="487"/>
      <c r="FZ22" s="487"/>
      <c r="GA22" s="487"/>
      <c r="GB22" s="487"/>
      <c r="GC22" s="487"/>
      <c r="GD22" s="487"/>
      <c r="GE22" s="487"/>
      <c r="GF22" s="487"/>
      <c r="GG22" s="487"/>
      <c r="GH22" s="487"/>
      <c r="GI22" s="487"/>
      <c r="GJ22" s="487"/>
      <c r="GK22" s="487"/>
      <c r="GL22" s="487"/>
      <c r="GM22" s="487"/>
      <c r="GN22" s="487"/>
      <c r="GO22" s="487"/>
      <c r="GP22" s="487"/>
      <c r="GQ22" s="487"/>
      <c r="GR22" s="487"/>
      <c r="GS22" s="487"/>
      <c r="GT22" s="487"/>
      <c r="GU22" s="487"/>
      <c r="GV22" s="487"/>
      <c r="GW22" s="487"/>
      <c r="GX22" s="487"/>
      <c r="GY22" s="487"/>
      <c r="GZ22" s="487"/>
      <c r="HA22" s="487"/>
      <c r="HB22" s="487"/>
      <c r="HC22" s="487"/>
      <c r="HD22" s="487"/>
      <c r="HE22" s="487"/>
      <c r="HF22" s="487"/>
      <c r="HG22" s="487"/>
      <c r="HH22" s="487"/>
      <c r="HI22" s="487"/>
      <c r="HJ22" s="487"/>
      <c r="HK22" s="487"/>
      <c r="HL22" s="487"/>
      <c r="HM22" s="487"/>
      <c r="HN22" s="487"/>
      <c r="HO22" s="487"/>
      <c r="HP22" s="487"/>
      <c r="HQ22" s="487"/>
      <c r="HR22" s="487"/>
      <c r="HS22" s="487"/>
      <c r="HT22" s="487"/>
      <c r="HU22" s="487"/>
      <c r="HV22" s="487"/>
      <c r="HW22" s="487"/>
      <c r="HX22" s="487"/>
      <c r="HY22" s="487"/>
      <c r="HZ22" s="487"/>
      <c r="IA22" s="487"/>
      <c r="IB22" s="487"/>
      <c r="IC22" s="487"/>
      <c r="ID22" s="487"/>
      <c r="IE22" s="487"/>
      <c r="IF22" s="487"/>
      <c r="IG22" s="487"/>
      <c r="IH22" s="487"/>
      <c r="II22" s="487"/>
      <c r="IJ22" s="487"/>
      <c r="IK22" s="487"/>
      <c r="IL22" s="487"/>
      <c r="IM22" s="487"/>
      <c r="IN22" s="487"/>
      <c r="IO22" s="487"/>
      <c r="IP22" s="487"/>
      <c r="IQ22" s="487"/>
      <c r="IR22" s="487"/>
      <c r="IS22" s="487"/>
      <c r="IT22" s="487"/>
      <c r="IU22" s="487"/>
      <c r="IV22" s="487"/>
      <c r="IW22" s="487"/>
      <c r="IX22" s="487"/>
    </row>
    <row r="23" spans="1:258" ht="13.5" thickBot="1" x14ac:dyDescent="0.3">
      <c r="A23" s="705"/>
      <c r="B23" s="612"/>
      <c r="C23" s="489" t="s">
        <v>70</v>
      </c>
      <c r="D23" s="490"/>
      <c r="E23" s="491">
        <f>E22+E21</f>
        <v>115605872.18399999</v>
      </c>
      <c r="F23" s="491"/>
      <c r="G23" s="543"/>
      <c r="H23" s="543"/>
      <c r="I23" s="559"/>
      <c r="J23" s="431"/>
      <c r="K23" s="485"/>
      <c r="L23" s="486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487"/>
      <c r="AM23" s="487"/>
      <c r="AN23" s="487"/>
      <c r="AO23" s="487"/>
      <c r="AP23" s="487"/>
      <c r="AQ23" s="487"/>
      <c r="AR23" s="487"/>
      <c r="AS23" s="487"/>
      <c r="AT23" s="487"/>
      <c r="AU23" s="487"/>
      <c r="AV23" s="487"/>
      <c r="AW23" s="487"/>
      <c r="AX23" s="487"/>
      <c r="AY23" s="487"/>
      <c r="AZ23" s="487"/>
      <c r="BA23" s="487"/>
      <c r="BB23" s="487"/>
      <c r="BC23" s="487"/>
      <c r="BD23" s="487"/>
      <c r="BE23" s="487"/>
      <c r="BF23" s="487"/>
      <c r="BG23" s="487"/>
      <c r="BH23" s="487"/>
      <c r="BI23" s="487"/>
      <c r="BJ23" s="487"/>
      <c r="BK23" s="487"/>
      <c r="BL23" s="487"/>
      <c r="BM23" s="487"/>
      <c r="BN23" s="487"/>
      <c r="BO23" s="487"/>
      <c r="BP23" s="487"/>
      <c r="BQ23" s="487"/>
      <c r="BR23" s="487"/>
      <c r="BS23" s="487"/>
      <c r="BT23" s="487"/>
      <c r="BU23" s="487"/>
      <c r="BV23" s="487"/>
      <c r="BW23" s="487"/>
      <c r="BX23" s="487"/>
      <c r="BY23" s="487"/>
      <c r="BZ23" s="487"/>
      <c r="CA23" s="487"/>
      <c r="CB23" s="487"/>
      <c r="CC23" s="487"/>
      <c r="CD23" s="487"/>
      <c r="CE23" s="487"/>
      <c r="CF23" s="487"/>
      <c r="CG23" s="487"/>
      <c r="CH23" s="487"/>
      <c r="CI23" s="487"/>
      <c r="CJ23" s="487"/>
      <c r="CK23" s="487"/>
      <c r="CL23" s="487"/>
      <c r="CM23" s="487"/>
      <c r="CN23" s="487"/>
      <c r="CO23" s="487"/>
      <c r="CP23" s="487"/>
      <c r="CQ23" s="487"/>
      <c r="CR23" s="487"/>
      <c r="CS23" s="487"/>
      <c r="CT23" s="487"/>
      <c r="CU23" s="487"/>
      <c r="CV23" s="487"/>
      <c r="CW23" s="487"/>
      <c r="CX23" s="487"/>
      <c r="CY23" s="487"/>
      <c r="CZ23" s="487"/>
      <c r="DA23" s="487"/>
      <c r="DB23" s="487"/>
      <c r="DC23" s="487"/>
      <c r="DD23" s="487"/>
      <c r="DE23" s="487"/>
      <c r="DF23" s="487"/>
      <c r="DG23" s="487"/>
      <c r="DH23" s="487"/>
      <c r="DI23" s="487"/>
      <c r="DJ23" s="487"/>
      <c r="DK23" s="487"/>
      <c r="DL23" s="487"/>
      <c r="DM23" s="487"/>
      <c r="DN23" s="487"/>
      <c r="DO23" s="487"/>
      <c r="DP23" s="487"/>
      <c r="DQ23" s="487"/>
      <c r="DR23" s="487"/>
      <c r="DS23" s="487"/>
      <c r="DT23" s="487"/>
      <c r="DU23" s="487"/>
      <c r="DV23" s="487"/>
      <c r="DW23" s="487"/>
      <c r="DX23" s="487"/>
      <c r="DY23" s="487"/>
      <c r="DZ23" s="487"/>
      <c r="EA23" s="487"/>
      <c r="EB23" s="487"/>
      <c r="EC23" s="487"/>
      <c r="ED23" s="487"/>
      <c r="EE23" s="487"/>
      <c r="EF23" s="487"/>
      <c r="EG23" s="487"/>
      <c r="EH23" s="487"/>
      <c r="EI23" s="487"/>
      <c r="EJ23" s="487"/>
      <c r="EK23" s="487"/>
      <c r="EL23" s="487"/>
      <c r="EM23" s="487"/>
      <c r="EN23" s="487"/>
      <c r="EO23" s="487"/>
      <c r="EP23" s="487"/>
      <c r="EQ23" s="487"/>
      <c r="ER23" s="487"/>
      <c r="ES23" s="487"/>
      <c r="ET23" s="487"/>
      <c r="EU23" s="487"/>
      <c r="EV23" s="487"/>
      <c r="EW23" s="487"/>
      <c r="EX23" s="487"/>
      <c r="EY23" s="487"/>
      <c r="EZ23" s="487"/>
      <c r="FA23" s="487"/>
      <c r="FB23" s="487"/>
      <c r="FC23" s="487"/>
      <c r="FD23" s="487"/>
      <c r="FE23" s="487"/>
      <c r="FF23" s="487"/>
      <c r="FG23" s="487"/>
      <c r="FH23" s="487"/>
      <c r="FI23" s="487"/>
      <c r="FJ23" s="487"/>
      <c r="FK23" s="487"/>
      <c r="FL23" s="487"/>
      <c r="FM23" s="487"/>
      <c r="FN23" s="487"/>
      <c r="FO23" s="487"/>
      <c r="FP23" s="487"/>
      <c r="FQ23" s="487"/>
      <c r="FR23" s="487"/>
      <c r="FS23" s="487"/>
      <c r="FT23" s="487"/>
      <c r="FU23" s="487"/>
      <c r="FV23" s="487"/>
      <c r="FW23" s="487"/>
      <c r="FX23" s="487"/>
      <c r="FY23" s="487"/>
      <c r="FZ23" s="487"/>
      <c r="GA23" s="487"/>
      <c r="GB23" s="487"/>
      <c r="GC23" s="487"/>
      <c r="GD23" s="487"/>
      <c r="GE23" s="487"/>
      <c r="GF23" s="487"/>
      <c r="GG23" s="487"/>
      <c r="GH23" s="487"/>
      <c r="GI23" s="487"/>
      <c r="GJ23" s="487"/>
      <c r="GK23" s="487"/>
      <c r="GL23" s="487"/>
      <c r="GM23" s="487"/>
      <c r="GN23" s="487"/>
      <c r="GO23" s="487"/>
      <c r="GP23" s="487"/>
      <c r="GQ23" s="487"/>
      <c r="GR23" s="487"/>
      <c r="GS23" s="487"/>
      <c r="GT23" s="487"/>
      <c r="GU23" s="487"/>
      <c r="GV23" s="487"/>
      <c r="GW23" s="487"/>
      <c r="GX23" s="487"/>
      <c r="GY23" s="487"/>
      <c r="GZ23" s="487"/>
      <c r="HA23" s="487"/>
      <c r="HB23" s="487"/>
      <c r="HC23" s="487"/>
      <c r="HD23" s="487"/>
      <c r="HE23" s="487"/>
      <c r="HF23" s="487"/>
      <c r="HG23" s="487"/>
      <c r="HH23" s="487"/>
      <c r="HI23" s="487"/>
      <c r="HJ23" s="487"/>
      <c r="HK23" s="487"/>
      <c r="HL23" s="487"/>
      <c r="HM23" s="487"/>
      <c r="HN23" s="487"/>
      <c r="HO23" s="487"/>
      <c r="HP23" s="487"/>
      <c r="HQ23" s="487"/>
      <c r="HR23" s="487"/>
      <c r="HS23" s="487"/>
      <c r="HT23" s="487"/>
      <c r="HU23" s="487"/>
      <c r="HV23" s="487"/>
      <c r="HW23" s="487"/>
      <c r="HX23" s="487"/>
      <c r="HY23" s="487"/>
      <c r="HZ23" s="487"/>
      <c r="IA23" s="487"/>
      <c r="IB23" s="487"/>
      <c r="IC23" s="487"/>
      <c r="ID23" s="487"/>
      <c r="IE23" s="487"/>
      <c r="IF23" s="487"/>
      <c r="IG23" s="487"/>
      <c r="IH23" s="487"/>
      <c r="II23" s="487"/>
      <c r="IJ23" s="487"/>
      <c r="IK23" s="487"/>
      <c r="IL23" s="487"/>
      <c r="IM23" s="487"/>
      <c r="IN23" s="487"/>
      <c r="IO23" s="487"/>
      <c r="IP23" s="487"/>
      <c r="IQ23" s="487"/>
      <c r="IR23" s="487"/>
      <c r="IS23" s="487"/>
      <c r="IT23" s="487"/>
      <c r="IU23" s="487"/>
      <c r="IV23" s="487"/>
      <c r="IW23" s="487"/>
      <c r="IX23" s="487"/>
    </row>
    <row r="24" spans="1:258" ht="36" x14ac:dyDescent="0.25">
      <c r="A24" s="706">
        <v>4</v>
      </c>
      <c r="B24" s="492"/>
      <c r="C24" s="493" t="s">
        <v>71</v>
      </c>
      <c r="D24" s="494"/>
      <c r="E24" s="481"/>
      <c r="F24" s="495"/>
      <c r="G24" s="552">
        <f>G10+G16</f>
        <v>91253671.420000002</v>
      </c>
      <c r="H24" s="571"/>
      <c r="I24" s="484"/>
      <c r="J24" s="496"/>
      <c r="K24" s="497"/>
      <c r="L24" s="498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7"/>
      <c r="AK24" s="487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487"/>
      <c r="AY24" s="487"/>
      <c r="AZ24" s="487"/>
      <c r="BA24" s="487"/>
      <c r="BB24" s="487"/>
      <c r="BC24" s="487"/>
      <c r="BD24" s="487"/>
      <c r="BE24" s="487"/>
      <c r="BF24" s="487"/>
      <c r="BG24" s="487"/>
      <c r="BH24" s="487"/>
      <c r="BI24" s="487"/>
      <c r="BJ24" s="487"/>
      <c r="BK24" s="487"/>
      <c r="BL24" s="487"/>
      <c r="BM24" s="487"/>
      <c r="BN24" s="487"/>
      <c r="BO24" s="487"/>
      <c r="BP24" s="487"/>
      <c r="BQ24" s="487"/>
      <c r="BR24" s="487"/>
      <c r="BS24" s="487"/>
      <c r="BT24" s="487"/>
      <c r="BU24" s="487"/>
      <c r="BV24" s="487"/>
      <c r="BW24" s="487"/>
      <c r="BX24" s="487"/>
      <c r="BY24" s="487"/>
      <c r="BZ24" s="487"/>
      <c r="CA24" s="487"/>
      <c r="CB24" s="487"/>
      <c r="CC24" s="487"/>
      <c r="CD24" s="487"/>
      <c r="CE24" s="487"/>
      <c r="CF24" s="487"/>
      <c r="CG24" s="487"/>
      <c r="CH24" s="487"/>
      <c r="CI24" s="487"/>
      <c r="CJ24" s="487"/>
      <c r="CK24" s="487"/>
      <c r="CL24" s="487"/>
      <c r="CM24" s="487"/>
      <c r="CN24" s="487"/>
      <c r="CO24" s="487"/>
      <c r="CP24" s="487"/>
      <c r="CQ24" s="487"/>
      <c r="CR24" s="487"/>
      <c r="CS24" s="487"/>
      <c r="CT24" s="487"/>
      <c r="CU24" s="487"/>
      <c r="CV24" s="487"/>
      <c r="CW24" s="487"/>
      <c r="CX24" s="487"/>
      <c r="CY24" s="487"/>
      <c r="CZ24" s="487"/>
      <c r="DA24" s="487"/>
      <c r="DB24" s="487"/>
      <c r="DC24" s="487"/>
      <c r="DD24" s="487"/>
      <c r="DE24" s="487"/>
      <c r="DF24" s="487"/>
      <c r="DG24" s="487"/>
      <c r="DH24" s="487"/>
      <c r="DI24" s="487"/>
      <c r="DJ24" s="487"/>
      <c r="DK24" s="487"/>
      <c r="DL24" s="487"/>
      <c r="DM24" s="487"/>
      <c r="DN24" s="487"/>
      <c r="DO24" s="487"/>
      <c r="DP24" s="487"/>
      <c r="DQ24" s="487"/>
      <c r="DR24" s="487"/>
      <c r="DS24" s="487"/>
      <c r="DT24" s="487"/>
      <c r="DU24" s="487"/>
      <c r="DV24" s="487"/>
      <c r="DW24" s="487"/>
      <c r="DX24" s="487"/>
      <c r="DY24" s="487"/>
      <c r="DZ24" s="487"/>
      <c r="EA24" s="487"/>
      <c r="EB24" s="487"/>
      <c r="EC24" s="487"/>
      <c r="ED24" s="487"/>
      <c r="EE24" s="487"/>
      <c r="EF24" s="487"/>
      <c r="EG24" s="487"/>
      <c r="EH24" s="487"/>
      <c r="EI24" s="487"/>
      <c r="EJ24" s="487"/>
      <c r="EK24" s="487"/>
      <c r="EL24" s="487"/>
      <c r="EM24" s="487"/>
      <c r="EN24" s="487"/>
      <c r="EO24" s="487"/>
      <c r="EP24" s="487"/>
      <c r="EQ24" s="487"/>
      <c r="ER24" s="487"/>
      <c r="ES24" s="487"/>
      <c r="ET24" s="487"/>
      <c r="EU24" s="487"/>
      <c r="EV24" s="487"/>
      <c r="EW24" s="487"/>
      <c r="EX24" s="487"/>
      <c r="EY24" s="487"/>
      <c r="EZ24" s="487"/>
      <c r="FA24" s="487"/>
      <c r="FB24" s="487"/>
      <c r="FC24" s="487"/>
      <c r="FD24" s="487"/>
      <c r="FE24" s="487"/>
      <c r="FF24" s="487"/>
      <c r="FG24" s="487"/>
      <c r="FH24" s="487"/>
      <c r="FI24" s="487"/>
      <c r="FJ24" s="487"/>
      <c r="FK24" s="487"/>
      <c r="FL24" s="487"/>
      <c r="FM24" s="487"/>
      <c r="FN24" s="487"/>
      <c r="FO24" s="487"/>
      <c r="FP24" s="487"/>
      <c r="FQ24" s="487"/>
      <c r="FR24" s="487"/>
      <c r="FS24" s="487"/>
      <c r="FT24" s="487"/>
      <c r="FU24" s="487"/>
      <c r="FV24" s="487"/>
      <c r="FW24" s="487"/>
      <c r="FX24" s="487"/>
      <c r="FY24" s="487"/>
      <c r="FZ24" s="487"/>
      <c r="GA24" s="487"/>
      <c r="GB24" s="487"/>
      <c r="GC24" s="487"/>
      <c r="GD24" s="487"/>
      <c r="GE24" s="487"/>
      <c r="GF24" s="487"/>
      <c r="GG24" s="487"/>
      <c r="GH24" s="487"/>
      <c r="GI24" s="487"/>
      <c r="GJ24" s="487"/>
      <c r="GK24" s="487"/>
      <c r="GL24" s="487"/>
      <c r="GM24" s="487"/>
      <c r="GN24" s="487"/>
      <c r="GO24" s="487"/>
      <c r="GP24" s="487"/>
      <c r="GQ24" s="487"/>
      <c r="GR24" s="487"/>
      <c r="GS24" s="487"/>
      <c r="GT24" s="487"/>
      <c r="GU24" s="487"/>
      <c r="GV24" s="487"/>
      <c r="GW24" s="487"/>
      <c r="GX24" s="487"/>
      <c r="GY24" s="487"/>
      <c r="GZ24" s="487"/>
      <c r="HA24" s="487"/>
      <c r="HB24" s="487"/>
      <c r="HC24" s="487"/>
      <c r="HD24" s="487"/>
      <c r="HE24" s="487"/>
      <c r="HF24" s="487"/>
      <c r="HG24" s="487"/>
      <c r="HH24" s="487"/>
      <c r="HI24" s="487"/>
      <c r="HJ24" s="487"/>
      <c r="HK24" s="487"/>
      <c r="HL24" s="487"/>
      <c r="HM24" s="487"/>
      <c r="HN24" s="487"/>
      <c r="HO24" s="487"/>
      <c r="HP24" s="487"/>
      <c r="HQ24" s="487"/>
      <c r="HR24" s="487"/>
      <c r="HS24" s="487"/>
      <c r="HT24" s="487"/>
      <c r="HU24" s="487"/>
      <c r="HV24" s="487"/>
      <c r="HW24" s="487"/>
      <c r="HX24" s="487"/>
      <c r="HY24" s="487"/>
      <c r="HZ24" s="487"/>
      <c r="IA24" s="487"/>
      <c r="IB24" s="487"/>
      <c r="IC24" s="487"/>
      <c r="ID24" s="487"/>
      <c r="IE24" s="487"/>
      <c r="IF24" s="487"/>
      <c r="IG24" s="487"/>
      <c r="IH24" s="487"/>
      <c r="II24" s="487"/>
      <c r="IJ24" s="487"/>
      <c r="IK24" s="487"/>
      <c r="IL24" s="487"/>
      <c r="IM24" s="487"/>
      <c r="IN24" s="487"/>
      <c r="IO24" s="487"/>
      <c r="IP24" s="487"/>
      <c r="IQ24" s="487"/>
      <c r="IR24" s="487"/>
      <c r="IS24" s="487"/>
      <c r="IT24" s="487"/>
      <c r="IU24" s="487"/>
      <c r="IV24" s="487"/>
      <c r="IW24" s="487"/>
      <c r="IX24" s="487"/>
    </row>
    <row r="25" spans="1:258" x14ac:dyDescent="0.25">
      <c r="A25" s="707"/>
      <c r="B25" s="611"/>
      <c r="C25" s="482" t="s">
        <v>69</v>
      </c>
      <c r="D25" s="483"/>
      <c r="E25" s="484"/>
      <c r="F25" s="499"/>
      <c r="G25" s="499">
        <f>G24*0.2</f>
        <v>18250734.284000002</v>
      </c>
      <c r="H25" s="499"/>
      <c r="I25" s="484"/>
      <c r="J25" s="496"/>
      <c r="K25" s="485"/>
      <c r="L25" s="500"/>
      <c r="M25" s="487"/>
      <c r="N25" s="487"/>
      <c r="O25" s="487"/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487"/>
      <c r="AS25" s="487"/>
      <c r="AT25" s="487"/>
      <c r="AU25" s="487"/>
      <c r="AV25" s="487"/>
      <c r="AW25" s="487"/>
      <c r="AX25" s="487"/>
      <c r="AY25" s="487"/>
      <c r="AZ25" s="487"/>
      <c r="BA25" s="487"/>
      <c r="BB25" s="487"/>
      <c r="BC25" s="487"/>
      <c r="BD25" s="487"/>
      <c r="BE25" s="487"/>
      <c r="BF25" s="487"/>
      <c r="BG25" s="487"/>
      <c r="BH25" s="487"/>
      <c r="BI25" s="487"/>
      <c r="BJ25" s="487"/>
      <c r="BK25" s="487"/>
      <c r="BL25" s="487"/>
      <c r="BM25" s="487"/>
      <c r="BN25" s="487"/>
      <c r="BO25" s="487"/>
      <c r="BP25" s="487"/>
      <c r="BQ25" s="487"/>
      <c r="BR25" s="487"/>
      <c r="BS25" s="487"/>
      <c r="BT25" s="487"/>
      <c r="BU25" s="487"/>
      <c r="BV25" s="487"/>
      <c r="BW25" s="487"/>
      <c r="BX25" s="487"/>
      <c r="BY25" s="487"/>
      <c r="BZ25" s="487"/>
      <c r="CA25" s="487"/>
      <c r="CB25" s="487"/>
      <c r="CC25" s="487"/>
      <c r="CD25" s="487"/>
      <c r="CE25" s="487"/>
      <c r="CF25" s="487"/>
      <c r="CG25" s="487"/>
      <c r="CH25" s="487"/>
      <c r="CI25" s="487"/>
      <c r="CJ25" s="487"/>
      <c r="CK25" s="487"/>
      <c r="CL25" s="487"/>
      <c r="CM25" s="487"/>
      <c r="CN25" s="487"/>
      <c r="CO25" s="487"/>
      <c r="CP25" s="487"/>
      <c r="CQ25" s="487"/>
      <c r="CR25" s="487"/>
      <c r="CS25" s="487"/>
      <c r="CT25" s="487"/>
      <c r="CU25" s="487"/>
      <c r="CV25" s="487"/>
      <c r="CW25" s="487"/>
      <c r="CX25" s="487"/>
      <c r="CY25" s="487"/>
      <c r="CZ25" s="487"/>
      <c r="DA25" s="487"/>
      <c r="DB25" s="487"/>
      <c r="DC25" s="487"/>
      <c r="DD25" s="487"/>
      <c r="DE25" s="487"/>
      <c r="DF25" s="487"/>
      <c r="DG25" s="487"/>
      <c r="DH25" s="487"/>
      <c r="DI25" s="487"/>
      <c r="DJ25" s="487"/>
      <c r="DK25" s="487"/>
      <c r="DL25" s="487"/>
      <c r="DM25" s="487"/>
      <c r="DN25" s="487"/>
      <c r="DO25" s="487"/>
      <c r="DP25" s="487"/>
      <c r="DQ25" s="487"/>
      <c r="DR25" s="487"/>
      <c r="DS25" s="487"/>
      <c r="DT25" s="487"/>
      <c r="DU25" s="487"/>
      <c r="DV25" s="487"/>
      <c r="DW25" s="487"/>
      <c r="DX25" s="487"/>
      <c r="DY25" s="487"/>
      <c r="DZ25" s="487"/>
      <c r="EA25" s="487"/>
      <c r="EB25" s="487"/>
      <c r="EC25" s="487"/>
      <c r="ED25" s="487"/>
      <c r="EE25" s="487"/>
      <c r="EF25" s="487"/>
      <c r="EG25" s="487"/>
      <c r="EH25" s="487"/>
      <c r="EI25" s="487"/>
      <c r="EJ25" s="487"/>
      <c r="EK25" s="487"/>
      <c r="EL25" s="487"/>
      <c r="EM25" s="487"/>
      <c r="EN25" s="487"/>
      <c r="EO25" s="487"/>
      <c r="EP25" s="487"/>
      <c r="EQ25" s="487"/>
      <c r="ER25" s="487"/>
      <c r="ES25" s="487"/>
      <c r="ET25" s="487"/>
      <c r="EU25" s="487"/>
      <c r="EV25" s="487"/>
      <c r="EW25" s="487"/>
      <c r="EX25" s="487"/>
      <c r="EY25" s="487"/>
      <c r="EZ25" s="487"/>
      <c r="FA25" s="487"/>
      <c r="FB25" s="487"/>
      <c r="FC25" s="487"/>
      <c r="FD25" s="487"/>
      <c r="FE25" s="487"/>
      <c r="FF25" s="487"/>
      <c r="FG25" s="487"/>
      <c r="FH25" s="487"/>
      <c r="FI25" s="487"/>
      <c r="FJ25" s="487"/>
      <c r="FK25" s="487"/>
      <c r="FL25" s="487"/>
      <c r="FM25" s="487"/>
      <c r="FN25" s="487"/>
      <c r="FO25" s="487"/>
      <c r="FP25" s="487"/>
      <c r="FQ25" s="487"/>
      <c r="FR25" s="487"/>
      <c r="FS25" s="487"/>
      <c r="FT25" s="487"/>
      <c r="FU25" s="487"/>
      <c r="FV25" s="487"/>
      <c r="FW25" s="487"/>
      <c r="FX25" s="487"/>
      <c r="FY25" s="487"/>
      <c r="FZ25" s="487"/>
      <c r="GA25" s="487"/>
      <c r="GB25" s="487"/>
      <c r="GC25" s="487"/>
      <c r="GD25" s="487"/>
      <c r="GE25" s="487"/>
      <c r="GF25" s="487"/>
      <c r="GG25" s="487"/>
      <c r="GH25" s="487"/>
      <c r="GI25" s="487"/>
      <c r="GJ25" s="487"/>
      <c r="GK25" s="487"/>
      <c r="GL25" s="487"/>
      <c r="GM25" s="487"/>
      <c r="GN25" s="487"/>
      <c r="GO25" s="487"/>
      <c r="GP25" s="487"/>
      <c r="GQ25" s="487"/>
      <c r="GR25" s="487"/>
      <c r="GS25" s="487"/>
      <c r="GT25" s="487"/>
      <c r="GU25" s="487"/>
      <c r="GV25" s="487"/>
      <c r="GW25" s="487"/>
      <c r="GX25" s="487"/>
      <c r="GY25" s="487"/>
      <c r="GZ25" s="487"/>
      <c r="HA25" s="487"/>
      <c r="HB25" s="487"/>
      <c r="HC25" s="487"/>
      <c r="HD25" s="487"/>
      <c r="HE25" s="487"/>
      <c r="HF25" s="487"/>
      <c r="HG25" s="487"/>
      <c r="HH25" s="487"/>
      <c r="HI25" s="487"/>
      <c r="HJ25" s="487"/>
      <c r="HK25" s="487"/>
      <c r="HL25" s="487"/>
      <c r="HM25" s="487"/>
      <c r="HN25" s="487"/>
      <c r="HO25" s="487"/>
      <c r="HP25" s="487"/>
      <c r="HQ25" s="487"/>
      <c r="HR25" s="487"/>
      <c r="HS25" s="487"/>
      <c r="HT25" s="487"/>
      <c r="HU25" s="487"/>
      <c r="HV25" s="487"/>
      <c r="HW25" s="487"/>
      <c r="HX25" s="487"/>
      <c r="HY25" s="487"/>
      <c r="HZ25" s="487"/>
      <c r="IA25" s="487"/>
      <c r="IB25" s="487"/>
      <c r="IC25" s="487"/>
      <c r="ID25" s="487"/>
      <c r="IE25" s="487"/>
      <c r="IF25" s="487"/>
      <c r="IG25" s="487"/>
      <c r="IH25" s="487"/>
      <c r="II25" s="487"/>
      <c r="IJ25" s="487"/>
      <c r="IK25" s="487"/>
      <c r="IL25" s="487"/>
      <c r="IM25" s="487"/>
      <c r="IN25" s="487"/>
      <c r="IO25" s="487"/>
      <c r="IP25" s="487"/>
      <c r="IQ25" s="487"/>
      <c r="IR25" s="487"/>
      <c r="IS25" s="487"/>
      <c r="IT25" s="487"/>
      <c r="IU25" s="487"/>
      <c r="IV25" s="487"/>
      <c r="IW25" s="487"/>
      <c r="IX25" s="487"/>
    </row>
    <row r="26" spans="1:258" ht="36.75" thickBot="1" x14ac:dyDescent="0.3">
      <c r="A26" s="708"/>
      <c r="B26" s="612"/>
      <c r="C26" s="501" t="s">
        <v>339</v>
      </c>
      <c r="D26" s="494"/>
      <c r="E26" s="481"/>
      <c r="F26" s="495"/>
      <c r="G26" s="553">
        <f>G25+G24</f>
        <v>109504405.704</v>
      </c>
      <c r="H26" s="572"/>
      <c r="I26" s="484"/>
      <c r="J26" s="496"/>
      <c r="K26" s="485"/>
      <c r="L26" s="502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487"/>
      <c r="BB26" s="487"/>
      <c r="BC26" s="487"/>
      <c r="BD26" s="487"/>
      <c r="BE26" s="487"/>
      <c r="BF26" s="487"/>
      <c r="BG26" s="487"/>
      <c r="BH26" s="487"/>
      <c r="BI26" s="487"/>
      <c r="BJ26" s="487"/>
      <c r="BK26" s="487"/>
      <c r="BL26" s="487"/>
      <c r="BM26" s="487"/>
      <c r="BN26" s="487"/>
      <c r="BO26" s="487"/>
      <c r="BP26" s="487"/>
      <c r="BQ26" s="487"/>
      <c r="BR26" s="487"/>
      <c r="BS26" s="487"/>
      <c r="BT26" s="487"/>
      <c r="BU26" s="487"/>
      <c r="BV26" s="487"/>
      <c r="BW26" s="487"/>
      <c r="BX26" s="487"/>
      <c r="BY26" s="487"/>
      <c r="BZ26" s="487"/>
      <c r="CA26" s="487"/>
      <c r="CB26" s="487"/>
      <c r="CC26" s="487"/>
      <c r="CD26" s="487"/>
      <c r="CE26" s="487"/>
      <c r="CF26" s="487"/>
      <c r="CG26" s="487"/>
      <c r="CH26" s="487"/>
      <c r="CI26" s="487"/>
      <c r="CJ26" s="487"/>
      <c r="CK26" s="487"/>
      <c r="CL26" s="487"/>
      <c r="CM26" s="487"/>
      <c r="CN26" s="487"/>
      <c r="CO26" s="487"/>
      <c r="CP26" s="487"/>
      <c r="CQ26" s="487"/>
      <c r="CR26" s="487"/>
      <c r="CS26" s="487"/>
      <c r="CT26" s="487"/>
      <c r="CU26" s="487"/>
      <c r="CV26" s="487"/>
      <c r="CW26" s="487"/>
      <c r="CX26" s="487"/>
      <c r="CY26" s="487"/>
      <c r="CZ26" s="487"/>
      <c r="DA26" s="487"/>
      <c r="DB26" s="487"/>
      <c r="DC26" s="487"/>
      <c r="DD26" s="487"/>
      <c r="DE26" s="487"/>
      <c r="DF26" s="487"/>
      <c r="DG26" s="487"/>
      <c r="DH26" s="487"/>
      <c r="DI26" s="487"/>
      <c r="DJ26" s="487"/>
      <c r="DK26" s="487"/>
      <c r="DL26" s="487"/>
      <c r="DM26" s="487"/>
      <c r="DN26" s="487"/>
      <c r="DO26" s="487"/>
      <c r="DP26" s="487"/>
      <c r="DQ26" s="487"/>
      <c r="DR26" s="487"/>
      <c r="DS26" s="487"/>
      <c r="DT26" s="487"/>
      <c r="DU26" s="487"/>
      <c r="DV26" s="487"/>
      <c r="DW26" s="487"/>
      <c r="DX26" s="487"/>
      <c r="DY26" s="487"/>
      <c r="DZ26" s="487"/>
      <c r="EA26" s="487"/>
      <c r="EB26" s="487"/>
      <c r="EC26" s="487"/>
      <c r="ED26" s="487"/>
      <c r="EE26" s="487"/>
      <c r="EF26" s="487"/>
      <c r="EG26" s="487"/>
      <c r="EH26" s="487"/>
      <c r="EI26" s="487"/>
      <c r="EJ26" s="487"/>
      <c r="EK26" s="487"/>
      <c r="EL26" s="487"/>
      <c r="EM26" s="487"/>
      <c r="EN26" s="487"/>
      <c r="EO26" s="487"/>
      <c r="EP26" s="487"/>
      <c r="EQ26" s="487"/>
      <c r="ER26" s="487"/>
      <c r="ES26" s="487"/>
      <c r="ET26" s="487"/>
      <c r="EU26" s="487"/>
      <c r="EV26" s="487"/>
      <c r="EW26" s="487"/>
      <c r="EX26" s="487"/>
      <c r="EY26" s="487"/>
      <c r="EZ26" s="487"/>
      <c r="FA26" s="487"/>
      <c r="FB26" s="487"/>
      <c r="FC26" s="487"/>
      <c r="FD26" s="487"/>
      <c r="FE26" s="487"/>
      <c r="FF26" s="487"/>
      <c r="FG26" s="487"/>
      <c r="FH26" s="487"/>
      <c r="FI26" s="487"/>
      <c r="FJ26" s="487"/>
      <c r="FK26" s="487"/>
      <c r="FL26" s="487"/>
      <c r="FM26" s="487"/>
      <c r="FN26" s="487"/>
      <c r="FO26" s="487"/>
      <c r="FP26" s="487"/>
      <c r="FQ26" s="487"/>
      <c r="FR26" s="487"/>
      <c r="FS26" s="487"/>
      <c r="FT26" s="487"/>
      <c r="FU26" s="487"/>
      <c r="FV26" s="487"/>
      <c r="FW26" s="487"/>
      <c r="FX26" s="487"/>
      <c r="FY26" s="487"/>
      <c r="FZ26" s="487"/>
      <c r="GA26" s="487"/>
      <c r="GB26" s="487"/>
      <c r="GC26" s="487"/>
      <c r="GD26" s="487"/>
      <c r="GE26" s="487"/>
      <c r="GF26" s="487"/>
      <c r="GG26" s="487"/>
      <c r="GH26" s="487"/>
      <c r="GI26" s="487"/>
      <c r="GJ26" s="487"/>
      <c r="GK26" s="487"/>
      <c r="GL26" s="487"/>
      <c r="GM26" s="487"/>
      <c r="GN26" s="487"/>
      <c r="GO26" s="487"/>
      <c r="GP26" s="487"/>
      <c r="GQ26" s="487"/>
      <c r="GR26" s="487"/>
      <c r="GS26" s="487"/>
      <c r="GT26" s="487"/>
      <c r="GU26" s="487"/>
      <c r="GV26" s="487"/>
      <c r="GW26" s="487"/>
      <c r="GX26" s="487"/>
      <c r="GY26" s="487"/>
      <c r="GZ26" s="487"/>
      <c r="HA26" s="487"/>
      <c r="HB26" s="487"/>
      <c r="HC26" s="487"/>
      <c r="HD26" s="487"/>
      <c r="HE26" s="487"/>
      <c r="HF26" s="487"/>
      <c r="HG26" s="487"/>
      <c r="HH26" s="487"/>
      <c r="HI26" s="487"/>
      <c r="HJ26" s="487"/>
      <c r="HK26" s="487"/>
      <c r="HL26" s="487"/>
      <c r="HM26" s="487"/>
      <c r="HN26" s="487"/>
      <c r="HO26" s="487"/>
      <c r="HP26" s="487"/>
      <c r="HQ26" s="487"/>
      <c r="HR26" s="487"/>
      <c r="HS26" s="487"/>
      <c r="HT26" s="487"/>
      <c r="HU26" s="487"/>
      <c r="HV26" s="487"/>
      <c r="HW26" s="487"/>
      <c r="HX26" s="487"/>
      <c r="HY26" s="487"/>
      <c r="HZ26" s="487"/>
      <c r="IA26" s="487"/>
      <c r="IB26" s="487"/>
      <c r="IC26" s="487"/>
      <c r="ID26" s="487"/>
      <c r="IE26" s="487"/>
      <c r="IF26" s="487"/>
      <c r="IG26" s="487"/>
      <c r="IH26" s="487"/>
      <c r="II26" s="487"/>
      <c r="IJ26" s="487"/>
      <c r="IK26" s="487"/>
      <c r="IL26" s="487"/>
      <c r="IM26" s="487"/>
      <c r="IN26" s="487"/>
      <c r="IO26" s="487"/>
      <c r="IP26" s="487"/>
      <c r="IQ26" s="487"/>
      <c r="IR26" s="487"/>
      <c r="IS26" s="487"/>
      <c r="IT26" s="487"/>
      <c r="IU26" s="487"/>
      <c r="IV26" s="487"/>
      <c r="IW26" s="487"/>
      <c r="IX26" s="487"/>
    </row>
    <row r="27" spans="1:258" ht="36.75" thickBot="1" x14ac:dyDescent="0.3">
      <c r="A27" s="503">
        <v>5</v>
      </c>
      <c r="B27" s="503"/>
      <c r="C27" s="504" t="s">
        <v>73</v>
      </c>
      <c r="D27" s="505"/>
      <c r="E27" s="506"/>
      <c r="F27" s="507"/>
      <c r="G27" s="584">
        <f>K8</f>
        <v>0.94499999999999995</v>
      </c>
      <c r="H27" s="573"/>
      <c r="I27" s="564"/>
      <c r="J27" s="508"/>
      <c r="K27" s="509"/>
      <c r="L27" s="509"/>
      <c r="M27" s="510"/>
      <c r="N27" s="510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0"/>
      <c r="AV27" s="510"/>
      <c r="AW27" s="510"/>
      <c r="AX27" s="510"/>
      <c r="AY27" s="510"/>
      <c r="AZ27" s="510"/>
      <c r="BA27" s="510"/>
      <c r="BB27" s="510"/>
      <c r="BC27" s="510"/>
      <c r="BD27" s="510"/>
      <c r="BE27" s="510"/>
      <c r="BF27" s="510"/>
      <c r="BG27" s="510"/>
      <c r="BH27" s="510"/>
      <c r="BI27" s="510"/>
      <c r="BJ27" s="510"/>
      <c r="BK27" s="510"/>
      <c r="BL27" s="510"/>
      <c r="BM27" s="510"/>
      <c r="BN27" s="510"/>
      <c r="BO27" s="510"/>
      <c r="BP27" s="510"/>
      <c r="BQ27" s="510"/>
      <c r="BR27" s="510"/>
      <c r="BS27" s="510"/>
      <c r="BT27" s="510"/>
      <c r="BU27" s="510"/>
      <c r="BV27" s="510"/>
      <c r="BW27" s="510"/>
      <c r="BX27" s="510"/>
      <c r="BY27" s="510"/>
      <c r="BZ27" s="510"/>
      <c r="CA27" s="510"/>
      <c r="CB27" s="510"/>
      <c r="CC27" s="510"/>
      <c r="CD27" s="510"/>
      <c r="CE27" s="510"/>
      <c r="CF27" s="510"/>
      <c r="CG27" s="510"/>
      <c r="CH27" s="510"/>
      <c r="CI27" s="510"/>
      <c r="CJ27" s="510"/>
      <c r="CK27" s="510"/>
      <c r="CL27" s="510"/>
      <c r="CM27" s="510"/>
      <c r="CN27" s="510"/>
      <c r="CO27" s="510"/>
      <c r="CP27" s="510"/>
      <c r="CQ27" s="510"/>
      <c r="CR27" s="510"/>
      <c r="CS27" s="510"/>
      <c r="CT27" s="510"/>
      <c r="CU27" s="510"/>
      <c r="CV27" s="510"/>
      <c r="CW27" s="510"/>
      <c r="CX27" s="510"/>
      <c r="CY27" s="510"/>
      <c r="CZ27" s="510"/>
      <c r="DA27" s="510"/>
      <c r="DB27" s="510"/>
      <c r="DC27" s="510"/>
      <c r="DD27" s="510"/>
      <c r="DE27" s="510"/>
      <c r="DF27" s="510"/>
      <c r="DG27" s="510"/>
      <c r="DH27" s="510"/>
      <c r="DI27" s="510"/>
      <c r="DJ27" s="510"/>
      <c r="DK27" s="510"/>
      <c r="DL27" s="510"/>
      <c r="DM27" s="510"/>
      <c r="DN27" s="510"/>
      <c r="DO27" s="510"/>
      <c r="DP27" s="510"/>
      <c r="DQ27" s="510"/>
      <c r="DR27" s="510"/>
      <c r="DS27" s="510"/>
      <c r="DT27" s="510"/>
      <c r="DU27" s="510"/>
      <c r="DV27" s="510"/>
      <c r="DW27" s="510"/>
      <c r="DX27" s="510"/>
      <c r="DY27" s="510"/>
      <c r="DZ27" s="510"/>
      <c r="EA27" s="510"/>
      <c r="EB27" s="510"/>
      <c r="EC27" s="510"/>
      <c r="ED27" s="510"/>
      <c r="EE27" s="510"/>
      <c r="EF27" s="510"/>
      <c r="EG27" s="510"/>
      <c r="EH27" s="510"/>
      <c r="EI27" s="510"/>
      <c r="EJ27" s="510"/>
      <c r="EK27" s="510"/>
      <c r="EL27" s="510"/>
      <c r="EM27" s="510"/>
      <c r="EN27" s="510"/>
      <c r="EO27" s="510"/>
      <c r="EP27" s="510"/>
      <c r="EQ27" s="510"/>
      <c r="ER27" s="510"/>
      <c r="ES27" s="510"/>
      <c r="ET27" s="510"/>
      <c r="EU27" s="510"/>
      <c r="EV27" s="510"/>
      <c r="EW27" s="510"/>
      <c r="EX27" s="510"/>
      <c r="EY27" s="510"/>
      <c r="EZ27" s="510"/>
      <c r="FA27" s="510"/>
      <c r="FB27" s="510"/>
      <c r="FC27" s="510"/>
      <c r="FD27" s="510"/>
      <c r="FE27" s="510"/>
      <c r="FF27" s="510"/>
      <c r="FG27" s="510"/>
      <c r="FH27" s="510"/>
      <c r="FI27" s="510"/>
      <c r="FJ27" s="510"/>
      <c r="FK27" s="510"/>
      <c r="FL27" s="510"/>
      <c r="FM27" s="510"/>
      <c r="FN27" s="510"/>
      <c r="FO27" s="510"/>
      <c r="FP27" s="510"/>
      <c r="FQ27" s="510"/>
      <c r="FR27" s="510"/>
      <c r="FS27" s="510"/>
      <c r="FT27" s="510"/>
      <c r="FU27" s="510"/>
      <c r="FV27" s="510"/>
      <c r="FW27" s="510"/>
      <c r="FX27" s="510"/>
      <c r="FY27" s="510"/>
      <c r="FZ27" s="510"/>
      <c r="GA27" s="510"/>
      <c r="GB27" s="510"/>
      <c r="GC27" s="510"/>
      <c r="GD27" s="510"/>
      <c r="GE27" s="510"/>
      <c r="GF27" s="510"/>
      <c r="GG27" s="510"/>
      <c r="GH27" s="510"/>
      <c r="GI27" s="510"/>
      <c r="GJ27" s="510"/>
      <c r="GK27" s="510"/>
      <c r="GL27" s="510"/>
      <c r="GM27" s="510"/>
      <c r="GN27" s="510"/>
      <c r="GO27" s="510"/>
      <c r="GP27" s="510"/>
      <c r="GQ27" s="510"/>
      <c r="GR27" s="510"/>
      <c r="GS27" s="510"/>
      <c r="GT27" s="510"/>
      <c r="GU27" s="510"/>
      <c r="GV27" s="510"/>
      <c r="GW27" s="510"/>
      <c r="GX27" s="510"/>
      <c r="GY27" s="510"/>
      <c r="GZ27" s="510"/>
      <c r="HA27" s="510"/>
      <c r="HB27" s="510"/>
      <c r="HC27" s="510"/>
      <c r="HD27" s="510"/>
      <c r="HE27" s="510"/>
      <c r="HF27" s="510"/>
      <c r="HG27" s="510"/>
      <c r="HH27" s="510"/>
      <c r="HI27" s="510"/>
      <c r="HJ27" s="510"/>
      <c r="HK27" s="510"/>
      <c r="HL27" s="510"/>
      <c r="HM27" s="510"/>
      <c r="HN27" s="510"/>
      <c r="HO27" s="510"/>
      <c r="HP27" s="510"/>
      <c r="HQ27" s="510"/>
      <c r="HR27" s="510"/>
      <c r="HS27" s="510"/>
      <c r="HT27" s="510"/>
      <c r="HU27" s="510"/>
      <c r="HV27" s="510"/>
      <c r="HW27" s="510"/>
      <c r="HX27" s="510"/>
      <c r="HY27" s="510"/>
      <c r="HZ27" s="510"/>
      <c r="IA27" s="510"/>
      <c r="IB27" s="510"/>
      <c r="IC27" s="510"/>
      <c r="ID27" s="510"/>
      <c r="IE27" s="510"/>
      <c r="IF27" s="510"/>
      <c r="IG27" s="510"/>
      <c r="IH27" s="510"/>
      <c r="II27" s="510"/>
      <c r="IJ27" s="510"/>
      <c r="IK27" s="510"/>
      <c r="IL27" s="510"/>
      <c r="IM27" s="510"/>
      <c r="IN27" s="510"/>
      <c r="IO27" s="510"/>
      <c r="IP27" s="510"/>
      <c r="IQ27" s="510"/>
      <c r="IR27" s="510"/>
      <c r="IS27" s="510"/>
      <c r="IT27" s="510"/>
      <c r="IU27" s="510"/>
      <c r="IV27" s="510"/>
      <c r="IW27" s="510"/>
      <c r="IX27" s="510"/>
    </row>
    <row r="28" spans="1:258" ht="24" x14ac:dyDescent="0.25">
      <c r="A28" s="503">
        <v>6</v>
      </c>
      <c r="B28" s="503"/>
      <c r="C28" s="504" t="s">
        <v>74</v>
      </c>
      <c r="D28" s="505"/>
      <c r="E28" s="511"/>
      <c r="F28" s="512"/>
      <c r="G28" s="554"/>
      <c r="H28" s="574"/>
      <c r="I28" s="565"/>
      <c r="J28" s="513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10"/>
      <c r="AV28" s="510"/>
      <c r="AW28" s="510"/>
      <c r="AX28" s="510"/>
      <c r="AY28" s="510"/>
      <c r="AZ28" s="510"/>
      <c r="BA28" s="510"/>
      <c r="BB28" s="510"/>
      <c r="BC28" s="510"/>
      <c r="BD28" s="510"/>
      <c r="BE28" s="510"/>
      <c r="BF28" s="510"/>
      <c r="BG28" s="510"/>
      <c r="BH28" s="510"/>
      <c r="BI28" s="510"/>
      <c r="BJ28" s="510"/>
      <c r="BK28" s="510"/>
      <c r="BL28" s="510"/>
      <c r="BM28" s="510"/>
      <c r="BN28" s="510"/>
      <c r="BO28" s="510"/>
      <c r="BP28" s="510"/>
      <c r="BQ28" s="510"/>
      <c r="BR28" s="510"/>
      <c r="BS28" s="510"/>
      <c r="BT28" s="510"/>
      <c r="BU28" s="510"/>
      <c r="BV28" s="510"/>
      <c r="BW28" s="510"/>
      <c r="BX28" s="510"/>
      <c r="BY28" s="510"/>
      <c r="BZ28" s="510"/>
      <c r="CA28" s="510"/>
      <c r="CB28" s="510"/>
      <c r="CC28" s="510"/>
      <c r="CD28" s="510"/>
      <c r="CE28" s="510"/>
      <c r="CF28" s="510"/>
      <c r="CG28" s="510"/>
      <c r="CH28" s="510"/>
      <c r="CI28" s="510"/>
      <c r="CJ28" s="510"/>
      <c r="CK28" s="510"/>
      <c r="CL28" s="510"/>
      <c r="CM28" s="510"/>
      <c r="CN28" s="510"/>
      <c r="CO28" s="510"/>
      <c r="CP28" s="510"/>
      <c r="CQ28" s="510"/>
      <c r="CR28" s="510"/>
      <c r="CS28" s="510"/>
      <c r="CT28" s="510"/>
      <c r="CU28" s="510"/>
      <c r="CV28" s="510"/>
      <c r="CW28" s="510"/>
      <c r="CX28" s="510"/>
      <c r="CY28" s="510"/>
      <c r="CZ28" s="510"/>
      <c r="DA28" s="510"/>
      <c r="DB28" s="510"/>
      <c r="DC28" s="510"/>
      <c r="DD28" s="510"/>
      <c r="DE28" s="510"/>
      <c r="DF28" s="510"/>
      <c r="DG28" s="510"/>
      <c r="DH28" s="510"/>
      <c r="DI28" s="510"/>
      <c r="DJ28" s="510"/>
      <c r="DK28" s="510"/>
      <c r="DL28" s="510"/>
      <c r="DM28" s="510"/>
      <c r="DN28" s="510"/>
      <c r="DO28" s="510"/>
      <c r="DP28" s="510"/>
      <c r="DQ28" s="510"/>
      <c r="DR28" s="510"/>
      <c r="DS28" s="510"/>
      <c r="DT28" s="510"/>
      <c r="DU28" s="510"/>
      <c r="DV28" s="510"/>
      <c r="DW28" s="510"/>
      <c r="DX28" s="510"/>
      <c r="DY28" s="510"/>
      <c r="DZ28" s="510"/>
      <c r="EA28" s="510"/>
      <c r="EB28" s="510"/>
      <c r="EC28" s="510"/>
      <c r="ED28" s="510"/>
      <c r="EE28" s="510"/>
      <c r="EF28" s="510"/>
      <c r="EG28" s="510"/>
      <c r="EH28" s="510"/>
      <c r="EI28" s="510"/>
      <c r="EJ28" s="510"/>
      <c r="EK28" s="510"/>
      <c r="EL28" s="510"/>
      <c r="EM28" s="510"/>
      <c r="EN28" s="510"/>
      <c r="EO28" s="510"/>
      <c r="EP28" s="510"/>
      <c r="EQ28" s="510"/>
      <c r="ER28" s="510"/>
      <c r="ES28" s="510"/>
      <c r="ET28" s="510"/>
      <c r="EU28" s="510"/>
      <c r="EV28" s="510"/>
      <c r="EW28" s="510"/>
      <c r="EX28" s="510"/>
      <c r="EY28" s="510"/>
      <c r="EZ28" s="510"/>
      <c r="FA28" s="510"/>
      <c r="FB28" s="510"/>
      <c r="FC28" s="510"/>
      <c r="FD28" s="510"/>
      <c r="FE28" s="510"/>
      <c r="FF28" s="510"/>
      <c r="FG28" s="510"/>
      <c r="FH28" s="510"/>
      <c r="FI28" s="510"/>
      <c r="FJ28" s="510"/>
      <c r="FK28" s="510"/>
      <c r="FL28" s="510"/>
      <c r="FM28" s="510"/>
      <c r="FN28" s="510"/>
      <c r="FO28" s="510"/>
      <c r="FP28" s="510"/>
      <c r="FQ28" s="510"/>
      <c r="FR28" s="510"/>
      <c r="FS28" s="510"/>
      <c r="FT28" s="510"/>
      <c r="FU28" s="510"/>
      <c r="FV28" s="510"/>
      <c r="FW28" s="510"/>
      <c r="FX28" s="510"/>
      <c r="FY28" s="510"/>
      <c r="FZ28" s="510"/>
      <c r="GA28" s="510"/>
      <c r="GB28" s="510"/>
      <c r="GC28" s="510"/>
      <c r="GD28" s="510"/>
      <c r="GE28" s="510"/>
      <c r="GF28" s="510"/>
      <c r="GG28" s="510"/>
      <c r="GH28" s="510"/>
      <c r="GI28" s="510"/>
      <c r="GJ28" s="510"/>
      <c r="GK28" s="510"/>
      <c r="GL28" s="510"/>
      <c r="GM28" s="510"/>
      <c r="GN28" s="510"/>
      <c r="GO28" s="510"/>
      <c r="GP28" s="510"/>
      <c r="GQ28" s="510"/>
      <c r="GR28" s="510"/>
      <c r="GS28" s="510"/>
      <c r="GT28" s="510"/>
      <c r="GU28" s="510"/>
      <c r="GV28" s="510"/>
      <c r="GW28" s="510"/>
      <c r="GX28" s="510"/>
      <c r="GY28" s="510"/>
      <c r="GZ28" s="510"/>
      <c r="HA28" s="510"/>
      <c r="HB28" s="510"/>
      <c r="HC28" s="510"/>
      <c r="HD28" s="510"/>
      <c r="HE28" s="510"/>
      <c r="HF28" s="510"/>
      <c r="HG28" s="510"/>
      <c r="HH28" s="510"/>
      <c r="HI28" s="510"/>
      <c r="HJ28" s="510"/>
      <c r="HK28" s="510"/>
      <c r="HL28" s="510"/>
      <c r="HM28" s="510"/>
      <c r="HN28" s="510"/>
      <c r="HO28" s="510"/>
      <c r="HP28" s="510"/>
      <c r="HQ28" s="510"/>
      <c r="HR28" s="510"/>
      <c r="HS28" s="510"/>
      <c r="HT28" s="510"/>
      <c r="HU28" s="510"/>
      <c r="HV28" s="510"/>
      <c r="HW28" s="510"/>
      <c r="HX28" s="510"/>
      <c r="HY28" s="510"/>
      <c r="HZ28" s="510"/>
      <c r="IA28" s="510"/>
      <c r="IB28" s="510"/>
      <c r="IC28" s="510"/>
      <c r="ID28" s="510"/>
      <c r="IE28" s="510"/>
      <c r="IF28" s="510"/>
      <c r="IG28" s="510"/>
      <c r="IH28" s="510"/>
      <c r="II28" s="510"/>
      <c r="IJ28" s="510"/>
      <c r="IK28" s="510"/>
      <c r="IL28" s="510"/>
      <c r="IM28" s="510"/>
      <c r="IN28" s="510"/>
      <c r="IO28" s="510"/>
      <c r="IP28" s="510"/>
      <c r="IQ28" s="510"/>
      <c r="IR28" s="510"/>
      <c r="IS28" s="510"/>
      <c r="IT28" s="510"/>
      <c r="IU28" s="510"/>
      <c r="IV28" s="510"/>
      <c r="IW28" s="510"/>
      <c r="IX28" s="510"/>
    </row>
    <row r="29" spans="1:258" ht="29.25" customHeight="1" x14ac:dyDescent="0.25">
      <c r="A29" s="514" t="s">
        <v>75</v>
      </c>
      <c r="B29" s="514"/>
      <c r="C29" s="515" t="s">
        <v>76</v>
      </c>
      <c r="D29" s="516">
        <f>D20</f>
        <v>0</v>
      </c>
      <c r="E29" s="517"/>
      <c r="F29" s="518"/>
      <c r="G29" s="555">
        <f>G20</f>
        <v>0</v>
      </c>
      <c r="H29" s="555"/>
      <c r="I29" s="566"/>
      <c r="J29" s="519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  <c r="BR29" s="487"/>
      <c r="BS29" s="487"/>
      <c r="BT29" s="487"/>
      <c r="BU29" s="487"/>
      <c r="BV29" s="487"/>
      <c r="BW29" s="487"/>
      <c r="BX29" s="487"/>
      <c r="BY29" s="487"/>
      <c r="BZ29" s="487"/>
      <c r="CA29" s="487"/>
      <c r="CB29" s="487"/>
      <c r="CC29" s="487"/>
      <c r="CD29" s="487"/>
      <c r="CE29" s="487"/>
      <c r="CF29" s="487"/>
      <c r="CG29" s="487"/>
      <c r="CH29" s="487"/>
      <c r="CI29" s="487"/>
      <c r="CJ29" s="487"/>
      <c r="CK29" s="487"/>
      <c r="CL29" s="487"/>
      <c r="CM29" s="487"/>
      <c r="CN29" s="487"/>
      <c r="CO29" s="487"/>
      <c r="CP29" s="487"/>
      <c r="CQ29" s="487"/>
      <c r="CR29" s="487"/>
      <c r="CS29" s="487"/>
      <c r="CT29" s="487"/>
      <c r="CU29" s="487"/>
      <c r="CV29" s="487"/>
      <c r="CW29" s="487"/>
      <c r="CX29" s="487"/>
      <c r="CY29" s="487"/>
      <c r="CZ29" s="487"/>
      <c r="DA29" s="487"/>
      <c r="DB29" s="487"/>
      <c r="DC29" s="487"/>
      <c r="DD29" s="487"/>
      <c r="DE29" s="487"/>
      <c r="DF29" s="487"/>
      <c r="DG29" s="487"/>
      <c r="DH29" s="487"/>
      <c r="DI29" s="487"/>
      <c r="DJ29" s="487"/>
      <c r="DK29" s="487"/>
      <c r="DL29" s="487"/>
      <c r="DM29" s="487"/>
      <c r="DN29" s="487"/>
      <c r="DO29" s="487"/>
      <c r="DP29" s="487"/>
      <c r="DQ29" s="487"/>
      <c r="DR29" s="487"/>
      <c r="DS29" s="487"/>
      <c r="DT29" s="487"/>
      <c r="DU29" s="487"/>
      <c r="DV29" s="487"/>
      <c r="DW29" s="487"/>
      <c r="DX29" s="487"/>
      <c r="DY29" s="487"/>
      <c r="DZ29" s="487"/>
      <c r="EA29" s="487"/>
      <c r="EB29" s="487"/>
      <c r="EC29" s="487"/>
      <c r="ED29" s="487"/>
      <c r="EE29" s="487"/>
      <c r="EF29" s="487"/>
      <c r="EG29" s="487"/>
      <c r="EH29" s="487"/>
      <c r="EI29" s="487"/>
      <c r="EJ29" s="487"/>
      <c r="EK29" s="487"/>
      <c r="EL29" s="487"/>
      <c r="EM29" s="487"/>
      <c r="EN29" s="487"/>
      <c r="EO29" s="487"/>
      <c r="EP29" s="487"/>
      <c r="EQ29" s="487"/>
      <c r="ER29" s="487"/>
      <c r="ES29" s="487"/>
      <c r="ET29" s="487"/>
      <c r="EU29" s="487"/>
      <c r="EV29" s="487"/>
      <c r="EW29" s="487"/>
      <c r="EX29" s="487"/>
      <c r="EY29" s="487"/>
      <c r="EZ29" s="487"/>
      <c r="FA29" s="487"/>
      <c r="FB29" s="487"/>
      <c r="FC29" s="487"/>
      <c r="FD29" s="487"/>
      <c r="FE29" s="487"/>
      <c r="FF29" s="487"/>
      <c r="FG29" s="487"/>
      <c r="FH29" s="487"/>
      <c r="FI29" s="487"/>
      <c r="FJ29" s="487"/>
      <c r="FK29" s="487"/>
      <c r="FL29" s="487"/>
      <c r="FM29" s="487"/>
      <c r="FN29" s="487"/>
      <c r="FO29" s="487"/>
      <c r="FP29" s="487"/>
      <c r="FQ29" s="487"/>
      <c r="FR29" s="487"/>
      <c r="FS29" s="487"/>
      <c r="FT29" s="487"/>
      <c r="FU29" s="487"/>
      <c r="FV29" s="487"/>
      <c r="FW29" s="487"/>
      <c r="FX29" s="487"/>
      <c r="FY29" s="487"/>
      <c r="FZ29" s="487"/>
      <c r="GA29" s="487"/>
      <c r="GB29" s="487"/>
      <c r="GC29" s="487"/>
      <c r="GD29" s="487"/>
      <c r="GE29" s="487"/>
      <c r="GF29" s="487"/>
      <c r="GG29" s="487"/>
      <c r="GH29" s="487"/>
      <c r="GI29" s="487"/>
      <c r="GJ29" s="487"/>
      <c r="GK29" s="487"/>
      <c r="GL29" s="487"/>
      <c r="GM29" s="487"/>
      <c r="GN29" s="487"/>
      <c r="GO29" s="487"/>
      <c r="GP29" s="487"/>
      <c r="GQ29" s="487"/>
      <c r="GR29" s="487"/>
      <c r="GS29" s="487"/>
      <c r="GT29" s="487"/>
      <c r="GU29" s="487"/>
      <c r="GV29" s="487"/>
      <c r="GW29" s="487"/>
      <c r="GX29" s="487"/>
      <c r="GY29" s="487"/>
      <c r="GZ29" s="487"/>
      <c r="HA29" s="487"/>
      <c r="HB29" s="487"/>
      <c r="HC29" s="487"/>
      <c r="HD29" s="487"/>
      <c r="HE29" s="487"/>
      <c r="HF29" s="487"/>
      <c r="HG29" s="487"/>
      <c r="HH29" s="487"/>
      <c r="HI29" s="487"/>
      <c r="HJ29" s="487"/>
      <c r="HK29" s="487"/>
      <c r="HL29" s="487"/>
      <c r="HM29" s="487"/>
      <c r="HN29" s="487"/>
      <c r="HO29" s="487"/>
      <c r="HP29" s="487"/>
      <c r="HQ29" s="487"/>
      <c r="HR29" s="487"/>
      <c r="HS29" s="487"/>
      <c r="HT29" s="487"/>
      <c r="HU29" s="487"/>
      <c r="HV29" s="487"/>
      <c r="HW29" s="487"/>
      <c r="HX29" s="487"/>
      <c r="HY29" s="487"/>
      <c r="HZ29" s="487"/>
      <c r="IA29" s="487"/>
      <c r="IB29" s="487"/>
      <c r="IC29" s="487"/>
      <c r="ID29" s="487"/>
      <c r="IE29" s="487"/>
      <c r="IF29" s="487"/>
      <c r="IG29" s="487"/>
      <c r="IH29" s="487"/>
      <c r="II29" s="487"/>
      <c r="IJ29" s="487"/>
      <c r="IK29" s="487"/>
      <c r="IL29" s="487"/>
      <c r="IM29" s="487"/>
      <c r="IN29" s="487"/>
      <c r="IO29" s="487"/>
      <c r="IP29" s="487"/>
      <c r="IQ29" s="487"/>
      <c r="IR29" s="487"/>
      <c r="IS29" s="487"/>
      <c r="IT29" s="487"/>
      <c r="IU29" s="487"/>
      <c r="IV29" s="487"/>
      <c r="IW29" s="487"/>
      <c r="IX29" s="487"/>
    </row>
    <row r="30" spans="1:258" outlineLevel="1" x14ac:dyDescent="0.25">
      <c r="A30" s="514" t="s">
        <v>77</v>
      </c>
      <c r="B30" s="514"/>
      <c r="C30" s="515" t="s">
        <v>78</v>
      </c>
      <c r="D30" s="516">
        <f>D18</f>
        <v>305106</v>
      </c>
      <c r="E30" s="517"/>
      <c r="F30" s="518"/>
      <c r="G30" s="671">
        <f>G18</f>
        <v>3725344</v>
      </c>
      <c r="H30" s="555"/>
      <c r="I30" s="566"/>
      <c r="J30" s="519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7"/>
      <c r="CB30" s="487"/>
      <c r="CC30" s="487"/>
      <c r="CD30" s="487"/>
      <c r="CE30" s="487"/>
      <c r="CF30" s="487"/>
      <c r="CG30" s="487"/>
      <c r="CH30" s="487"/>
      <c r="CI30" s="487"/>
      <c r="CJ30" s="487"/>
      <c r="CK30" s="487"/>
      <c r="CL30" s="487"/>
      <c r="CM30" s="487"/>
      <c r="CN30" s="487"/>
      <c r="CO30" s="487"/>
      <c r="CP30" s="487"/>
      <c r="CQ30" s="487"/>
      <c r="CR30" s="487"/>
      <c r="CS30" s="487"/>
      <c r="CT30" s="487"/>
      <c r="CU30" s="487"/>
      <c r="CV30" s="487"/>
      <c r="CW30" s="487"/>
      <c r="CX30" s="487"/>
      <c r="CY30" s="487"/>
      <c r="CZ30" s="487"/>
      <c r="DA30" s="487"/>
      <c r="DB30" s="487"/>
      <c r="DC30" s="487"/>
      <c r="DD30" s="487"/>
      <c r="DE30" s="487"/>
      <c r="DF30" s="487"/>
      <c r="DG30" s="487"/>
      <c r="DH30" s="487"/>
      <c r="DI30" s="487"/>
      <c r="DJ30" s="487"/>
      <c r="DK30" s="487"/>
      <c r="DL30" s="487"/>
      <c r="DM30" s="487"/>
      <c r="DN30" s="487"/>
      <c r="DO30" s="487"/>
      <c r="DP30" s="487"/>
      <c r="DQ30" s="487"/>
      <c r="DR30" s="487"/>
      <c r="DS30" s="487"/>
      <c r="DT30" s="487"/>
      <c r="DU30" s="487"/>
      <c r="DV30" s="487"/>
      <c r="DW30" s="487"/>
      <c r="DX30" s="487"/>
      <c r="DY30" s="487"/>
      <c r="DZ30" s="487"/>
      <c r="EA30" s="487"/>
      <c r="EB30" s="487"/>
      <c r="EC30" s="487"/>
      <c r="ED30" s="487"/>
      <c r="EE30" s="487"/>
      <c r="EF30" s="487"/>
      <c r="EG30" s="487"/>
      <c r="EH30" s="487"/>
      <c r="EI30" s="487"/>
      <c r="EJ30" s="487"/>
      <c r="EK30" s="487"/>
      <c r="EL30" s="487"/>
      <c r="EM30" s="487"/>
      <c r="EN30" s="487"/>
      <c r="EO30" s="487"/>
      <c r="EP30" s="487"/>
      <c r="EQ30" s="487"/>
      <c r="ER30" s="487"/>
      <c r="ES30" s="487"/>
      <c r="ET30" s="487"/>
      <c r="EU30" s="487"/>
      <c r="EV30" s="487"/>
      <c r="EW30" s="487"/>
      <c r="EX30" s="487"/>
      <c r="EY30" s="487"/>
      <c r="EZ30" s="487"/>
      <c r="FA30" s="487"/>
      <c r="FB30" s="487"/>
      <c r="FC30" s="487"/>
      <c r="FD30" s="487"/>
      <c r="FE30" s="487"/>
      <c r="FF30" s="487"/>
      <c r="FG30" s="487"/>
      <c r="FH30" s="487"/>
      <c r="FI30" s="487"/>
      <c r="FJ30" s="487"/>
      <c r="FK30" s="487"/>
      <c r="FL30" s="487"/>
      <c r="FM30" s="487"/>
      <c r="FN30" s="487"/>
      <c r="FO30" s="487"/>
      <c r="FP30" s="487"/>
      <c r="FQ30" s="487"/>
      <c r="FR30" s="487"/>
      <c r="FS30" s="487"/>
      <c r="FT30" s="487"/>
      <c r="FU30" s="487"/>
      <c r="FV30" s="487"/>
      <c r="FW30" s="487"/>
      <c r="FX30" s="487"/>
      <c r="FY30" s="487"/>
      <c r="FZ30" s="487"/>
      <c r="GA30" s="487"/>
      <c r="GB30" s="487"/>
      <c r="GC30" s="487"/>
      <c r="GD30" s="487"/>
      <c r="GE30" s="487"/>
      <c r="GF30" s="487"/>
      <c r="GG30" s="487"/>
      <c r="GH30" s="487"/>
      <c r="GI30" s="487"/>
      <c r="GJ30" s="487"/>
      <c r="GK30" s="487"/>
      <c r="GL30" s="487"/>
      <c r="GM30" s="487"/>
      <c r="GN30" s="487"/>
      <c r="GO30" s="487"/>
      <c r="GP30" s="487"/>
      <c r="GQ30" s="487"/>
      <c r="GR30" s="487"/>
      <c r="GS30" s="487"/>
      <c r="GT30" s="487"/>
      <c r="GU30" s="487"/>
      <c r="GV30" s="487"/>
      <c r="GW30" s="487"/>
      <c r="GX30" s="487"/>
      <c r="GY30" s="487"/>
      <c r="GZ30" s="487"/>
      <c r="HA30" s="487"/>
      <c r="HB30" s="487"/>
      <c r="HC30" s="487"/>
      <c r="HD30" s="487"/>
      <c r="HE30" s="487"/>
      <c r="HF30" s="487"/>
      <c r="HG30" s="487"/>
      <c r="HH30" s="487"/>
      <c r="HI30" s="487"/>
      <c r="HJ30" s="487"/>
      <c r="HK30" s="487"/>
      <c r="HL30" s="487"/>
      <c r="HM30" s="487"/>
      <c r="HN30" s="487"/>
      <c r="HO30" s="487"/>
      <c r="HP30" s="487"/>
      <c r="HQ30" s="487"/>
      <c r="HR30" s="487"/>
      <c r="HS30" s="487"/>
      <c r="HT30" s="487"/>
      <c r="HU30" s="487"/>
      <c r="HV30" s="487"/>
      <c r="HW30" s="487"/>
      <c r="HX30" s="487"/>
      <c r="HY30" s="487"/>
      <c r="HZ30" s="487"/>
      <c r="IA30" s="487"/>
      <c r="IB30" s="487"/>
      <c r="IC30" s="487"/>
      <c r="ID30" s="487"/>
      <c r="IE30" s="487"/>
      <c r="IF30" s="487"/>
      <c r="IG30" s="487"/>
      <c r="IH30" s="487"/>
      <c r="II30" s="487"/>
      <c r="IJ30" s="487"/>
      <c r="IK30" s="487"/>
      <c r="IL30" s="487"/>
      <c r="IM30" s="487"/>
      <c r="IN30" s="487"/>
      <c r="IO30" s="487"/>
      <c r="IP30" s="487"/>
      <c r="IQ30" s="487"/>
      <c r="IR30" s="487"/>
      <c r="IS30" s="487"/>
      <c r="IT30" s="487"/>
      <c r="IU30" s="487"/>
      <c r="IV30" s="487"/>
      <c r="IW30" s="487"/>
      <c r="IX30" s="487"/>
    </row>
    <row r="31" spans="1:258" ht="13.5" outlineLevel="1" thickBot="1" x14ac:dyDescent="0.3">
      <c r="A31" s="520" t="s">
        <v>79</v>
      </c>
      <c r="B31" s="520"/>
      <c r="C31" s="521" t="s">
        <v>80</v>
      </c>
      <c r="D31" s="516">
        <f>D19</f>
        <v>13701</v>
      </c>
      <c r="E31" s="522"/>
      <c r="F31" s="523"/>
      <c r="G31" s="671">
        <f>G19</f>
        <v>166420.87</v>
      </c>
      <c r="H31" s="555"/>
      <c r="I31" s="566"/>
      <c r="J31" s="519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  <c r="AH31" s="487"/>
      <c r="AI31" s="487"/>
      <c r="AJ31" s="487"/>
      <c r="AK31" s="487"/>
      <c r="AL31" s="487"/>
      <c r="AM31" s="487"/>
      <c r="AN31" s="487"/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7"/>
      <c r="BQ31" s="487"/>
      <c r="BR31" s="487"/>
      <c r="BS31" s="487"/>
      <c r="BT31" s="487"/>
      <c r="BU31" s="487"/>
      <c r="BV31" s="487"/>
      <c r="BW31" s="487"/>
      <c r="BX31" s="487"/>
      <c r="BY31" s="487"/>
      <c r="BZ31" s="487"/>
      <c r="CA31" s="487"/>
      <c r="CB31" s="487"/>
      <c r="CC31" s="487"/>
      <c r="CD31" s="487"/>
      <c r="CE31" s="487"/>
      <c r="CF31" s="487"/>
      <c r="CG31" s="487"/>
      <c r="CH31" s="487"/>
      <c r="CI31" s="487"/>
      <c r="CJ31" s="487"/>
      <c r="CK31" s="487"/>
      <c r="CL31" s="487"/>
      <c r="CM31" s="487"/>
      <c r="CN31" s="487"/>
      <c r="CO31" s="487"/>
      <c r="CP31" s="487"/>
      <c r="CQ31" s="487"/>
      <c r="CR31" s="487"/>
      <c r="CS31" s="487"/>
      <c r="CT31" s="487"/>
      <c r="CU31" s="487"/>
      <c r="CV31" s="487"/>
      <c r="CW31" s="487"/>
      <c r="CX31" s="487"/>
      <c r="CY31" s="487"/>
      <c r="CZ31" s="487"/>
      <c r="DA31" s="487"/>
      <c r="DB31" s="487"/>
      <c r="DC31" s="487"/>
      <c r="DD31" s="487"/>
      <c r="DE31" s="487"/>
      <c r="DF31" s="487"/>
      <c r="DG31" s="487"/>
      <c r="DH31" s="487"/>
      <c r="DI31" s="487"/>
      <c r="DJ31" s="487"/>
      <c r="DK31" s="487"/>
      <c r="DL31" s="487"/>
      <c r="DM31" s="487"/>
      <c r="DN31" s="487"/>
      <c r="DO31" s="487"/>
      <c r="DP31" s="487"/>
      <c r="DQ31" s="487"/>
      <c r="DR31" s="487"/>
      <c r="DS31" s="487"/>
      <c r="DT31" s="487"/>
      <c r="DU31" s="487"/>
      <c r="DV31" s="487"/>
      <c r="DW31" s="487"/>
      <c r="DX31" s="487"/>
      <c r="DY31" s="487"/>
      <c r="DZ31" s="487"/>
      <c r="EA31" s="487"/>
      <c r="EB31" s="487"/>
      <c r="EC31" s="487"/>
      <c r="ED31" s="487"/>
      <c r="EE31" s="487"/>
      <c r="EF31" s="487"/>
      <c r="EG31" s="487"/>
      <c r="EH31" s="487"/>
      <c r="EI31" s="487"/>
      <c r="EJ31" s="487"/>
      <c r="EK31" s="487"/>
      <c r="EL31" s="487"/>
      <c r="EM31" s="487"/>
      <c r="EN31" s="487"/>
      <c r="EO31" s="487"/>
      <c r="EP31" s="487"/>
      <c r="EQ31" s="487"/>
      <c r="ER31" s="487"/>
      <c r="ES31" s="487"/>
      <c r="ET31" s="487"/>
      <c r="EU31" s="487"/>
      <c r="EV31" s="487"/>
      <c r="EW31" s="487"/>
      <c r="EX31" s="487"/>
      <c r="EY31" s="487"/>
      <c r="EZ31" s="487"/>
      <c r="FA31" s="487"/>
      <c r="FB31" s="487"/>
      <c r="FC31" s="487"/>
      <c r="FD31" s="487"/>
      <c r="FE31" s="487"/>
      <c r="FF31" s="487"/>
      <c r="FG31" s="487"/>
      <c r="FH31" s="487"/>
      <c r="FI31" s="487"/>
      <c r="FJ31" s="487"/>
      <c r="FK31" s="487"/>
      <c r="FL31" s="487"/>
      <c r="FM31" s="487"/>
      <c r="FN31" s="487"/>
      <c r="FO31" s="487"/>
      <c r="FP31" s="487"/>
      <c r="FQ31" s="487"/>
      <c r="FR31" s="487"/>
      <c r="FS31" s="487"/>
      <c r="FT31" s="487"/>
      <c r="FU31" s="487"/>
      <c r="FV31" s="487"/>
      <c r="FW31" s="487"/>
      <c r="FX31" s="487"/>
      <c r="FY31" s="487"/>
      <c r="FZ31" s="487"/>
      <c r="GA31" s="487"/>
      <c r="GB31" s="487"/>
      <c r="GC31" s="487"/>
      <c r="GD31" s="487"/>
      <c r="GE31" s="487"/>
      <c r="GF31" s="487"/>
      <c r="GG31" s="487"/>
      <c r="GH31" s="487"/>
      <c r="GI31" s="487"/>
      <c r="GJ31" s="487"/>
      <c r="GK31" s="487"/>
      <c r="GL31" s="487"/>
      <c r="GM31" s="487"/>
      <c r="GN31" s="487"/>
      <c r="GO31" s="487"/>
      <c r="GP31" s="487"/>
      <c r="GQ31" s="487"/>
      <c r="GR31" s="487"/>
      <c r="GS31" s="487"/>
      <c r="GT31" s="487"/>
      <c r="GU31" s="487"/>
      <c r="GV31" s="487"/>
      <c r="GW31" s="487"/>
      <c r="GX31" s="487"/>
      <c r="GY31" s="487"/>
      <c r="GZ31" s="487"/>
      <c r="HA31" s="487"/>
      <c r="HB31" s="487"/>
      <c r="HC31" s="487"/>
      <c r="HD31" s="487"/>
      <c r="HE31" s="487"/>
      <c r="HF31" s="487"/>
      <c r="HG31" s="487"/>
      <c r="HH31" s="487"/>
      <c r="HI31" s="487"/>
      <c r="HJ31" s="487"/>
      <c r="HK31" s="487"/>
      <c r="HL31" s="487"/>
      <c r="HM31" s="487"/>
      <c r="HN31" s="487"/>
      <c r="HO31" s="487"/>
      <c r="HP31" s="487"/>
      <c r="HQ31" s="487"/>
      <c r="HR31" s="487"/>
      <c r="HS31" s="487"/>
      <c r="HT31" s="487"/>
      <c r="HU31" s="487"/>
      <c r="HV31" s="487"/>
      <c r="HW31" s="487"/>
      <c r="HX31" s="487"/>
      <c r="HY31" s="487"/>
      <c r="HZ31" s="487"/>
      <c r="IA31" s="487"/>
      <c r="IB31" s="487"/>
      <c r="IC31" s="487"/>
      <c r="ID31" s="487"/>
      <c r="IE31" s="487"/>
      <c r="IF31" s="487"/>
      <c r="IG31" s="487"/>
      <c r="IH31" s="487"/>
      <c r="II31" s="487"/>
      <c r="IJ31" s="487"/>
      <c r="IK31" s="487"/>
      <c r="IL31" s="487"/>
      <c r="IM31" s="487"/>
      <c r="IN31" s="487"/>
      <c r="IO31" s="487"/>
      <c r="IP31" s="487"/>
      <c r="IQ31" s="487"/>
      <c r="IR31" s="487"/>
      <c r="IS31" s="487"/>
      <c r="IT31" s="487"/>
      <c r="IU31" s="487"/>
      <c r="IV31" s="487"/>
      <c r="IW31" s="487"/>
      <c r="IX31" s="487"/>
    </row>
    <row r="32" spans="1:258" ht="48.75" thickBot="1" x14ac:dyDescent="0.3">
      <c r="A32" s="524">
        <v>7</v>
      </c>
      <c r="B32" s="524"/>
      <c r="C32" s="525" t="s">
        <v>81</v>
      </c>
      <c r="D32" s="526">
        <f>D21</f>
        <v>7551783</v>
      </c>
      <c r="E32" s="527"/>
      <c r="F32" s="528"/>
      <c r="G32" s="556"/>
      <c r="H32" s="575"/>
      <c r="I32" s="567"/>
      <c r="J32" s="529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0"/>
      <c r="BD32" s="510"/>
      <c r="BE32" s="510"/>
      <c r="BF32" s="510"/>
      <c r="BG32" s="510"/>
      <c r="BH32" s="510"/>
      <c r="BI32" s="510"/>
      <c r="BJ32" s="510"/>
      <c r="BK32" s="510"/>
      <c r="BL32" s="510"/>
      <c r="BM32" s="510"/>
      <c r="BN32" s="510"/>
      <c r="BO32" s="510"/>
      <c r="BP32" s="510"/>
      <c r="BQ32" s="510"/>
      <c r="BR32" s="510"/>
      <c r="BS32" s="510"/>
      <c r="BT32" s="510"/>
      <c r="BU32" s="510"/>
      <c r="BV32" s="510"/>
      <c r="BW32" s="510"/>
      <c r="BX32" s="510"/>
      <c r="BY32" s="510"/>
      <c r="BZ32" s="510"/>
      <c r="CA32" s="510"/>
      <c r="CB32" s="510"/>
      <c r="CC32" s="510"/>
      <c r="CD32" s="510"/>
      <c r="CE32" s="510"/>
      <c r="CF32" s="510"/>
      <c r="CG32" s="510"/>
      <c r="CH32" s="510"/>
      <c r="CI32" s="510"/>
      <c r="CJ32" s="510"/>
      <c r="CK32" s="510"/>
      <c r="CL32" s="510"/>
      <c r="CM32" s="510"/>
      <c r="CN32" s="510"/>
      <c r="CO32" s="510"/>
      <c r="CP32" s="510"/>
      <c r="CQ32" s="510"/>
      <c r="CR32" s="510"/>
      <c r="CS32" s="510"/>
      <c r="CT32" s="510"/>
      <c r="CU32" s="510"/>
      <c r="CV32" s="510"/>
      <c r="CW32" s="510"/>
      <c r="CX32" s="510"/>
      <c r="CY32" s="510"/>
      <c r="CZ32" s="510"/>
      <c r="DA32" s="510"/>
      <c r="DB32" s="510"/>
      <c r="DC32" s="510"/>
      <c r="DD32" s="510"/>
      <c r="DE32" s="510"/>
      <c r="DF32" s="510"/>
      <c r="DG32" s="510"/>
      <c r="DH32" s="510"/>
      <c r="DI32" s="510"/>
      <c r="DJ32" s="510"/>
      <c r="DK32" s="510"/>
      <c r="DL32" s="510"/>
      <c r="DM32" s="510"/>
      <c r="DN32" s="510"/>
      <c r="DO32" s="510"/>
      <c r="DP32" s="510"/>
      <c r="DQ32" s="510"/>
      <c r="DR32" s="510"/>
      <c r="DS32" s="510"/>
      <c r="DT32" s="510"/>
      <c r="DU32" s="510"/>
      <c r="DV32" s="510"/>
      <c r="DW32" s="510"/>
      <c r="DX32" s="510"/>
      <c r="DY32" s="510"/>
      <c r="DZ32" s="510"/>
      <c r="EA32" s="510"/>
      <c r="EB32" s="510"/>
      <c r="EC32" s="510"/>
      <c r="ED32" s="510"/>
      <c r="EE32" s="510"/>
      <c r="EF32" s="510"/>
      <c r="EG32" s="510"/>
      <c r="EH32" s="510"/>
      <c r="EI32" s="510"/>
      <c r="EJ32" s="510"/>
      <c r="EK32" s="510"/>
      <c r="EL32" s="510"/>
      <c r="EM32" s="510"/>
      <c r="EN32" s="510"/>
      <c r="EO32" s="510"/>
      <c r="EP32" s="510"/>
      <c r="EQ32" s="510"/>
      <c r="ER32" s="510"/>
      <c r="ES32" s="510"/>
      <c r="ET32" s="510"/>
      <c r="EU32" s="510"/>
      <c r="EV32" s="510"/>
      <c r="EW32" s="510"/>
      <c r="EX32" s="510"/>
      <c r="EY32" s="510"/>
      <c r="EZ32" s="510"/>
      <c r="FA32" s="510"/>
      <c r="FB32" s="510"/>
      <c r="FC32" s="510"/>
      <c r="FD32" s="510"/>
      <c r="FE32" s="510"/>
      <c r="FF32" s="510"/>
      <c r="FG32" s="510"/>
      <c r="FH32" s="510"/>
      <c r="FI32" s="510"/>
      <c r="FJ32" s="510"/>
      <c r="FK32" s="510"/>
      <c r="FL32" s="510"/>
      <c r="FM32" s="510"/>
      <c r="FN32" s="510"/>
      <c r="FO32" s="510"/>
      <c r="FP32" s="510"/>
      <c r="FQ32" s="510"/>
      <c r="FR32" s="510"/>
      <c r="FS32" s="510"/>
      <c r="FT32" s="510"/>
      <c r="FU32" s="510"/>
      <c r="FV32" s="510"/>
      <c r="FW32" s="510"/>
      <c r="FX32" s="510"/>
      <c r="FY32" s="510"/>
      <c r="FZ32" s="510"/>
      <c r="GA32" s="510"/>
      <c r="GB32" s="510"/>
      <c r="GC32" s="510"/>
      <c r="GD32" s="510"/>
      <c r="GE32" s="510"/>
      <c r="GF32" s="510"/>
      <c r="GG32" s="510"/>
      <c r="GH32" s="510"/>
      <c r="GI32" s="510"/>
      <c r="GJ32" s="510"/>
      <c r="GK32" s="510"/>
      <c r="GL32" s="510"/>
      <c r="GM32" s="510"/>
      <c r="GN32" s="510"/>
      <c r="GO32" s="510"/>
      <c r="GP32" s="510"/>
      <c r="GQ32" s="510"/>
      <c r="GR32" s="510"/>
      <c r="GS32" s="510"/>
      <c r="GT32" s="510"/>
      <c r="GU32" s="510"/>
      <c r="GV32" s="510"/>
      <c r="GW32" s="510"/>
      <c r="GX32" s="510"/>
      <c r="GY32" s="510"/>
      <c r="GZ32" s="510"/>
      <c r="HA32" s="510"/>
      <c r="HB32" s="510"/>
      <c r="HC32" s="510"/>
      <c r="HD32" s="510"/>
      <c r="HE32" s="510"/>
      <c r="HF32" s="510"/>
      <c r="HG32" s="510"/>
      <c r="HH32" s="510"/>
      <c r="HI32" s="510"/>
      <c r="HJ32" s="510"/>
      <c r="HK32" s="510"/>
      <c r="HL32" s="510"/>
      <c r="HM32" s="510"/>
      <c r="HN32" s="510"/>
      <c r="HO32" s="510"/>
      <c r="HP32" s="510"/>
      <c r="HQ32" s="510"/>
      <c r="HR32" s="510"/>
      <c r="HS32" s="510"/>
      <c r="HT32" s="510"/>
      <c r="HU32" s="510"/>
      <c r="HV32" s="510"/>
      <c r="HW32" s="510"/>
      <c r="HX32" s="510"/>
      <c r="HY32" s="510"/>
      <c r="HZ32" s="510"/>
      <c r="IA32" s="510"/>
      <c r="IB32" s="510"/>
      <c r="IC32" s="510"/>
      <c r="ID32" s="510"/>
      <c r="IE32" s="510"/>
      <c r="IF32" s="510"/>
      <c r="IG32" s="510"/>
      <c r="IH32" s="510"/>
      <c r="II32" s="510"/>
      <c r="IJ32" s="510"/>
      <c r="IK32" s="510"/>
      <c r="IL32" s="510"/>
      <c r="IM32" s="510"/>
      <c r="IN32" s="510"/>
      <c r="IO32" s="510"/>
      <c r="IP32" s="510"/>
      <c r="IQ32" s="510"/>
      <c r="IR32" s="510"/>
      <c r="IS32" s="510"/>
      <c r="IT32" s="510"/>
      <c r="IU32" s="510"/>
      <c r="IV32" s="510"/>
      <c r="IW32" s="510"/>
      <c r="IX32" s="510"/>
    </row>
    <row r="35" spans="1:258" ht="18.75" x14ac:dyDescent="0.3">
      <c r="A35" s="530" t="s">
        <v>82</v>
      </c>
      <c r="B35" s="530"/>
      <c r="C35" s="530"/>
      <c r="D35" s="531"/>
      <c r="E35" s="530" t="s">
        <v>83</v>
      </c>
      <c r="F35" s="530"/>
      <c r="G35" s="532"/>
      <c r="H35" s="532"/>
      <c r="I35" s="532"/>
      <c r="J35" s="532"/>
    </row>
    <row r="36" spans="1:258" x14ac:dyDescent="0.2">
      <c r="A36" s="533"/>
      <c r="B36" s="533" t="s">
        <v>307</v>
      </c>
      <c r="E36" s="533"/>
      <c r="F36" s="533"/>
    </row>
    <row r="37" spans="1:258" x14ac:dyDescent="0.2">
      <c r="A37" s="533"/>
      <c r="B37" s="533"/>
      <c r="E37" s="533"/>
      <c r="F37" s="533"/>
    </row>
    <row r="38" spans="1:258" ht="15.75" x14ac:dyDescent="0.25">
      <c r="A38" s="536"/>
      <c r="B38" s="537"/>
      <c r="C38" s="538"/>
      <c r="D38" s="539"/>
      <c r="E38" s="540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  <c r="BK38" s="539"/>
      <c r="BL38" s="539"/>
      <c r="BM38" s="539"/>
      <c r="BN38" s="539"/>
      <c r="BO38" s="539"/>
      <c r="BP38" s="539"/>
      <c r="BQ38" s="539"/>
      <c r="BR38" s="539"/>
      <c r="BS38" s="539"/>
      <c r="BT38" s="539"/>
      <c r="BU38" s="539"/>
      <c r="BV38" s="539"/>
      <c r="BW38" s="539"/>
      <c r="BX38" s="539"/>
      <c r="BY38" s="539"/>
      <c r="BZ38" s="539"/>
      <c r="CA38" s="539"/>
      <c r="CB38" s="539"/>
      <c r="CC38" s="539"/>
      <c r="CD38" s="539"/>
      <c r="CE38" s="539"/>
      <c r="CF38" s="539"/>
      <c r="CG38" s="539"/>
      <c r="CH38" s="539"/>
      <c r="CI38" s="539"/>
      <c r="CJ38" s="539"/>
      <c r="CK38" s="539"/>
      <c r="CL38" s="539"/>
      <c r="CM38" s="539"/>
      <c r="CN38" s="539"/>
      <c r="CO38" s="539"/>
      <c r="CP38" s="539"/>
      <c r="CQ38" s="539"/>
      <c r="CR38" s="539"/>
      <c r="CS38" s="539"/>
      <c r="CT38" s="539"/>
      <c r="CU38" s="539"/>
      <c r="CV38" s="539"/>
      <c r="CW38" s="539"/>
      <c r="CX38" s="539"/>
      <c r="CY38" s="539"/>
      <c r="CZ38" s="539"/>
      <c r="DA38" s="539"/>
      <c r="DB38" s="539"/>
      <c r="DC38" s="539"/>
      <c r="DD38" s="539"/>
      <c r="DE38" s="539"/>
      <c r="DF38" s="539"/>
      <c r="DG38" s="539"/>
      <c r="DH38" s="539"/>
      <c r="DI38" s="539"/>
      <c r="DJ38" s="539"/>
      <c r="DK38" s="539"/>
      <c r="DL38" s="539"/>
      <c r="DM38" s="539"/>
      <c r="DN38" s="539"/>
      <c r="DO38" s="539"/>
      <c r="DP38" s="539"/>
      <c r="DQ38" s="539"/>
      <c r="DR38" s="539"/>
      <c r="DS38" s="539"/>
      <c r="DT38" s="539"/>
      <c r="DU38" s="539"/>
      <c r="DV38" s="539"/>
      <c r="DW38" s="539"/>
      <c r="DX38" s="539"/>
      <c r="DY38" s="539"/>
      <c r="DZ38" s="539"/>
      <c r="EA38" s="539"/>
      <c r="EB38" s="539"/>
      <c r="EC38" s="539"/>
      <c r="ED38" s="539"/>
      <c r="EE38" s="539"/>
      <c r="EF38" s="539"/>
      <c r="EG38" s="539"/>
      <c r="EH38" s="539"/>
      <c r="EI38" s="539"/>
      <c r="EJ38" s="539"/>
      <c r="EK38" s="539"/>
      <c r="EL38" s="539"/>
      <c r="EM38" s="539"/>
      <c r="EN38" s="539"/>
      <c r="EO38" s="539"/>
      <c r="EP38" s="539"/>
      <c r="EQ38" s="539"/>
      <c r="ER38" s="539"/>
      <c r="ES38" s="539"/>
      <c r="ET38" s="539"/>
      <c r="EU38" s="539"/>
      <c r="EV38" s="539"/>
      <c r="EW38" s="539"/>
      <c r="EX38" s="539"/>
      <c r="EY38" s="539"/>
      <c r="EZ38" s="539"/>
      <c r="FA38" s="539"/>
      <c r="FB38" s="539"/>
      <c r="FC38" s="539"/>
      <c r="FD38" s="539"/>
      <c r="FE38" s="539"/>
      <c r="FF38" s="539"/>
      <c r="FG38" s="539"/>
      <c r="FH38" s="539"/>
      <c r="FI38" s="539"/>
      <c r="FJ38" s="539"/>
      <c r="FK38" s="539"/>
      <c r="FL38" s="539"/>
      <c r="FM38" s="539"/>
      <c r="FN38" s="539"/>
      <c r="FO38" s="539"/>
      <c r="FP38" s="539"/>
      <c r="FQ38" s="539"/>
      <c r="FR38" s="539"/>
      <c r="FS38" s="539"/>
      <c r="FT38" s="539"/>
      <c r="FU38" s="539"/>
      <c r="FV38" s="539"/>
      <c r="FW38" s="539"/>
      <c r="FX38" s="539"/>
      <c r="FY38" s="539"/>
      <c r="FZ38" s="539"/>
      <c r="GA38" s="539"/>
      <c r="GB38" s="539"/>
      <c r="GC38" s="539"/>
      <c r="GD38" s="539"/>
      <c r="GE38" s="539"/>
      <c r="GF38" s="539"/>
      <c r="GG38" s="539"/>
      <c r="GH38" s="539"/>
      <c r="GI38" s="539"/>
      <c r="GJ38" s="539"/>
      <c r="GK38" s="539"/>
      <c r="GL38" s="539"/>
      <c r="GM38" s="539"/>
      <c r="GN38" s="539"/>
      <c r="GO38" s="539"/>
      <c r="GP38" s="539"/>
      <c r="GQ38" s="539"/>
      <c r="GR38" s="539"/>
      <c r="GS38" s="539"/>
      <c r="GT38" s="539"/>
      <c r="GU38" s="539"/>
      <c r="GV38" s="539"/>
      <c r="GW38" s="539"/>
      <c r="GX38" s="539"/>
      <c r="GY38" s="539"/>
      <c r="GZ38" s="539"/>
      <c r="HA38" s="539"/>
      <c r="HB38" s="539"/>
      <c r="HC38" s="539"/>
      <c r="HD38" s="539"/>
      <c r="HE38" s="539"/>
      <c r="HF38" s="539"/>
      <c r="HG38" s="539"/>
      <c r="HH38" s="539"/>
      <c r="HI38" s="539"/>
      <c r="HJ38" s="539"/>
      <c r="HK38" s="539"/>
      <c r="HL38" s="539"/>
      <c r="HM38" s="539"/>
      <c r="HN38" s="539"/>
      <c r="HO38" s="539"/>
      <c r="HP38" s="539"/>
      <c r="HQ38" s="539"/>
      <c r="HR38" s="539"/>
      <c r="HS38" s="539"/>
      <c r="HT38" s="539"/>
      <c r="HU38" s="539"/>
      <c r="HV38" s="539"/>
      <c r="HW38" s="539"/>
      <c r="HX38" s="539"/>
      <c r="HY38" s="539"/>
      <c r="HZ38" s="539"/>
      <c r="IA38" s="539"/>
      <c r="IB38" s="539"/>
      <c r="IC38" s="539"/>
      <c r="ID38" s="539"/>
      <c r="IE38" s="539"/>
      <c r="IF38" s="539"/>
      <c r="IG38" s="539"/>
      <c r="IH38" s="539"/>
      <c r="II38" s="539"/>
      <c r="IJ38" s="539"/>
      <c r="IK38" s="539"/>
      <c r="IL38" s="539"/>
      <c r="IM38" s="539"/>
      <c r="IN38" s="539"/>
      <c r="IO38" s="539"/>
      <c r="IP38" s="539"/>
      <c r="IQ38" s="539"/>
      <c r="IR38" s="539"/>
      <c r="IS38" s="539"/>
      <c r="IT38" s="539"/>
      <c r="IU38" s="539"/>
      <c r="IV38" s="539"/>
      <c r="IW38" s="539"/>
      <c r="IX38" s="539"/>
    </row>
  </sheetData>
  <mergeCells count="10">
    <mergeCell ref="A21:A23"/>
    <mergeCell ref="A24:A26"/>
    <mergeCell ref="C2:G2"/>
    <mergeCell ref="A4:G4"/>
    <mergeCell ref="A5:G5"/>
    <mergeCell ref="A6:G6"/>
    <mergeCell ref="A7:A8"/>
    <mergeCell ref="B7:B8"/>
    <mergeCell ref="C7:C8"/>
    <mergeCell ref="D7:G7"/>
  </mergeCells>
  <pageMargins left="0.7" right="0.7" top="0.75" bottom="0.75" header="0.3" footer="0.3"/>
  <pageSetup paperSize="9" scale="63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1"/>
  <sheetViews>
    <sheetView view="pageBreakPreview" topLeftCell="A37" zoomScaleNormal="100" zoomScaleSheetLayoutView="100" workbookViewId="0">
      <selection activeCell="C52" sqref="C52"/>
    </sheetView>
  </sheetViews>
  <sheetFormatPr defaultRowHeight="15" outlineLevelRow="1" x14ac:dyDescent="0.25"/>
  <cols>
    <col min="1" max="1" width="7.140625" style="5" customWidth="1"/>
    <col min="2" max="2" width="17.85546875" style="5" customWidth="1"/>
    <col min="3" max="3" width="60.28515625" style="139" customWidth="1"/>
    <col min="4" max="4" width="17" style="140" customWidth="1"/>
    <col min="5" max="5" width="19.7109375" style="5" customWidth="1"/>
    <col min="6" max="6" width="7.85546875" style="5" customWidth="1"/>
    <col min="7" max="7" width="22" style="5" customWidth="1"/>
    <col min="8" max="8" width="22" style="76" customWidth="1"/>
    <col min="9" max="9" width="18.42578125" style="76" customWidth="1"/>
    <col min="10" max="10" width="30.85546875" style="5" customWidth="1"/>
    <col min="11" max="11" width="27.140625" style="5" bestFit="1" customWidth="1"/>
    <col min="12" max="259" width="9.140625" style="5"/>
    <col min="260" max="260" width="7.140625" style="5" customWidth="1"/>
    <col min="261" max="261" width="60.28515625" style="5" customWidth="1"/>
    <col min="262" max="262" width="17" style="5" customWidth="1"/>
    <col min="263" max="263" width="19.7109375" style="5" customWidth="1"/>
    <col min="264" max="264" width="22" style="5" customWidth="1"/>
    <col min="265" max="265" width="18.42578125" style="5" customWidth="1"/>
    <col min="266" max="266" width="30.85546875" style="5" customWidth="1"/>
    <col min="267" max="267" width="27.140625" style="5" bestFit="1" customWidth="1"/>
    <col min="268" max="515" width="9.140625" style="5"/>
    <col min="516" max="516" width="7.140625" style="5" customWidth="1"/>
    <col min="517" max="517" width="60.28515625" style="5" customWidth="1"/>
    <col min="518" max="518" width="17" style="5" customWidth="1"/>
    <col min="519" max="519" width="19.7109375" style="5" customWidth="1"/>
    <col min="520" max="520" width="22" style="5" customWidth="1"/>
    <col min="521" max="521" width="18.42578125" style="5" customWidth="1"/>
    <col min="522" max="522" width="30.85546875" style="5" customWidth="1"/>
    <col min="523" max="523" width="27.140625" style="5" bestFit="1" customWidth="1"/>
    <col min="524" max="771" width="9.140625" style="5"/>
    <col min="772" max="772" width="7.140625" style="5" customWidth="1"/>
    <col min="773" max="773" width="60.28515625" style="5" customWidth="1"/>
    <col min="774" max="774" width="17" style="5" customWidth="1"/>
    <col min="775" max="775" width="19.7109375" style="5" customWidth="1"/>
    <col min="776" max="776" width="22" style="5" customWidth="1"/>
    <col min="777" max="777" width="18.42578125" style="5" customWidth="1"/>
    <col min="778" max="778" width="30.85546875" style="5" customWidth="1"/>
    <col min="779" max="779" width="27.140625" style="5" bestFit="1" customWidth="1"/>
    <col min="780" max="1027" width="9.140625" style="5"/>
    <col min="1028" max="1028" width="7.140625" style="5" customWidth="1"/>
    <col min="1029" max="1029" width="60.28515625" style="5" customWidth="1"/>
    <col min="1030" max="1030" width="17" style="5" customWidth="1"/>
    <col min="1031" max="1031" width="19.7109375" style="5" customWidth="1"/>
    <col min="1032" max="1032" width="22" style="5" customWidth="1"/>
    <col min="1033" max="1033" width="18.42578125" style="5" customWidth="1"/>
    <col min="1034" max="1034" width="30.85546875" style="5" customWidth="1"/>
    <col min="1035" max="1035" width="27.140625" style="5" bestFit="1" customWidth="1"/>
    <col min="1036" max="1283" width="9.140625" style="5"/>
    <col min="1284" max="1284" width="7.140625" style="5" customWidth="1"/>
    <col min="1285" max="1285" width="60.28515625" style="5" customWidth="1"/>
    <col min="1286" max="1286" width="17" style="5" customWidth="1"/>
    <col min="1287" max="1287" width="19.7109375" style="5" customWidth="1"/>
    <col min="1288" max="1288" width="22" style="5" customWidth="1"/>
    <col min="1289" max="1289" width="18.42578125" style="5" customWidth="1"/>
    <col min="1290" max="1290" width="30.85546875" style="5" customWidth="1"/>
    <col min="1291" max="1291" width="27.140625" style="5" bestFit="1" customWidth="1"/>
    <col min="1292" max="1539" width="9.140625" style="5"/>
    <col min="1540" max="1540" width="7.140625" style="5" customWidth="1"/>
    <col min="1541" max="1541" width="60.28515625" style="5" customWidth="1"/>
    <col min="1542" max="1542" width="17" style="5" customWidth="1"/>
    <col min="1543" max="1543" width="19.7109375" style="5" customWidth="1"/>
    <col min="1544" max="1544" width="22" style="5" customWidth="1"/>
    <col min="1545" max="1545" width="18.42578125" style="5" customWidth="1"/>
    <col min="1546" max="1546" width="30.85546875" style="5" customWidth="1"/>
    <col min="1547" max="1547" width="27.140625" style="5" bestFit="1" customWidth="1"/>
    <col min="1548" max="1795" width="9.140625" style="5"/>
    <col min="1796" max="1796" width="7.140625" style="5" customWidth="1"/>
    <col min="1797" max="1797" width="60.28515625" style="5" customWidth="1"/>
    <col min="1798" max="1798" width="17" style="5" customWidth="1"/>
    <col min="1799" max="1799" width="19.7109375" style="5" customWidth="1"/>
    <col min="1800" max="1800" width="22" style="5" customWidth="1"/>
    <col min="1801" max="1801" width="18.42578125" style="5" customWidth="1"/>
    <col min="1802" max="1802" width="30.85546875" style="5" customWidth="1"/>
    <col min="1803" max="1803" width="27.140625" style="5" bestFit="1" customWidth="1"/>
    <col min="1804" max="2051" width="9.140625" style="5"/>
    <col min="2052" max="2052" width="7.140625" style="5" customWidth="1"/>
    <col min="2053" max="2053" width="60.28515625" style="5" customWidth="1"/>
    <col min="2054" max="2054" width="17" style="5" customWidth="1"/>
    <col min="2055" max="2055" width="19.7109375" style="5" customWidth="1"/>
    <col min="2056" max="2056" width="22" style="5" customWidth="1"/>
    <col min="2057" max="2057" width="18.42578125" style="5" customWidth="1"/>
    <col min="2058" max="2058" width="30.85546875" style="5" customWidth="1"/>
    <col min="2059" max="2059" width="27.140625" style="5" bestFit="1" customWidth="1"/>
    <col min="2060" max="2307" width="9.140625" style="5"/>
    <col min="2308" max="2308" width="7.140625" style="5" customWidth="1"/>
    <col min="2309" max="2309" width="60.28515625" style="5" customWidth="1"/>
    <col min="2310" max="2310" width="17" style="5" customWidth="1"/>
    <col min="2311" max="2311" width="19.7109375" style="5" customWidth="1"/>
    <col min="2312" max="2312" width="22" style="5" customWidth="1"/>
    <col min="2313" max="2313" width="18.42578125" style="5" customWidth="1"/>
    <col min="2314" max="2314" width="30.85546875" style="5" customWidth="1"/>
    <col min="2315" max="2315" width="27.140625" style="5" bestFit="1" customWidth="1"/>
    <col min="2316" max="2563" width="9.140625" style="5"/>
    <col min="2564" max="2564" width="7.140625" style="5" customWidth="1"/>
    <col min="2565" max="2565" width="60.28515625" style="5" customWidth="1"/>
    <col min="2566" max="2566" width="17" style="5" customWidth="1"/>
    <col min="2567" max="2567" width="19.7109375" style="5" customWidth="1"/>
    <col min="2568" max="2568" width="22" style="5" customWidth="1"/>
    <col min="2569" max="2569" width="18.42578125" style="5" customWidth="1"/>
    <col min="2570" max="2570" width="30.85546875" style="5" customWidth="1"/>
    <col min="2571" max="2571" width="27.140625" style="5" bestFit="1" customWidth="1"/>
    <col min="2572" max="2819" width="9.140625" style="5"/>
    <col min="2820" max="2820" width="7.140625" style="5" customWidth="1"/>
    <col min="2821" max="2821" width="60.28515625" style="5" customWidth="1"/>
    <col min="2822" max="2822" width="17" style="5" customWidth="1"/>
    <col min="2823" max="2823" width="19.7109375" style="5" customWidth="1"/>
    <col min="2824" max="2824" width="22" style="5" customWidth="1"/>
    <col min="2825" max="2825" width="18.42578125" style="5" customWidth="1"/>
    <col min="2826" max="2826" width="30.85546875" style="5" customWidth="1"/>
    <col min="2827" max="2827" width="27.140625" style="5" bestFit="1" customWidth="1"/>
    <col min="2828" max="3075" width="9.140625" style="5"/>
    <col min="3076" max="3076" width="7.140625" style="5" customWidth="1"/>
    <col min="3077" max="3077" width="60.28515625" style="5" customWidth="1"/>
    <col min="3078" max="3078" width="17" style="5" customWidth="1"/>
    <col min="3079" max="3079" width="19.7109375" style="5" customWidth="1"/>
    <col min="3080" max="3080" width="22" style="5" customWidth="1"/>
    <col min="3081" max="3081" width="18.42578125" style="5" customWidth="1"/>
    <col min="3082" max="3082" width="30.85546875" style="5" customWidth="1"/>
    <col min="3083" max="3083" width="27.140625" style="5" bestFit="1" customWidth="1"/>
    <col min="3084" max="3331" width="9.140625" style="5"/>
    <col min="3332" max="3332" width="7.140625" style="5" customWidth="1"/>
    <col min="3333" max="3333" width="60.28515625" style="5" customWidth="1"/>
    <col min="3334" max="3334" width="17" style="5" customWidth="1"/>
    <col min="3335" max="3335" width="19.7109375" style="5" customWidth="1"/>
    <col min="3336" max="3336" width="22" style="5" customWidth="1"/>
    <col min="3337" max="3337" width="18.42578125" style="5" customWidth="1"/>
    <col min="3338" max="3338" width="30.85546875" style="5" customWidth="1"/>
    <col min="3339" max="3339" width="27.140625" style="5" bestFit="1" customWidth="1"/>
    <col min="3340" max="3587" width="9.140625" style="5"/>
    <col min="3588" max="3588" width="7.140625" style="5" customWidth="1"/>
    <col min="3589" max="3589" width="60.28515625" style="5" customWidth="1"/>
    <col min="3590" max="3590" width="17" style="5" customWidth="1"/>
    <col min="3591" max="3591" width="19.7109375" style="5" customWidth="1"/>
    <col min="3592" max="3592" width="22" style="5" customWidth="1"/>
    <col min="3593" max="3593" width="18.42578125" style="5" customWidth="1"/>
    <col min="3594" max="3594" width="30.85546875" style="5" customWidth="1"/>
    <col min="3595" max="3595" width="27.140625" style="5" bestFit="1" customWidth="1"/>
    <col min="3596" max="3843" width="9.140625" style="5"/>
    <col min="3844" max="3844" width="7.140625" style="5" customWidth="1"/>
    <col min="3845" max="3845" width="60.28515625" style="5" customWidth="1"/>
    <col min="3846" max="3846" width="17" style="5" customWidth="1"/>
    <col min="3847" max="3847" width="19.7109375" style="5" customWidth="1"/>
    <col min="3848" max="3848" width="22" style="5" customWidth="1"/>
    <col min="3849" max="3849" width="18.42578125" style="5" customWidth="1"/>
    <col min="3850" max="3850" width="30.85546875" style="5" customWidth="1"/>
    <col min="3851" max="3851" width="27.140625" style="5" bestFit="1" customWidth="1"/>
    <col min="3852" max="4099" width="9.140625" style="5"/>
    <col min="4100" max="4100" width="7.140625" style="5" customWidth="1"/>
    <col min="4101" max="4101" width="60.28515625" style="5" customWidth="1"/>
    <col min="4102" max="4102" width="17" style="5" customWidth="1"/>
    <col min="4103" max="4103" width="19.7109375" style="5" customWidth="1"/>
    <col min="4104" max="4104" width="22" style="5" customWidth="1"/>
    <col min="4105" max="4105" width="18.42578125" style="5" customWidth="1"/>
    <col min="4106" max="4106" width="30.85546875" style="5" customWidth="1"/>
    <col min="4107" max="4107" width="27.140625" style="5" bestFit="1" customWidth="1"/>
    <col min="4108" max="4355" width="9.140625" style="5"/>
    <col min="4356" max="4356" width="7.140625" style="5" customWidth="1"/>
    <col min="4357" max="4357" width="60.28515625" style="5" customWidth="1"/>
    <col min="4358" max="4358" width="17" style="5" customWidth="1"/>
    <col min="4359" max="4359" width="19.7109375" style="5" customWidth="1"/>
    <col min="4360" max="4360" width="22" style="5" customWidth="1"/>
    <col min="4361" max="4361" width="18.42578125" style="5" customWidth="1"/>
    <col min="4362" max="4362" width="30.85546875" style="5" customWidth="1"/>
    <col min="4363" max="4363" width="27.140625" style="5" bestFit="1" customWidth="1"/>
    <col min="4364" max="4611" width="9.140625" style="5"/>
    <col min="4612" max="4612" width="7.140625" style="5" customWidth="1"/>
    <col min="4613" max="4613" width="60.28515625" style="5" customWidth="1"/>
    <col min="4614" max="4614" width="17" style="5" customWidth="1"/>
    <col min="4615" max="4615" width="19.7109375" style="5" customWidth="1"/>
    <col min="4616" max="4616" width="22" style="5" customWidth="1"/>
    <col min="4617" max="4617" width="18.42578125" style="5" customWidth="1"/>
    <col min="4618" max="4618" width="30.85546875" style="5" customWidth="1"/>
    <col min="4619" max="4619" width="27.140625" style="5" bestFit="1" customWidth="1"/>
    <col min="4620" max="4867" width="9.140625" style="5"/>
    <col min="4868" max="4868" width="7.140625" style="5" customWidth="1"/>
    <col min="4869" max="4869" width="60.28515625" style="5" customWidth="1"/>
    <col min="4870" max="4870" width="17" style="5" customWidth="1"/>
    <col min="4871" max="4871" width="19.7109375" style="5" customWidth="1"/>
    <col min="4872" max="4872" width="22" style="5" customWidth="1"/>
    <col min="4873" max="4873" width="18.42578125" style="5" customWidth="1"/>
    <col min="4874" max="4874" width="30.85546875" style="5" customWidth="1"/>
    <col min="4875" max="4875" width="27.140625" style="5" bestFit="1" customWidth="1"/>
    <col min="4876" max="5123" width="9.140625" style="5"/>
    <col min="5124" max="5124" width="7.140625" style="5" customWidth="1"/>
    <col min="5125" max="5125" width="60.28515625" style="5" customWidth="1"/>
    <col min="5126" max="5126" width="17" style="5" customWidth="1"/>
    <col min="5127" max="5127" width="19.7109375" style="5" customWidth="1"/>
    <col min="5128" max="5128" width="22" style="5" customWidth="1"/>
    <col min="5129" max="5129" width="18.42578125" style="5" customWidth="1"/>
    <col min="5130" max="5130" width="30.85546875" style="5" customWidth="1"/>
    <col min="5131" max="5131" width="27.140625" style="5" bestFit="1" customWidth="1"/>
    <col min="5132" max="5379" width="9.140625" style="5"/>
    <col min="5380" max="5380" width="7.140625" style="5" customWidth="1"/>
    <col min="5381" max="5381" width="60.28515625" style="5" customWidth="1"/>
    <col min="5382" max="5382" width="17" style="5" customWidth="1"/>
    <col min="5383" max="5383" width="19.7109375" style="5" customWidth="1"/>
    <col min="5384" max="5384" width="22" style="5" customWidth="1"/>
    <col min="5385" max="5385" width="18.42578125" style="5" customWidth="1"/>
    <col min="5386" max="5386" width="30.85546875" style="5" customWidth="1"/>
    <col min="5387" max="5387" width="27.140625" style="5" bestFit="1" customWidth="1"/>
    <col min="5388" max="5635" width="9.140625" style="5"/>
    <col min="5636" max="5636" width="7.140625" style="5" customWidth="1"/>
    <col min="5637" max="5637" width="60.28515625" style="5" customWidth="1"/>
    <col min="5638" max="5638" width="17" style="5" customWidth="1"/>
    <col min="5639" max="5639" width="19.7109375" style="5" customWidth="1"/>
    <col min="5640" max="5640" width="22" style="5" customWidth="1"/>
    <col min="5641" max="5641" width="18.42578125" style="5" customWidth="1"/>
    <col min="5642" max="5642" width="30.85546875" style="5" customWidth="1"/>
    <col min="5643" max="5643" width="27.140625" style="5" bestFit="1" customWidth="1"/>
    <col min="5644" max="5891" width="9.140625" style="5"/>
    <col min="5892" max="5892" width="7.140625" style="5" customWidth="1"/>
    <col min="5893" max="5893" width="60.28515625" style="5" customWidth="1"/>
    <col min="5894" max="5894" width="17" style="5" customWidth="1"/>
    <col min="5895" max="5895" width="19.7109375" style="5" customWidth="1"/>
    <col min="5896" max="5896" width="22" style="5" customWidth="1"/>
    <col min="5897" max="5897" width="18.42578125" style="5" customWidth="1"/>
    <col min="5898" max="5898" width="30.85546875" style="5" customWidth="1"/>
    <col min="5899" max="5899" width="27.140625" style="5" bestFit="1" customWidth="1"/>
    <col min="5900" max="6147" width="9.140625" style="5"/>
    <col min="6148" max="6148" width="7.140625" style="5" customWidth="1"/>
    <col min="6149" max="6149" width="60.28515625" style="5" customWidth="1"/>
    <col min="6150" max="6150" width="17" style="5" customWidth="1"/>
    <col min="6151" max="6151" width="19.7109375" style="5" customWidth="1"/>
    <col min="6152" max="6152" width="22" style="5" customWidth="1"/>
    <col min="6153" max="6153" width="18.42578125" style="5" customWidth="1"/>
    <col min="6154" max="6154" width="30.85546875" style="5" customWidth="1"/>
    <col min="6155" max="6155" width="27.140625" style="5" bestFit="1" customWidth="1"/>
    <col min="6156" max="6403" width="9.140625" style="5"/>
    <col min="6404" max="6404" width="7.140625" style="5" customWidth="1"/>
    <col min="6405" max="6405" width="60.28515625" style="5" customWidth="1"/>
    <col min="6406" max="6406" width="17" style="5" customWidth="1"/>
    <col min="6407" max="6407" width="19.7109375" style="5" customWidth="1"/>
    <col min="6408" max="6408" width="22" style="5" customWidth="1"/>
    <col min="6409" max="6409" width="18.42578125" style="5" customWidth="1"/>
    <col min="6410" max="6410" width="30.85546875" style="5" customWidth="1"/>
    <col min="6411" max="6411" width="27.140625" style="5" bestFit="1" customWidth="1"/>
    <col min="6412" max="6659" width="9.140625" style="5"/>
    <col min="6660" max="6660" width="7.140625" style="5" customWidth="1"/>
    <col min="6661" max="6661" width="60.28515625" style="5" customWidth="1"/>
    <col min="6662" max="6662" width="17" style="5" customWidth="1"/>
    <col min="6663" max="6663" width="19.7109375" style="5" customWidth="1"/>
    <col min="6664" max="6664" width="22" style="5" customWidth="1"/>
    <col min="6665" max="6665" width="18.42578125" style="5" customWidth="1"/>
    <col min="6666" max="6666" width="30.85546875" style="5" customWidth="1"/>
    <col min="6667" max="6667" width="27.140625" style="5" bestFit="1" customWidth="1"/>
    <col min="6668" max="6915" width="9.140625" style="5"/>
    <col min="6916" max="6916" width="7.140625" style="5" customWidth="1"/>
    <col min="6917" max="6917" width="60.28515625" style="5" customWidth="1"/>
    <col min="6918" max="6918" width="17" style="5" customWidth="1"/>
    <col min="6919" max="6919" width="19.7109375" style="5" customWidth="1"/>
    <col min="6920" max="6920" width="22" style="5" customWidth="1"/>
    <col min="6921" max="6921" width="18.42578125" style="5" customWidth="1"/>
    <col min="6922" max="6922" width="30.85546875" style="5" customWidth="1"/>
    <col min="6923" max="6923" width="27.140625" style="5" bestFit="1" customWidth="1"/>
    <col min="6924" max="7171" width="9.140625" style="5"/>
    <col min="7172" max="7172" width="7.140625" style="5" customWidth="1"/>
    <col min="7173" max="7173" width="60.28515625" style="5" customWidth="1"/>
    <col min="7174" max="7174" width="17" style="5" customWidth="1"/>
    <col min="7175" max="7175" width="19.7109375" style="5" customWidth="1"/>
    <col min="7176" max="7176" width="22" style="5" customWidth="1"/>
    <col min="7177" max="7177" width="18.42578125" style="5" customWidth="1"/>
    <col min="7178" max="7178" width="30.85546875" style="5" customWidth="1"/>
    <col min="7179" max="7179" width="27.140625" style="5" bestFit="1" customWidth="1"/>
    <col min="7180" max="7427" width="9.140625" style="5"/>
    <col min="7428" max="7428" width="7.140625" style="5" customWidth="1"/>
    <col min="7429" max="7429" width="60.28515625" style="5" customWidth="1"/>
    <col min="7430" max="7430" width="17" style="5" customWidth="1"/>
    <col min="7431" max="7431" width="19.7109375" style="5" customWidth="1"/>
    <col min="7432" max="7432" width="22" style="5" customWidth="1"/>
    <col min="7433" max="7433" width="18.42578125" style="5" customWidth="1"/>
    <col min="7434" max="7434" width="30.85546875" style="5" customWidth="1"/>
    <col min="7435" max="7435" width="27.140625" style="5" bestFit="1" customWidth="1"/>
    <col min="7436" max="7683" width="9.140625" style="5"/>
    <col min="7684" max="7684" width="7.140625" style="5" customWidth="1"/>
    <col min="7685" max="7685" width="60.28515625" style="5" customWidth="1"/>
    <col min="7686" max="7686" width="17" style="5" customWidth="1"/>
    <col min="7687" max="7687" width="19.7109375" style="5" customWidth="1"/>
    <col min="7688" max="7688" width="22" style="5" customWidth="1"/>
    <col min="7689" max="7689" width="18.42578125" style="5" customWidth="1"/>
    <col min="7690" max="7690" width="30.85546875" style="5" customWidth="1"/>
    <col min="7691" max="7691" width="27.140625" style="5" bestFit="1" customWidth="1"/>
    <col min="7692" max="7939" width="9.140625" style="5"/>
    <col min="7940" max="7940" width="7.140625" style="5" customWidth="1"/>
    <col min="7941" max="7941" width="60.28515625" style="5" customWidth="1"/>
    <col min="7942" max="7942" width="17" style="5" customWidth="1"/>
    <col min="7943" max="7943" width="19.7109375" style="5" customWidth="1"/>
    <col min="7944" max="7944" width="22" style="5" customWidth="1"/>
    <col min="7945" max="7945" width="18.42578125" style="5" customWidth="1"/>
    <col min="7946" max="7946" width="30.85546875" style="5" customWidth="1"/>
    <col min="7947" max="7947" width="27.140625" style="5" bestFit="1" customWidth="1"/>
    <col min="7948" max="8195" width="9.140625" style="5"/>
    <col min="8196" max="8196" width="7.140625" style="5" customWidth="1"/>
    <col min="8197" max="8197" width="60.28515625" style="5" customWidth="1"/>
    <col min="8198" max="8198" width="17" style="5" customWidth="1"/>
    <col min="8199" max="8199" width="19.7109375" style="5" customWidth="1"/>
    <col min="8200" max="8200" width="22" style="5" customWidth="1"/>
    <col min="8201" max="8201" width="18.42578125" style="5" customWidth="1"/>
    <col min="8202" max="8202" width="30.85546875" style="5" customWidth="1"/>
    <col min="8203" max="8203" width="27.140625" style="5" bestFit="1" customWidth="1"/>
    <col min="8204" max="8451" width="9.140625" style="5"/>
    <col min="8452" max="8452" width="7.140625" style="5" customWidth="1"/>
    <col min="8453" max="8453" width="60.28515625" style="5" customWidth="1"/>
    <col min="8454" max="8454" width="17" style="5" customWidth="1"/>
    <col min="8455" max="8455" width="19.7109375" style="5" customWidth="1"/>
    <col min="8456" max="8456" width="22" style="5" customWidth="1"/>
    <col min="8457" max="8457" width="18.42578125" style="5" customWidth="1"/>
    <col min="8458" max="8458" width="30.85546875" style="5" customWidth="1"/>
    <col min="8459" max="8459" width="27.140625" style="5" bestFit="1" customWidth="1"/>
    <col min="8460" max="8707" width="9.140625" style="5"/>
    <col min="8708" max="8708" width="7.140625" style="5" customWidth="1"/>
    <col min="8709" max="8709" width="60.28515625" style="5" customWidth="1"/>
    <col min="8710" max="8710" width="17" style="5" customWidth="1"/>
    <col min="8711" max="8711" width="19.7109375" style="5" customWidth="1"/>
    <col min="8712" max="8712" width="22" style="5" customWidth="1"/>
    <col min="8713" max="8713" width="18.42578125" style="5" customWidth="1"/>
    <col min="8714" max="8714" width="30.85546875" style="5" customWidth="1"/>
    <col min="8715" max="8715" width="27.140625" style="5" bestFit="1" customWidth="1"/>
    <col min="8716" max="8963" width="9.140625" style="5"/>
    <col min="8964" max="8964" width="7.140625" style="5" customWidth="1"/>
    <col min="8965" max="8965" width="60.28515625" style="5" customWidth="1"/>
    <col min="8966" max="8966" width="17" style="5" customWidth="1"/>
    <col min="8967" max="8967" width="19.7109375" style="5" customWidth="1"/>
    <col min="8968" max="8968" width="22" style="5" customWidth="1"/>
    <col min="8969" max="8969" width="18.42578125" style="5" customWidth="1"/>
    <col min="8970" max="8970" width="30.85546875" style="5" customWidth="1"/>
    <col min="8971" max="8971" width="27.140625" style="5" bestFit="1" customWidth="1"/>
    <col min="8972" max="9219" width="9.140625" style="5"/>
    <col min="9220" max="9220" width="7.140625" style="5" customWidth="1"/>
    <col min="9221" max="9221" width="60.28515625" style="5" customWidth="1"/>
    <col min="9222" max="9222" width="17" style="5" customWidth="1"/>
    <col min="9223" max="9223" width="19.7109375" style="5" customWidth="1"/>
    <col min="9224" max="9224" width="22" style="5" customWidth="1"/>
    <col min="9225" max="9225" width="18.42578125" style="5" customWidth="1"/>
    <col min="9226" max="9226" width="30.85546875" style="5" customWidth="1"/>
    <col min="9227" max="9227" width="27.140625" style="5" bestFit="1" customWidth="1"/>
    <col min="9228" max="9475" width="9.140625" style="5"/>
    <col min="9476" max="9476" width="7.140625" style="5" customWidth="1"/>
    <col min="9477" max="9477" width="60.28515625" style="5" customWidth="1"/>
    <col min="9478" max="9478" width="17" style="5" customWidth="1"/>
    <col min="9479" max="9479" width="19.7109375" style="5" customWidth="1"/>
    <col min="9480" max="9480" width="22" style="5" customWidth="1"/>
    <col min="9481" max="9481" width="18.42578125" style="5" customWidth="1"/>
    <col min="9482" max="9482" width="30.85546875" style="5" customWidth="1"/>
    <col min="9483" max="9483" width="27.140625" style="5" bestFit="1" customWidth="1"/>
    <col min="9484" max="9731" width="9.140625" style="5"/>
    <col min="9732" max="9732" width="7.140625" style="5" customWidth="1"/>
    <col min="9733" max="9733" width="60.28515625" style="5" customWidth="1"/>
    <col min="9734" max="9734" width="17" style="5" customWidth="1"/>
    <col min="9735" max="9735" width="19.7109375" style="5" customWidth="1"/>
    <col min="9736" max="9736" width="22" style="5" customWidth="1"/>
    <col min="9737" max="9737" width="18.42578125" style="5" customWidth="1"/>
    <col min="9738" max="9738" width="30.85546875" style="5" customWidth="1"/>
    <col min="9739" max="9739" width="27.140625" style="5" bestFit="1" customWidth="1"/>
    <col min="9740" max="9987" width="9.140625" style="5"/>
    <col min="9988" max="9988" width="7.140625" style="5" customWidth="1"/>
    <col min="9989" max="9989" width="60.28515625" style="5" customWidth="1"/>
    <col min="9990" max="9990" width="17" style="5" customWidth="1"/>
    <col min="9991" max="9991" width="19.7109375" style="5" customWidth="1"/>
    <col min="9992" max="9992" width="22" style="5" customWidth="1"/>
    <col min="9993" max="9993" width="18.42578125" style="5" customWidth="1"/>
    <col min="9994" max="9994" width="30.85546875" style="5" customWidth="1"/>
    <col min="9995" max="9995" width="27.140625" style="5" bestFit="1" customWidth="1"/>
    <col min="9996" max="10243" width="9.140625" style="5"/>
    <col min="10244" max="10244" width="7.140625" style="5" customWidth="1"/>
    <col min="10245" max="10245" width="60.28515625" style="5" customWidth="1"/>
    <col min="10246" max="10246" width="17" style="5" customWidth="1"/>
    <col min="10247" max="10247" width="19.7109375" style="5" customWidth="1"/>
    <col min="10248" max="10248" width="22" style="5" customWidth="1"/>
    <col min="10249" max="10249" width="18.42578125" style="5" customWidth="1"/>
    <col min="10250" max="10250" width="30.85546875" style="5" customWidth="1"/>
    <col min="10251" max="10251" width="27.140625" style="5" bestFit="1" customWidth="1"/>
    <col min="10252" max="10499" width="9.140625" style="5"/>
    <col min="10500" max="10500" width="7.140625" style="5" customWidth="1"/>
    <col min="10501" max="10501" width="60.28515625" style="5" customWidth="1"/>
    <col min="10502" max="10502" width="17" style="5" customWidth="1"/>
    <col min="10503" max="10503" width="19.7109375" style="5" customWidth="1"/>
    <col min="10504" max="10504" width="22" style="5" customWidth="1"/>
    <col min="10505" max="10505" width="18.42578125" style="5" customWidth="1"/>
    <col min="10506" max="10506" width="30.85546875" style="5" customWidth="1"/>
    <col min="10507" max="10507" width="27.140625" style="5" bestFit="1" customWidth="1"/>
    <col min="10508" max="10755" width="9.140625" style="5"/>
    <col min="10756" max="10756" width="7.140625" style="5" customWidth="1"/>
    <col min="10757" max="10757" width="60.28515625" style="5" customWidth="1"/>
    <col min="10758" max="10758" width="17" style="5" customWidth="1"/>
    <col min="10759" max="10759" width="19.7109375" style="5" customWidth="1"/>
    <col min="10760" max="10760" width="22" style="5" customWidth="1"/>
    <col min="10761" max="10761" width="18.42578125" style="5" customWidth="1"/>
    <col min="10762" max="10762" width="30.85546875" style="5" customWidth="1"/>
    <col min="10763" max="10763" width="27.140625" style="5" bestFit="1" customWidth="1"/>
    <col min="10764" max="11011" width="9.140625" style="5"/>
    <col min="11012" max="11012" width="7.140625" style="5" customWidth="1"/>
    <col min="11013" max="11013" width="60.28515625" style="5" customWidth="1"/>
    <col min="11014" max="11014" width="17" style="5" customWidth="1"/>
    <col min="11015" max="11015" width="19.7109375" style="5" customWidth="1"/>
    <col min="11016" max="11016" width="22" style="5" customWidth="1"/>
    <col min="11017" max="11017" width="18.42578125" style="5" customWidth="1"/>
    <col min="11018" max="11018" width="30.85546875" style="5" customWidth="1"/>
    <col min="11019" max="11019" width="27.140625" style="5" bestFit="1" customWidth="1"/>
    <col min="11020" max="11267" width="9.140625" style="5"/>
    <col min="11268" max="11268" width="7.140625" style="5" customWidth="1"/>
    <col min="11269" max="11269" width="60.28515625" style="5" customWidth="1"/>
    <col min="11270" max="11270" width="17" style="5" customWidth="1"/>
    <col min="11271" max="11271" width="19.7109375" style="5" customWidth="1"/>
    <col min="11272" max="11272" width="22" style="5" customWidth="1"/>
    <col min="11273" max="11273" width="18.42578125" style="5" customWidth="1"/>
    <col min="11274" max="11274" width="30.85546875" style="5" customWidth="1"/>
    <col min="11275" max="11275" width="27.140625" style="5" bestFit="1" customWidth="1"/>
    <col min="11276" max="11523" width="9.140625" style="5"/>
    <col min="11524" max="11524" width="7.140625" style="5" customWidth="1"/>
    <col min="11525" max="11525" width="60.28515625" style="5" customWidth="1"/>
    <col min="11526" max="11526" width="17" style="5" customWidth="1"/>
    <col min="11527" max="11527" width="19.7109375" style="5" customWidth="1"/>
    <col min="11528" max="11528" width="22" style="5" customWidth="1"/>
    <col min="11529" max="11529" width="18.42578125" style="5" customWidth="1"/>
    <col min="11530" max="11530" width="30.85546875" style="5" customWidth="1"/>
    <col min="11531" max="11531" width="27.140625" style="5" bestFit="1" customWidth="1"/>
    <col min="11532" max="11779" width="9.140625" style="5"/>
    <col min="11780" max="11780" width="7.140625" style="5" customWidth="1"/>
    <col min="11781" max="11781" width="60.28515625" style="5" customWidth="1"/>
    <col min="11782" max="11782" width="17" style="5" customWidth="1"/>
    <col min="11783" max="11783" width="19.7109375" style="5" customWidth="1"/>
    <col min="11784" max="11784" width="22" style="5" customWidth="1"/>
    <col min="11785" max="11785" width="18.42578125" style="5" customWidth="1"/>
    <col min="11786" max="11786" width="30.85546875" style="5" customWidth="1"/>
    <col min="11787" max="11787" width="27.140625" style="5" bestFit="1" customWidth="1"/>
    <col min="11788" max="12035" width="9.140625" style="5"/>
    <col min="12036" max="12036" width="7.140625" style="5" customWidth="1"/>
    <col min="12037" max="12037" width="60.28515625" style="5" customWidth="1"/>
    <col min="12038" max="12038" width="17" style="5" customWidth="1"/>
    <col min="12039" max="12039" width="19.7109375" style="5" customWidth="1"/>
    <col min="12040" max="12040" width="22" style="5" customWidth="1"/>
    <col min="12041" max="12041" width="18.42578125" style="5" customWidth="1"/>
    <col min="12042" max="12042" width="30.85546875" style="5" customWidth="1"/>
    <col min="12043" max="12043" width="27.140625" style="5" bestFit="1" customWidth="1"/>
    <col min="12044" max="12291" width="9.140625" style="5"/>
    <col min="12292" max="12292" width="7.140625" style="5" customWidth="1"/>
    <col min="12293" max="12293" width="60.28515625" style="5" customWidth="1"/>
    <col min="12294" max="12294" width="17" style="5" customWidth="1"/>
    <col min="12295" max="12295" width="19.7109375" style="5" customWidth="1"/>
    <col min="12296" max="12296" width="22" style="5" customWidth="1"/>
    <col min="12297" max="12297" width="18.42578125" style="5" customWidth="1"/>
    <col min="12298" max="12298" width="30.85546875" style="5" customWidth="1"/>
    <col min="12299" max="12299" width="27.140625" style="5" bestFit="1" customWidth="1"/>
    <col min="12300" max="12547" width="9.140625" style="5"/>
    <col min="12548" max="12548" width="7.140625" style="5" customWidth="1"/>
    <col min="12549" max="12549" width="60.28515625" style="5" customWidth="1"/>
    <col min="12550" max="12550" width="17" style="5" customWidth="1"/>
    <col min="12551" max="12551" width="19.7109375" style="5" customWidth="1"/>
    <col min="12552" max="12552" width="22" style="5" customWidth="1"/>
    <col min="12553" max="12553" width="18.42578125" style="5" customWidth="1"/>
    <col min="12554" max="12554" width="30.85546875" style="5" customWidth="1"/>
    <col min="12555" max="12555" width="27.140625" style="5" bestFit="1" customWidth="1"/>
    <col min="12556" max="12803" width="9.140625" style="5"/>
    <col min="12804" max="12804" width="7.140625" style="5" customWidth="1"/>
    <col min="12805" max="12805" width="60.28515625" style="5" customWidth="1"/>
    <col min="12806" max="12806" width="17" style="5" customWidth="1"/>
    <col min="12807" max="12807" width="19.7109375" style="5" customWidth="1"/>
    <col min="12808" max="12808" width="22" style="5" customWidth="1"/>
    <col min="12809" max="12809" width="18.42578125" style="5" customWidth="1"/>
    <col min="12810" max="12810" width="30.85546875" style="5" customWidth="1"/>
    <col min="12811" max="12811" width="27.140625" style="5" bestFit="1" customWidth="1"/>
    <col min="12812" max="13059" width="9.140625" style="5"/>
    <col min="13060" max="13060" width="7.140625" style="5" customWidth="1"/>
    <col min="13061" max="13061" width="60.28515625" style="5" customWidth="1"/>
    <col min="13062" max="13062" width="17" style="5" customWidth="1"/>
    <col min="13063" max="13063" width="19.7109375" style="5" customWidth="1"/>
    <col min="13064" max="13064" width="22" style="5" customWidth="1"/>
    <col min="13065" max="13065" width="18.42578125" style="5" customWidth="1"/>
    <col min="13066" max="13066" width="30.85546875" style="5" customWidth="1"/>
    <col min="13067" max="13067" width="27.140625" style="5" bestFit="1" customWidth="1"/>
    <col min="13068" max="13315" width="9.140625" style="5"/>
    <col min="13316" max="13316" width="7.140625" style="5" customWidth="1"/>
    <col min="13317" max="13317" width="60.28515625" style="5" customWidth="1"/>
    <col min="13318" max="13318" width="17" style="5" customWidth="1"/>
    <col min="13319" max="13319" width="19.7109375" style="5" customWidth="1"/>
    <col min="13320" max="13320" width="22" style="5" customWidth="1"/>
    <col min="13321" max="13321" width="18.42578125" style="5" customWidth="1"/>
    <col min="13322" max="13322" width="30.85546875" style="5" customWidth="1"/>
    <col min="13323" max="13323" width="27.140625" style="5" bestFit="1" customWidth="1"/>
    <col min="13324" max="13571" width="9.140625" style="5"/>
    <col min="13572" max="13572" width="7.140625" style="5" customWidth="1"/>
    <col min="13573" max="13573" width="60.28515625" style="5" customWidth="1"/>
    <col min="13574" max="13574" width="17" style="5" customWidth="1"/>
    <col min="13575" max="13575" width="19.7109375" style="5" customWidth="1"/>
    <col min="13576" max="13576" width="22" style="5" customWidth="1"/>
    <col min="13577" max="13577" width="18.42578125" style="5" customWidth="1"/>
    <col min="13578" max="13578" width="30.85546875" style="5" customWidth="1"/>
    <col min="13579" max="13579" width="27.140625" style="5" bestFit="1" customWidth="1"/>
    <col min="13580" max="13827" width="9.140625" style="5"/>
    <col min="13828" max="13828" width="7.140625" style="5" customWidth="1"/>
    <col min="13829" max="13829" width="60.28515625" style="5" customWidth="1"/>
    <col min="13830" max="13830" width="17" style="5" customWidth="1"/>
    <col min="13831" max="13831" width="19.7109375" style="5" customWidth="1"/>
    <col min="13832" max="13832" width="22" style="5" customWidth="1"/>
    <col min="13833" max="13833" width="18.42578125" style="5" customWidth="1"/>
    <col min="13834" max="13834" width="30.85546875" style="5" customWidth="1"/>
    <col min="13835" max="13835" width="27.140625" style="5" bestFit="1" customWidth="1"/>
    <col min="13836" max="14083" width="9.140625" style="5"/>
    <col min="14084" max="14084" width="7.140625" style="5" customWidth="1"/>
    <col min="14085" max="14085" width="60.28515625" style="5" customWidth="1"/>
    <col min="14086" max="14086" width="17" style="5" customWidth="1"/>
    <col min="14087" max="14087" width="19.7109375" style="5" customWidth="1"/>
    <col min="14088" max="14088" width="22" style="5" customWidth="1"/>
    <col min="14089" max="14089" width="18.42578125" style="5" customWidth="1"/>
    <col min="14090" max="14090" width="30.85546875" style="5" customWidth="1"/>
    <col min="14091" max="14091" width="27.140625" style="5" bestFit="1" customWidth="1"/>
    <col min="14092" max="14339" width="9.140625" style="5"/>
    <col min="14340" max="14340" width="7.140625" style="5" customWidth="1"/>
    <col min="14341" max="14341" width="60.28515625" style="5" customWidth="1"/>
    <col min="14342" max="14342" width="17" style="5" customWidth="1"/>
    <col min="14343" max="14343" width="19.7109375" style="5" customWidth="1"/>
    <col min="14344" max="14344" width="22" style="5" customWidth="1"/>
    <col min="14345" max="14345" width="18.42578125" style="5" customWidth="1"/>
    <col min="14346" max="14346" width="30.85546875" style="5" customWidth="1"/>
    <col min="14347" max="14347" width="27.140625" style="5" bestFit="1" customWidth="1"/>
    <col min="14348" max="14595" width="9.140625" style="5"/>
    <col min="14596" max="14596" width="7.140625" style="5" customWidth="1"/>
    <col min="14597" max="14597" width="60.28515625" style="5" customWidth="1"/>
    <col min="14598" max="14598" width="17" style="5" customWidth="1"/>
    <col min="14599" max="14599" width="19.7109375" style="5" customWidth="1"/>
    <col min="14600" max="14600" width="22" style="5" customWidth="1"/>
    <col min="14601" max="14601" width="18.42578125" style="5" customWidth="1"/>
    <col min="14602" max="14602" width="30.85546875" style="5" customWidth="1"/>
    <col min="14603" max="14603" width="27.140625" style="5" bestFit="1" customWidth="1"/>
    <col min="14604" max="14851" width="9.140625" style="5"/>
    <col min="14852" max="14852" width="7.140625" style="5" customWidth="1"/>
    <col min="14853" max="14853" width="60.28515625" style="5" customWidth="1"/>
    <col min="14854" max="14854" width="17" style="5" customWidth="1"/>
    <col min="14855" max="14855" width="19.7109375" style="5" customWidth="1"/>
    <col min="14856" max="14856" width="22" style="5" customWidth="1"/>
    <col min="14857" max="14857" width="18.42578125" style="5" customWidth="1"/>
    <col min="14858" max="14858" width="30.85546875" style="5" customWidth="1"/>
    <col min="14859" max="14859" width="27.140625" style="5" bestFit="1" customWidth="1"/>
    <col min="14860" max="15107" width="9.140625" style="5"/>
    <col min="15108" max="15108" width="7.140625" style="5" customWidth="1"/>
    <col min="15109" max="15109" width="60.28515625" style="5" customWidth="1"/>
    <col min="15110" max="15110" width="17" style="5" customWidth="1"/>
    <col min="15111" max="15111" width="19.7109375" style="5" customWidth="1"/>
    <col min="15112" max="15112" width="22" style="5" customWidth="1"/>
    <col min="15113" max="15113" width="18.42578125" style="5" customWidth="1"/>
    <col min="15114" max="15114" width="30.85546875" style="5" customWidth="1"/>
    <col min="15115" max="15115" width="27.140625" style="5" bestFit="1" customWidth="1"/>
    <col min="15116" max="15363" width="9.140625" style="5"/>
    <col min="15364" max="15364" width="7.140625" style="5" customWidth="1"/>
    <col min="15365" max="15365" width="60.28515625" style="5" customWidth="1"/>
    <col min="15366" max="15366" width="17" style="5" customWidth="1"/>
    <col min="15367" max="15367" width="19.7109375" style="5" customWidth="1"/>
    <col min="15368" max="15368" width="22" style="5" customWidth="1"/>
    <col min="15369" max="15369" width="18.42578125" style="5" customWidth="1"/>
    <col min="15370" max="15370" width="30.85546875" style="5" customWidth="1"/>
    <col min="15371" max="15371" width="27.140625" style="5" bestFit="1" customWidth="1"/>
    <col min="15372" max="15619" width="9.140625" style="5"/>
    <col min="15620" max="15620" width="7.140625" style="5" customWidth="1"/>
    <col min="15621" max="15621" width="60.28515625" style="5" customWidth="1"/>
    <col min="15622" max="15622" width="17" style="5" customWidth="1"/>
    <col min="15623" max="15623" width="19.7109375" style="5" customWidth="1"/>
    <col min="15624" max="15624" width="22" style="5" customWidth="1"/>
    <col min="15625" max="15625" width="18.42578125" style="5" customWidth="1"/>
    <col min="15626" max="15626" width="30.85546875" style="5" customWidth="1"/>
    <col min="15627" max="15627" width="27.140625" style="5" bestFit="1" customWidth="1"/>
    <col min="15628" max="15875" width="9.140625" style="5"/>
    <col min="15876" max="15876" width="7.140625" style="5" customWidth="1"/>
    <col min="15877" max="15877" width="60.28515625" style="5" customWidth="1"/>
    <col min="15878" max="15878" width="17" style="5" customWidth="1"/>
    <col min="15879" max="15879" width="19.7109375" style="5" customWidth="1"/>
    <col min="15880" max="15880" width="22" style="5" customWidth="1"/>
    <col min="15881" max="15881" width="18.42578125" style="5" customWidth="1"/>
    <col min="15882" max="15882" width="30.85546875" style="5" customWidth="1"/>
    <col min="15883" max="15883" width="27.140625" style="5" bestFit="1" customWidth="1"/>
    <col min="15884" max="16131" width="9.140625" style="5"/>
    <col min="16132" max="16132" width="7.140625" style="5" customWidth="1"/>
    <col min="16133" max="16133" width="60.28515625" style="5" customWidth="1"/>
    <col min="16134" max="16134" width="17" style="5" customWidth="1"/>
    <col min="16135" max="16135" width="19.7109375" style="5" customWidth="1"/>
    <col min="16136" max="16136" width="22" style="5" customWidth="1"/>
    <col min="16137" max="16137" width="18.42578125" style="5" customWidth="1"/>
    <col min="16138" max="16138" width="30.85546875" style="5" customWidth="1"/>
    <col min="16139" max="16139" width="27.140625" style="5" bestFit="1" customWidth="1"/>
    <col min="16140" max="16384" width="9.140625" style="5"/>
  </cols>
  <sheetData>
    <row r="1" spans="1:11" ht="15.75" x14ac:dyDescent="0.25">
      <c r="A1" s="1"/>
      <c r="B1" s="1"/>
      <c r="C1" s="2"/>
      <c r="D1" s="3"/>
      <c r="E1" s="3"/>
      <c r="F1" s="3"/>
      <c r="G1" s="4" t="s">
        <v>291</v>
      </c>
      <c r="H1" s="320"/>
    </row>
    <row r="2" spans="1:11" ht="15.75" x14ac:dyDescent="0.25">
      <c r="A2" s="1"/>
      <c r="B2" s="1"/>
      <c r="C2" s="729" t="s">
        <v>313</v>
      </c>
      <c r="D2" s="729"/>
      <c r="E2" s="729"/>
      <c r="F2" s="729"/>
      <c r="G2" s="729"/>
      <c r="H2" s="321"/>
    </row>
    <row r="3" spans="1:11" x14ac:dyDescent="0.25">
      <c r="A3" s="1"/>
      <c r="B3" s="1"/>
      <c r="C3" s="6"/>
      <c r="D3" s="7"/>
      <c r="E3" s="7"/>
      <c r="F3" s="7"/>
      <c r="G3" s="7"/>
      <c r="H3" s="322"/>
    </row>
    <row r="4" spans="1:11" x14ac:dyDescent="0.25">
      <c r="A4" s="730" t="s">
        <v>1</v>
      </c>
      <c r="B4" s="730"/>
      <c r="C4" s="730"/>
      <c r="D4" s="730"/>
      <c r="E4" s="730"/>
      <c r="F4" s="730"/>
      <c r="G4" s="730"/>
      <c r="H4" s="323"/>
    </row>
    <row r="5" spans="1:11" s="8" customFormat="1" ht="12.75" x14ac:dyDescent="0.25">
      <c r="A5" s="730" t="s">
        <v>2</v>
      </c>
      <c r="B5" s="730"/>
      <c r="C5" s="730"/>
      <c r="D5" s="730"/>
      <c r="E5" s="730"/>
      <c r="F5" s="730"/>
      <c r="G5" s="730"/>
      <c r="H5" s="323"/>
      <c r="I5" s="325"/>
    </row>
    <row r="6" spans="1:11" s="8" customFormat="1" ht="36" customHeight="1" thickBot="1" x14ac:dyDescent="0.3">
      <c r="A6" s="731" t="s">
        <v>3</v>
      </c>
      <c r="B6" s="731"/>
      <c r="C6" s="732"/>
      <c r="D6" s="732"/>
      <c r="E6" s="732"/>
      <c r="F6" s="732"/>
      <c r="G6" s="732"/>
      <c r="H6" s="9"/>
      <c r="I6" s="325"/>
    </row>
    <row r="7" spans="1:11" s="11" customFormat="1" x14ac:dyDescent="0.25">
      <c r="A7" s="733" t="s">
        <v>4</v>
      </c>
      <c r="B7" s="733" t="s">
        <v>5</v>
      </c>
      <c r="C7" s="735" t="s">
        <v>6</v>
      </c>
      <c r="D7" s="737" t="s">
        <v>7</v>
      </c>
      <c r="E7" s="737"/>
      <c r="F7" s="738"/>
      <c r="G7" s="739"/>
      <c r="H7" s="10"/>
      <c r="I7" s="326"/>
    </row>
    <row r="8" spans="1:11" ht="30.75" thickBot="1" x14ac:dyDescent="0.3">
      <c r="A8" s="734"/>
      <c r="B8" s="734"/>
      <c r="C8" s="736"/>
      <c r="D8" s="12" t="s">
        <v>8</v>
      </c>
      <c r="E8" s="13" t="s">
        <v>9</v>
      </c>
      <c r="F8" s="14" t="s">
        <v>10</v>
      </c>
      <c r="G8" s="15" t="s">
        <v>11</v>
      </c>
      <c r="H8" s="327" t="s">
        <v>12</v>
      </c>
      <c r="I8" s="328">
        <v>0.93</v>
      </c>
    </row>
    <row r="9" spans="1:11" s="23" customFormat="1" ht="12.75" thickBot="1" x14ac:dyDescent="0.3">
      <c r="A9" s="16">
        <v>1</v>
      </c>
      <c r="B9" s="16"/>
      <c r="C9" s="17">
        <v>2</v>
      </c>
      <c r="D9" s="18">
        <v>3</v>
      </c>
      <c r="E9" s="19">
        <v>4</v>
      </c>
      <c r="F9" s="20"/>
      <c r="G9" s="21">
        <v>5</v>
      </c>
      <c r="H9" s="22"/>
      <c r="I9" s="22"/>
      <c r="J9" s="22"/>
      <c r="K9" s="22"/>
    </row>
    <row r="10" spans="1:11" s="31" customFormat="1" ht="24" x14ac:dyDescent="0.25">
      <c r="A10" s="24">
        <v>1</v>
      </c>
      <c r="B10" s="25"/>
      <c r="C10" s="26" t="s">
        <v>13</v>
      </c>
      <c r="D10" s="27">
        <f>SUBTOTAL(9,D12:D40)</f>
        <v>3037900</v>
      </c>
      <c r="E10" s="28">
        <f>SUBTOTAL(9,E12:E40)</f>
        <v>29765306.330000002</v>
      </c>
      <c r="F10" s="28"/>
      <c r="G10" s="339">
        <f>SUBTOTAL(9,G12:G40)</f>
        <v>27681734.880000003</v>
      </c>
      <c r="H10" s="29"/>
      <c r="I10" s="329"/>
      <c r="J10" s="30"/>
      <c r="K10" s="30"/>
    </row>
    <row r="11" spans="1:11" s="31" customFormat="1" ht="12.75" x14ac:dyDescent="0.25">
      <c r="A11" s="32"/>
      <c r="B11" s="33"/>
      <c r="C11" s="34"/>
      <c r="D11" s="35"/>
      <c r="E11" s="36"/>
      <c r="F11" s="37"/>
      <c r="G11" s="94"/>
      <c r="H11" s="29"/>
      <c r="I11" s="329"/>
      <c r="J11" s="30"/>
      <c r="K11" s="30"/>
    </row>
    <row r="12" spans="1:11" s="31" customFormat="1" ht="12.75" x14ac:dyDescent="0.25">
      <c r="A12" s="32" t="s">
        <v>14</v>
      </c>
      <c r="B12" s="33"/>
      <c r="C12" s="38" t="s">
        <v>15</v>
      </c>
      <c r="D12" s="35">
        <f>SUBTOTAL(9,D13:D40)</f>
        <v>3037900</v>
      </c>
      <c r="E12" s="36">
        <f>SUBTOTAL(9,E13:E40)</f>
        <v>29765306.330000002</v>
      </c>
      <c r="F12" s="37"/>
      <c r="G12" s="340">
        <f>SUBTOTAL(9,G13:G40)</f>
        <v>27681734.880000003</v>
      </c>
      <c r="H12" s="29"/>
      <c r="I12" s="330"/>
      <c r="J12" s="40"/>
      <c r="K12" s="41"/>
    </row>
    <row r="13" spans="1:11" s="31" customFormat="1" ht="12.75" x14ac:dyDescent="0.25">
      <c r="A13" s="32"/>
      <c r="B13" s="33"/>
      <c r="C13" s="38" t="s">
        <v>16</v>
      </c>
      <c r="D13" s="35">
        <f>SUBTOTAL(9,D15:D25)</f>
        <v>1578380</v>
      </c>
      <c r="E13" s="35">
        <f>SUBTOTAL(9,E15:E25)</f>
        <v>15994664.790000001</v>
      </c>
      <c r="F13" s="37"/>
      <c r="G13" s="341">
        <f>SUBTOTAL(9,G15:G25)</f>
        <v>14875038.260000004</v>
      </c>
      <c r="H13" s="29"/>
      <c r="I13" s="330"/>
      <c r="J13" s="40"/>
      <c r="K13" s="41"/>
    </row>
    <row r="14" spans="1:11" s="31" customFormat="1" ht="12.75" x14ac:dyDescent="0.25">
      <c r="A14" s="42"/>
      <c r="B14" s="43"/>
      <c r="C14" s="44" t="s">
        <v>17</v>
      </c>
      <c r="D14" s="45"/>
      <c r="E14" s="46"/>
      <c r="F14" s="47"/>
      <c r="G14" s="342"/>
      <c r="H14" s="48"/>
      <c r="I14" s="330"/>
      <c r="J14" s="40"/>
      <c r="K14" s="41"/>
    </row>
    <row r="15" spans="1:11" s="56" customFormat="1" ht="30" x14ac:dyDescent="0.25">
      <c r="A15" s="49"/>
      <c r="B15" s="50" t="s">
        <v>18</v>
      </c>
      <c r="C15" s="51" t="s">
        <v>19</v>
      </c>
      <c r="D15" s="52">
        <v>32380</v>
      </c>
      <c r="E15" s="45">
        <v>427761.47</v>
      </c>
      <c r="F15" s="45">
        <f>$I$8</f>
        <v>0.93</v>
      </c>
      <c r="G15" s="167">
        <f>ROUND(E15*F15,2)</f>
        <v>397818.17</v>
      </c>
      <c r="H15" s="331"/>
      <c r="I15" s="332"/>
      <c r="J15" s="54"/>
      <c r="K15" s="55"/>
    </row>
    <row r="16" spans="1:11" s="56" customFormat="1" ht="30" x14ac:dyDescent="0.25">
      <c r="A16" s="49"/>
      <c r="B16" s="50" t="s">
        <v>20</v>
      </c>
      <c r="C16" s="51" t="s">
        <v>21</v>
      </c>
      <c r="D16" s="52">
        <v>978790</v>
      </c>
      <c r="E16" s="52">
        <v>8104467.5899999999</v>
      </c>
      <c r="F16" s="45">
        <f>$I$8</f>
        <v>0.93</v>
      </c>
      <c r="G16" s="167">
        <f>ROUND(E16*F16,2)</f>
        <v>7537154.8600000003</v>
      </c>
      <c r="H16" s="331"/>
      <c r="I16" s="332"/>
      <c r="J16" s="54"/>
      <c r="K16" s="55"/>
    </row>
    <row r="17" spans="1:11" s="56" customFormat="1" x14ac:dyDescent="0.25">
      <c r="A17" s="49"/>
      <c r="B17" s="50" t="s">
        <v>22</v>
      </c>
      <c r="C17" s="51" t="s">
        <v>23</v>
      </c>
      <c r="D17" s="52">
        <v>74110</v>
      </c>
      <c r="E17" s="52">
        <v>1236205.6499999999</v>
      </c>
      <c r="F17" s="45">
        <f t="shared" ref="F17:F21" si="0">$I$8</f>
        <v>0.93</v>
      </c>
      <c r="G17" s="167">
        <f t="shared" ref="G17:G21" si="1">ROUND(E17*F17,2)</f>
        <v>1149671.25</v>
      </c>
      <c r="H17" s="331"/>
      <c r="I17" s="332"/>
      <c r="J17" s="54"/>
      <c r="K17" s="55"/>
    </row>
    <row r="18" spans="1:11" s="56" customFormat="1" x14ac:dyDescent="0.25">
      <c r="A18" s="49"/>
      <c r="B18" s="50" t="s">
        <v>24</v>
      </c>
      <c r="C18" s="51" t="s">
        <v>25</v>
      </c>
      <c r="D18" s="52">
        <v>128480</v>
      </c>
      <c r="E18" s="52">
        <v>1851660.07</v>
      </c>
      <c r="F18" s="45">
        <f t="shared" si="0"/>
        <v>0.93</v>
      </c>
      <c r="G18" s="167">
        <f t="shared" si="1"/>
        <v>1722043.87</v>
      </c>
      <c r="H18" s="331"/>
      <c r="I18" s="332"/>
      <c r="J18" s="54"/>
      <c r="K18" s="55"/>
    </row>
    <row r="19" spans="1:11" s="56" customFormat="1" x14ac:dyDescent="0.25">
      <c r="A19" s="49"/>
      <c r="B19" s="50" t="s">
        <v>26</v>
      </c>
      <c r="C19" s="51" t="s">
        <v>27</v>
      </c>
      <c r="D19" s="52">
        <v>96840</v>
      </c>
      <c r="E19" s="52">
        <v>761819.84</v>
      </c>
      <c r="F19" s="45">
        <f t="shared" si="0"/>
        <v>0.93</v>
      </c>
      <c r="G19" s="167">
        <f t="shared" si="1"/>
        <v>708492.45</v>
      </c>
      <c r="H19" s="331"/>
      <c r="I19" s="332"/>
      <c r="J19" s="54"/>
      <c r="K19" s="55"/>
    </row>
    <row r="20" spans="1:11" s="56" customFormat="1" x14ac:dyDescent="0.25">
      <c r="A20" s="49"/>
      <c r="B20" s="50" t="s">
        <v>28</v>
      </c>
      <c r="C20" s="51" t="s">
        <v>29</v>
      </c>
      <c r="D20" s="52">
        <f>-305280</f>
        <v>-305280</v>
      </c>
      <c r="E20" s="52">
        <v>-2524747.61</v>
      </c>
      <c r="F20" s="45">
        <f t="shared" si="0"/>
        <v>0.93</v>
      </c>
      <c r="G20" s="167">
        <f t="shared" si="1"/>
        <v>-2348015.2799999998</v>
      </c>
      <c r="H20" s="331"/>
      <c r="I20" s="332"/>
      <c r="J20" s="54"/>
      <c r="K20" s="55"/>
    </row>
    <row r="21" spans="1:11" s="56" customFormat="1" x14ac:dyDescent="0.25">
      <c r="A21" s="49"/>
      <c r="B21" s="50" t="s">
        <v>30</v>
      </c>
      <c r="C21" s="51" t="s">
        <v>29</v>
      </c>
      <c r="D21" s="45">
        <v>461890</v>
      </c>
      <c r="E21" s="52">
        <v>4131826.95</v>
      </c>
      <c r="F21" s="45">
        <f t="shared" si="0"/>
        <v>0.93</v>
      </c>
      <c r="G21" s="167">
        <f t="shared" si="1"/>
        <v>3842599.06</v>
      </c>
      <c r="H21" s="331"/>
      <c r="I21" s="332"/>
      <c r="J21" s="54"/>
      <c r="K21" s="55"/>
    </row>
    <row r="22" spans="1:11" s="56" customFormat="1" ht="30" x14ac:dyDescent="0.25">
      <c r="A22" s="49"/>
      <c r="B22" s="50" t="s">
        <v>31</v>
      </c>
      <c r="C22" s="51" t="s">
        <v>32</v>
      </c>
      <c r="D22" s="52">
        <v>142210</v>
      </c>
      <c r="E22" s="45">
        <v>1037234.5</v>
      </c>
      <c r="F22" s="45">
        <f>$I$8</f>
        <v>0.93</v>
      </c>
      <c r="G22" s="167">
        <f>ROUND(E22*F22,2)</f>
        <v>964628.09</v>
      </c>
      <c r="H22" s="331"/>
      <c r="I22" s="332"/>
      <c r="J22" s="54"/>
      <c r="K22" s="55"/>
    </row>
    <row r="23" spans="1:11" s="56" customFormat="1" ht="30" x14ac:dyDescent="0.25">
      <c r="A23" s="49"/>
      <c r="B23" s="50" t="s">
        <v>33</v>
      </c>
      <c r="C23" s="51" t="s">
        <v>34</v>
      </c>
      <c r="D23" s="52">
        <v>-96840</v>
      </c>
      <c r="E23" s="52">
        <v>-761819.84</v>
      </c>
      <c r="F23" s="45">
        <f>$I$8</f>
        <v>0.93</v>
      </c>
      <c r="G23" s="167">
        <f t="shared" ref="G23:G24" si="2">ROUND(E23*F23,2)</f>
        <v>-708492.45</v>
      </c>
      <c r="H23" s="331"/>
      <c r="I23" s="332"/>
      <c r="J23" s="54"/>
      <c r="K23" s="55"/>
    </row>
    <row r="24" spans="1:11" s="56" customFormat="1" ht="45" x14ac:dyDescent="0.25">
      <c r="A24" s="49"/>
      <c r="B24" s="50" t="s">
        <v>35</v>
      </c>
      <c r="C24" s="51" t="s">
        <v>36</v>
      </c>
      <c r="D24" s="52">
        <v>12370</v>
      </c>
      <c r="E24" s="52">
        <v>205341.82</v>
      </c>
      <c r="F24" s="45">
        <f t="shared" ref="F24:F25" si="3">$I$8</f>
        <v>0.93</v>
      </c>
      <c r="G24" s="167">
        <f t="shared" si="2"/>
        <v>190967.89</v>
      </c>
      <c r="H24" s="331"/>
      <c r="I24" s="332"/>
      <c r="J24" s="54"/>
      <c r="K24" s="55"/>
    </row>
    <row r="25" spans="1:11" s="56" customFormat="1" ht="45" x14ac:dyDescent="0.25">
      <c r="A25" s="49"/>
      <c r="B25" s="50" t="s">
        <v>37</v>
      </c>
      <c r="C25" s="51" t="s">
        <v>38</v>
      </c>
      <c r="D25" s="52">
        <v>53430</v>
      </c>
      <c r="E25" s="52">
        <v>1524914.35</v>
      </c>
      <c r="F25" s="45">
        <f t="shared" si="3"/>
        <v>0.93</v>
      </c>
      <c r="G25" s="167">
        <f>ROUND(E25*F25,2)</f>
        <v>1418170.35</v>
      </c>
      <c r="H25" s="331"/>
      <c r="I25" s="332"/>
      <c r="J25" s="54"/>
      <c r="K25" s="55"/>
    </row>
    <row r="26" spans="1:11" s="56" customFormat="1" ht="12.75" x14ac:dyDescent="0.25">
      <c r="A26" s="49"/>
      <c r="B26" s="57"/>
      <c r="C26" s="38" t="s">
        <v>39</v>
      </c>
      <c r="D26" s="35">
        <f>SUBTOTAL(9,D28:D37)</f>
        <v>571250</v>
      </c>
      <c r="E26" s="35">
        <f>SUBTOTAL(9,E28:E37)</f>
        <v>5869360.5899999999</v>
      </c>
      <c r="F26" s="37"/>
      <c r="G26" s="341">
        <f>SUBTOTAL(9,G28:G37)</f>
        <v>5458505.3400000008</v>
      </c>
      <c r="H26" s="331"/>
      <c r="I26" s="332"/>
      <c r="J26" s="54"/>
      <c r="K26" s="55"/>
    </row>
    <row r="27" spans="1:11" s="56" customFormat="1" ht="12.75" x14ac:dyDescent="0.25">
      <c r="A27" s="49"/>
      <c r="B27" s="58"/>
      <c r="C27" s="44" t="s">
        <v>17</v>
      </c>
      <c r="D27" s="59"/>
      <c r="E27" s="52"/>
      <c r="F27" s="45"/>
      <c r="G27" s="167"/>
      <c r="H27" s="331"/>
      <c r="I27" s="332"/>
      <c r="J27" s="54"/>
      <c r="K27" s="55"/>
    </row>
    <row r="28" spans="1:11" s="56" customFormat="1" x14ac:dyDescent="0.25">
      <c r="A28" s="49"/>
      <c r="B28" s="50" t="s">
        <v>40</v>
      </c>
      <c r="C28" s="51" t="s">
        <v>41</v>
      </c>
      <c r="D28" s="45">
        <v>24690</v>
      </c>
      <c r="E28" s="45">
        <v>330084.98</v>
      </c>
      <c r="F28" s="45">
        <f t="shared" ref="F28:F37" si="4">$I$8</f>
        <v>0.93</v>
      </c>
      <c r="G28" s="167">
        <f t="shared" ref="G28:G37" si="5">ROUND(E28*F28,2)</f>
        <v>306979.03000000003</v>
      </c>
      <c r="H28" s="331"/>
      <c r="I28" s="332"/>
      <c r="J28" s="54"/>
      <c r="K28" s="55"/>
    </row>
    <row r="29" spans="1:11" s="56" customFormat="1" x14ac:dyDescent="0.25">
      <c r="A29" s="49"/>
      <c r="B29" s="50" t="s">
        <v>42</v>
      </c>
      <c r="C29" s="51" t="s">
        <v>29</v>
      </c>
      <c r="D29" s="52">
        <v>434180</v>
      </c>
      <c r="E29" s="52">
        <v>3729489.65</v>
      </c>
      <c r="F29" s="45">
        <f t="shared" si="4"/>
        <v>0.93</v>
      </c>
      <c r="G29" s="167">
        <f t="shared" si="5"/>
        <v>3468425.37</v>
      </c>
      <c r="H29" s="331"/>
      <c r="I29" s="332"/>
      <c r="J29" s="54"/>
      <c r="K29" s="55"/>
    </row>
    <row r="30" spans="1:11" s="56" customFormat="1" x14ac:dyDescent="0.25">
      <c r="A30" s="49"/>
      <c r="B30" s="50" t="s">
        <v>43</v>
      </c>
      <c r="C30" s="51" t="s">
        <v>44</v>
      </c>
      <c r="D30" s="52">
        <v>107180</v>
      </c>
      <c r="E30" s="52">
        <v>1406087.81</v>
      </c>
      <c r="F30" s="45">
        <f t="shared" si="4"/>
        <v>0.93</v>
      </c>
      <c r="G30" s="167">
        <f t="shared" si="5"/>
        <v>1307661.6599999999</v>
      </c>
      <c r="H30" s="331"/>
      <c r="I30" s="332"/>
      <c r="J30" s="54"/>
      <c r="K30" s="55"/>
    </row>
    <row r="31" spans="1:11" s="56" customFormat="1" x14ac:dyDescent="0.25">
      <c r="A31" s="49"/>
      <c r="B31" s="50" t="s">
        <v>45</v>
      </c>
      <c r="C31" s="51" t="s">
        <v>46</v>
      </c>
      <c r="D31" s="52">
        <v>59030</v>
      </c>
      <c r="E31" s="52">
        <v>448318.37</v>
      </c>
      <c r="F31" s="45">
        <f t="shared" si="4"/>
        <v>0.93</v>
      </c>
      <c r="G31" s="167">
        <f t="shared" si="5"/>
        <v>416936.08</v>
      </c>
      <c r="H31" s="331"/>
      <c r="I31" s="332"/>
      <c r="J31" s="54"/>
      <c r="K31" s="55"/>
    </row>
    <row r="32" spans="1:11" s="56" customFormat="1" x14ac:dyDescent="0.25">
      <c r="A32" s="49"/>
      <c r="B32" s="50" t="s">
        <v>47</v>
      </c>
      <c r="C32" s="51" t="s">
        <v>29</v>
      </c>
      <c r="D32" s="52">
        <v>-113780</v>
      </c>
      <c r="E32" s="52">
        <v>-942533.56</v>
      </c>
      <c r="F32" s="45">
        <f t="shared" si="4"/>
        <v>0.93</v>
      </c>
      <c r="G32" s="167">
        <f t="shared" si="5"/>
        <v>-876556.21</v>
      </c>
      <c r="H32" s="331"/>
      <c r="I32" s="332"/>
      <c r="J32" s="54"/>
      <c r="K32" s="55"/>
    </row>
    <row r="33" spans="1:11" s="56" customFormat="1" x14ac:dyDescent="0.25">
      <c r="A33" s="49"/>
      <c r="B33" s="50" t="s">
        <v>48</v>
      </c>
      <c r="C33" s="51" t="s">
        <v>29</v>
      </c>
      <c r="D33" s="52">
        <v>115370</v>
      </c>
      <c r="E33" s="52">
        <v>1271495.83</v>
      </c>
      <c r="F33" s="45">
        <f t="shared" si="4"/>
        <v>0.93</v>
      </c>
      <c r="G33" s="167">
        <f t="shared" si="5"/>
        <v>1182491.1200000001</v>
      </c>
      <c r="H33" s="331"/>
      <c r="I33" s="332"/>
      <c r="J33" s="54"/>
      <c r="K33" s="55"/>
    </row>
    <row r="34" spans="1:11" s="56" customFormat="1" ht="30" x14ac:dyDescent="0.25">
      <c r="A34" s="49"/>
      <c r="B34" s="50" t="s">
        <v>49</v>
      </c>
      <c r="C34" s="51" t="s">
        <v>50</v>
      </c>
      <c r="D34" s="52">
        <v>-59030</v>
      </c>
      <c r="E34" s="52">
        <v>-448318.37</v>
      </c>
      <c r="F34" s="45">
        <f t="shared" si="4"/>
        <v>0.93</v>
      </c>
      <c r="G34" s="167">
        <f t="shared" si="5"/>
        <v>-416936.08</v>
      </c>
      <c r="H34" s="331"/>
      <c r="I34" s="332"/>
      <c r="J34" s="54"/>
      <c r="K34" s="55"/>
    </row>
    <row r="35" spans="1:11" s="56" customFormat="1" ht="30" x14ac:dyDescent="0.25">
      <c r="A35" s="49"/>
      <c r="B35" s="50" t="s">
        <v>51</v>
      </c>
      <c r="C35" s="51" t="s">
        <v>32</v>
      </c>
      <c r="D35" s="45">
        <v>1500</v>
      </c>
      <c r="E35" s="45">
        <v>48400.33</v>
      </c>
      <c r="F35" s="45">
        <f t="shared" si="4"/>
        <v>0.93</v>
      </c>
      <c r="G35" s="167">
        <f t="shared" si="5"/>
        <v>45012.31</v>
      </c>
      <c r="H35" s="331"/>
      <c r="I35" s="332"/>
      <c r="J35" s="54"/>
      <c r="K35" s="55"/>
    </row>
    <row r="36" spans="1:11" s="56" customFormat="1" ht="30" x14ac:dyDescent="0.25">
      <c r="A36" s="49"/>
      <c r="B36" s="50" t="s">
        <v>52</v>
      </c>
      <c r="C36" s="51" t="s">
        <v>53</v>
      </c>
      <c r="D36" s="52">
        <v>1960</v>
      </c>
      <c r="E36" s="52">
        <v>21958.76</v>
      </c>
      <c r="F36" s="45">
        <f t="shared" si="4"/>
        <v>0.93</v>
      </c>
      <c r="G36" s="167">
        <f t="shared" si="5"/>
        <v>20421.650000000001</v>
      </c>
      <c r="H36" s="331"/>
      <c r="I36" s="332"/>
      <c r="J36" s="54"/>
      <c r="K36" s="55"/>
    </row>
    <row r="37" spans="1:11" s="56" customFormat="1" ht="45" x14ac:dyDescent="0.25">
      <c r="A37" s="49"/>
      <c r="B37" s="50" t="s">
        <v>54</v>
      </c>
      <c r="C37" s="51" t="s">
        <v>55</v>
      </c>
      <c r="D37" s="52">
        <v>150</v>
      </c>
      <c r="E37" s="52">
        <v>4376.79</v>
      </c>
      <c r="F37" s="45">
        <f t="shared" si="4"/>
        <v>0.93</v>
      </c>
      <c r="G37" s="167">
        <f t="shared" si="5"/>
        <v>4070.41</v>
      </c>
      <c r="H37" s="331"/>
      <c r="I37" s="332"/>
      <c r="J37" s="54"/>
      <c r="K37" s="55"/>
    </row>
    <row r="38" spans="1:11" s="56" customFormat="1" ht="12.75" x14ac:dyDescent="0.25">
      <c r="A38" s="49"/>
      <c r="B38" s="33"/>
      <c r="C38" s="38" t="s">
        <v>56</v>
      </c>
      <c r="D38" s="35">
        <f>SUBTOTAL(9,D40:D40)</f>
        <v>888270</v>
      </c>
      <c r="E38" s="35">
        <f>SUBTOTAL(9,E40:E40)</f>
        <v>7901280.9500000002</v>
      </c>
      <c r="F38" s="37"/>
      <c r="G38" s="341">
        <f>SUBTOTAL(9,G40:G40)</f>
        <v>7348191.2800000003</v>
      </c>
      <c r="H38" s="331"/>
      <c r="I38" s="332"/>
      <c r="J38" s="54"/>
      <c r="K38" s="55"/>
    </row>
    <row r="39" spans="1:11" s="56" customFormat="1" ht="12.75" x14ac:dyDescent="0.25">
      <c r="A39" s="49"/>
      <c r="B39" s="43"/>
      <c r="C39" s="44" t="s">
        <v>17</v>
      </c>
      <c r="D39" s="60"/>
      <c r="E39" s="52"/>
      <c r="F39" s="45"/>
      <c r="G39" s="167"/>
      <c r="H39" s="331"/>
      <c r="I39" s="332"/>
      <c r="J39" s="54"/>
      <c r="K39" s="55"/>
    </row>
    <row r="40" spans="1:11" s="56" customFormat="1" ht="30.75" thickBot="1" x14ac:dyDescent="0.3">
      <c r="A40" s="49"/>
      <c r="B40" s="50" t="s">
        <v>57</v>
      </c>
      <c r="C40" s="51" t="s">
        <v>58</v>
      </c>
      <c r="D40" s="45">
        <v>888270</v>
      </c>
      <c r="E40" s="45">
        <v>7901280.9500000002</v>
      </c>
      <c r="F40" s="45">
        <f t="shared" ref="F40:F42" si="6">$I$8</f>
        <v>0.93</v>
      </c>
      <c r="G40" s="167">
        <f t="shared" ref="G40" si="7">ROUND(E40*F40,2)</f>
        <v>7348191.2800000003</v>
      </c>
      <c r="H40" s="331"/>
      <c r="I40" s="332"/>
      <c r="J40" s="54"/>
      <c r="K40" s="55"/>
    </row>
    <row r="41" spans="1:11" s="31" customFormat="1" ht="12.75" x14ac:dyDescent="0.25">
      <c r="A41" s="24">
        <v>2</v>
      </c>
      <c r="B41" s="24"/>
      <c r="C41" s="61" t="s">
        <v>59</v>
      </c>
      <c r="D41" s="62">
        <f>SUM(D42:D45)</f>
        <v>322381</v>
      </c>
      <c r="E41" s="63">
        <f>SUM(E42:E45)</f>
        <v>3191463</v>
      </c>
      <c r="F41" s="64"/>
      <c r="G41" s="343">
        <f>SUM(G42:G45)</f>
        <v>3108120</v>
      </c>
      <c r="H41" s="29"/>
      <c r="I41" s="65"/>
      <c r="J41" s="65"/>
      <c r="K41" s="65"/>
    </row>
    <row r="42" spans="1:11" ht="24" x14ac:dyDescent="0.25">
      <c r="A42" s="66" t="s">
        <v>60</v>
      </c>
      <c r="B42" s="66"/>
      <c r="C42" s="67" t="s">
        <v>61</v>
      </c>
      <c r="D42" s="68">
        <f>ROUND(0.04*D10,0)+1</f>
        <v>121517</v>
      </c>
      <c r="E42" s="68">
        <f>ROUND(0.04*E10,0)</f>
        <v>1190612</v>
      </c>
      <c r="F42" s="45">
        <f t="shared" si="6"/>
        <v>0.93</v>
      </c>
      <c r="G42" s="344">
        <f>ROUND(0.04*G10,0)</f>
        <v>1107269</v>
      </c>
      <c r="H42" s="48"/>
      <c r="I42" s="76">
        <f>E42/D42</f>
        <v>9.797904819901742</v>
      </c>
      <c r="J42" s="70"/>
      <c r="K42" s="71"/>
    </row>
    <row r="43" spans="1:11" s="1" customFormat="1" ht="36" x14ac:dyDescent="0.25">
      <c r="A43" s="72" t="s">
        <v>62</v>
      </c>
      <c r="B43" s="72"/>
      <c r="C43" s="67" t="s">
        <v>63</v>
      </c>
      <c r="D43" s="68">
        <f>ROUNDUP(2.028/100*D12,0)-2</f>
        <v>61607</v>
      </c>
      <c r="E43" s="68">
        <v>613674</v>
      </c>
      <c r="F43" s="68">
        <v>1</v>
      </c>
      <c r="G43" s="345">
        <f>ROUND(E43*F43,2)</f>
        <v>613674</v>
      </c>
      <c r="H43" s="333"/>
      <c r="I43" s="76">
        <f>E43/D43</f>
        <v>9.961108315613485</v>
      </c>
      <c r="J43" s="73"/>
      <c r="K43" s="74"/>
    </row>
    <row r="44" spans="1:11" ht="24" outlineLevel="1" x14ac:dyDescent="0.25">
      <c r="A44" s="72" t="s">
        <v>64</v>
      </c>
      <c r="B44" s="75"/>
      <c r="C44" s="67" t="s">
        <v>65</v>
      </c>
      <c r="D44" s="68">
        <f>ROUND(4.387/100*D12,0)</f>
        <v>133273</v>
      </c>
      <c r="E44" s="68">
        <v>1327567</v>
      </c>
      <c r="F44" s="69">
        <v>1</v>
      </c>
      <c r="G44" s="344">
        <f t="shared" ref="G44:G45" si="8">ROUND(E44*F44,2)</f>
        <v>1327567</v>
      </c>
      <c r="H44" s="48"/>
      <c r="I44" s="76">
        <f t="shared" ref="I44:I45" si="9">E44/D44</f>
        <v>9.9612599701364868</v>
      </c>
      <c r="J44" s="48"/>
      <c r="K44" s="76"/>
    </row>
    <row r="45" spans="1:11" ht="24.75" outlineLevel="1" thickBot="1" x14ac:dyDescent="0.3">
      <c r="A45" s="72" t="s">
        <v>66</v>
      </c>
      <c r="B45" s="75"/>
      <c r="C45" s="67" t="s">
        <v>67</v>
      </c>
      <c r="D45" s="68">
        <f>ROUNDDOWN(0.197/100*D12,0)</f>
        <v>5984</v>
      </c>
      <c r="E45" s="68">
        <v>59610</v>
      </c>
      <c r="F45" s="69">
        <v>1</v>
      </c>
      <c r="G45" s="344">
        <f t="shared" si="8"/>
        <v>59610</v>
      </c>
      <c r="H45" s="48"/>
      <c r="I45" s="76">
        <f t="shared" si="9"/>
        <v>9.9615641711229941</v>
      </c>
      <c r="J45" s="48"/>
      <c r="K45" s="76"/>
    </row>
    <row r="46" spans="1:11" s="31" customFormat="1" ht="12.75" x14ac:dyDescent="0.25">
      <c r="A46" s="723">
        <v>3</v>
      </c>
      <c r="B46" s="77"/>
      <c r="C46" s="78" t="s">
        <v>68</v>
      </c>
      <c r="D46" s="79">
        <f>D41+D10</f>
        <v>3360281</v>
      </c>
      <c r="E46" s="80">
        <f>E41+E10</f>
        <v>32956769.330000002</v>
      </c>
      <c r="F46" s="80"/>
      <c r="G46" s="81"/>
      <c r="H46" s="29"/>
      <c r="I46" s="65"/>
      <c r="J46" s="29"/>
      <c r="K46" s="30"/>
    </row>
    <row r="47" spans="1:11" s="89" customFormat="1" ht="12.75" x14ac:dyDescent="0.25">
      <c r="A47" s="724"/>
      <c r="B47" s="82"/>
      <c r="C47" s="83" t="s">
        <v>69</v>
      </c>
      <c r="D47" s="84"/>
      <c r="E47" s="85">
        <f>E46*0.2</f>
        <v>6591353.8660000004</v>
      </c>
      <c r="F47" s="85"/>
      <c r="G47" s="86"/>
      <c r="H47" s="29"/>
      <c r="I47" s="87"/>
      <c r="J47" s="88"/>
    </row>
    <row r="48" spans="1:11" s="89" customFormat="1" ht="13.5" thickBot="1" x14ac:dyDescent="0.3">
      <c r="A48" s="725"/>
      <c r="B48" s="90"/>
      <c r="C48" s="91" t="s">
        <v>70</v>
      </c>
      <c r="D48" s="92"/>
      <c r="E48" s="93">
        <f>E47+E46</f>
        <v>39548123.196000002</v>
      </c>
      <c r="F48" s="93"/>
      <c r="G48" s="94"/>
      <c r="H48" s="29"/>
      <c r="I48" s="87"/>
      <c r="J48" s="88"/>
    </row>
    <row r="49" spans="1:10" s="89" customFormat="1" ht="36" x14ac:dyDescent="0.25">
      <c r="A49" s="726">
        <v>4</v>
      </c>
      <c r="B49" s="77"/>
      <c r="C49" s="95" t="s">
        <v>71</v>
      </c>
      <c r="D49" s="96"/>
      <c r="E49" s="97"/>
      <c r="F49" s="98"/>
      <c r="G49" s="99">
        <f>G10+G41</f>
        <v>30789854.880000003</v>
      </c>
      <c r="H49" s="100"/>
      <c r="I49" s="334"/>
      <c r="J49" s="101"/>
    </row>
    <row r="50" spans="1:10" s="89" customFormat="1" ht="12.75" x14ac:dyDescent="0.25">
      <c r="A50" s="727"/>
      <c r="B50" s="82"/>
      <c r="C50" s="83" t="s">
        <v>69</v>
      </c>
      <c r="D50" s="84"/>
      <c r="E50" s="85"/>
      <c r="F50" s="102"/>
      <c r="G50" s="103">
        <f>G49*0.2</f>
        <v>6157970.9760000007</v>
      </c>
      <c r="H50" s="100"/>
      <c r="I50" s="87"/>
      <c r="J50" s="104"/>
    </row>
    <row r="51" spans="1:10" s="89" customFormat="1" ht="36.75" thickBot="1" x14ac:dyDescent="0.3">
      <c r="A51" s="728"/>
      <c r="B51" s="90"/>
      <c r="C51" s="105" t="s">
        <v>72</v>
      </c>
      <c r="D51" s="96"/>
      <c r="E51" s="97"/>
      <c r="F51" s="98"/>
      <c r="G51" s="106">
        <f>G50+G49</f>
        <v>36947825.856000006</v>
      </c>
      <c r="H51" s="100"/>
      <c r="I51" s="87"/>
      <c r="J51" s="107"/>
    </row>
    <row r="52" spans="1:10" s="116" customFormat="1" ht="36.75" thickBot="1" x14ac:dyDescent="0.3">
      <c r="A52" s="108">
        <v>5</v>
      </c>
      <c r="B52" s="108"/>
      <c r="C52" s="109" t="s">
        <v>73</v>
      </c>
      <c r="D52" s="110"/>
      <c r="E52" s="111"/>
      <c r="F52" s="112"/>
      <c r="G52" s="113">
        <f>I8</f>
        <v>0.93</v>
      </c>
      <c r="H52" s="114"/>
      <c r="I52" s="115"/>
      <c r="J52" s="115"/>
    </row>
    <row r="53" spans="1:10" s="116" customFormat="1" ht="24" x14ac:dyDescent="0.25">
      <c r="A53" s="108">
        <v>6</v>
      </c>
      <c r="B53" s="108"/>
      <c r="C53" s="109" t="s">
        <v>74</v>
      </c>
      <c r="D53" s="110"/>
      <c r="E53" s="117"/>
      <c r="F53" s="118"/>
      <c r="G53" s="119"/>
      <c r="H53" s="120"/>
      <c r="I53" s="115"/>
    </row>
    <row r="54" spans="1:10" s="89" customFormat="1" ht="24" x14ac:dyDescent="0.25">
      <c r="A54" s="75" t="s">
        <v>75</v>
      </c>
      <c r="B54" s="75"/>
      <c r="C54" s="67" t="s">
        <v>76</v>
      </c>
      <c r="D54" s="121">
        <f>D43</f>
        <v>61607</v>
      </c>
      <c r="E54" s="122"/>
      <c r="F54" s="123"/>
      <c r="G54" s="124">
        <v>1</v>
      </c>
      <c r="H54" s="125"/>
      <c r="I54" s="88"/>
    </row>
    <row r="55" spans="1:10" s="89" customFormat="1" ht="12.75" x14ac:dyDescent="0.25">
      <c r="A55" s="75" t="s">
        <v>77</v>
      </c>
      <c r="B55" s="75"/>
      <c r="C55" s="67" t="s">
        <v>78</v>
      </c>
      <c r="D55" s="121">
        <f>D44</f>
        <v>133273</v>
      </c>
      <c r="E55" s="122"/>
      <c r="F55" s="123"/>
      <c r="G55" s="124">
        <v>1</v>
      </c>
      <c r="H55" s="125"/>
      <c r="I55" s="88"/>
    </row>
    <row r="56" spans="1:10" s="89" customFormat="1" ht="13.5" thickBot="1" x14ac:dyDescent="0.3">
      <c r="A56" s="126" t="s">
        <v>79</v>
      </c>
      <c r="B56" s="126"/>
      <c r="C56" s="127" t="s">
        <v>80</v>
      </c>
      <c r="D56" s="121">
        <f>D45</f>
        <v>5984</v>
      </c>
      <c r="E56" s="128"/>
      <c r="F56" s="129"/>
      <c r="G56" s="124">
        <v>1</v>
      </c>
      <c r="H56" s="125"/>
      <c r="I56" s="88"/>
    </row>
    <row r="57" spans="1:10" s="116" customFormat="1" ht="48.75" thickBot="1" x14ac:dyDescent="0.3">
      <c r="A57" s="130">
        <v>7</v>
      </c>
      <c r="B57" s="130"/>
      <c r="C57" s="131" t="s">
        <v>81</v>
      </c>
      <c r="D57" s="132">
        <f>D46</f>
        <v>3360281</v>
      </c>
      <c r="E57" s="133"/>
      <c r="F57" s="134"/>
      <c r="G57" s="135"/>
      <c r="H57" s="136"/>
      <c r="I57" s="115"/>
    </row>
    <row r="60" spans="1:10" s="379" customFormat="1" ht="15.75" x14ac:dyDescent="0.25">
      <c r="A60" s="137" t="s">
        <v>82</v>
      </c>
      <c r="B60" s="137"/>
      <c r="C60" s="137"/>
      <c r="D60" s="137" t="s">
        <v>83</v>
      </c>
      <c r="E60" s="137"/>
      <c r="F60" s="137"/>
      <c r="G60" s="376"/>
      <c r="H60" s="377"/>
      <c r="I60" s="378"/>
    </row>
    <row r="61" spans="1:10" s="361" customFormat="1" ht="15.75" x14ac:dyDescent="0.25">
      <c r="A61" s="740" t="s">
        <v>306</v>
      </c>
      <c r="B61" s="740"/>
      <c r="C61" s="380"/>
      <c r="D61" s="381" t="s">
        <v>310</v>
      </c>
      <c r="E61" s="381"/>
    </row>
    <row r="62" spans="1:10" s="361" customFormat="1" ht="15.75" x14ac:dyDescent="0.25">
      <c r="A62" s="382" t="s">
        <v>307</v>
      </c>
      <c r="D62" s="381" t="s">
        <v>311</v>
      </c>
      <c r="E62" s="381"/>
    </row>
    <row r="63" spans="1:10" s="361" customFormat="1" ht="15.75" x14ac:dyDescent="0.25">
      <c r="A63" s="383" t="s">
        <v>308</v>
      </c>
      <c r="D63" s="381"/>
      <c r="E63" s="381"/>
    </row>
    <row r="64" spans="1:10" s="361" customFormat="1" ht="15.75" x14ac:dyDescent="0.25">
      <c r="B64" s="384"/>
      <c r="D64" s="385" t="s">
        <v>312</v>
      </c>
      <c r="E64" s="386"/>
    </row>
    <row r="65" spans="1:11" s="361" customFormat="1" ht="15.75" x14ac:dyDescent="0.25">
      <c r="A65" s="741" t="s">
        <v>309</v>
      </c>
      <c r="B65" s="742"/>
      <c r="D65" s="741" t="s">
        <v>309</v>
      </c>
      <c r="E65" s="742"/>
    </row>
    <row r="66" spans="1:11" s="379" customFormat="1" ht="15.75" x14ac:dyDescent="0.25">
      <c r="A66" s="385" t="s">
        <v>84</v>
      </c>
      <c r="B66" s="385"/>
      <c r="C66" s="387"/>
      <c r="D66" s="385" t="s">
        <v>84</v>
      </c>
      <c r="E66" s="385"/>
      <c r="F66" s="385"/>
      <c r="H66" s="378"/>
      <c r="I66" s="378"/>
    </row>
    <row r="67" spans="1:11" x14ac:dyDescent="0.2">
      <c r="A67" s="138"/>
      <c r="B67" s="138"/>
      <c r="E67" s="138"/>
      <c r="F67" s="138"/>
    </row>
    <row r="68" spans="1:11" s="144" customFormat="1" ht="15.75" x14ac:dyDescent="0.25">
      <c r="A68" s="142"/>
      <c r="B68" s="142"/>
      <c r="C68" s="143"/>
      <c r="H68" s="324"/>
      <c r="I68" s="324"/>
    </row>
    <row r="69" spans="1:11" ht="15.75" x14ac:dyDescent="0.25">
      <c r="A69" s="145" t="s">
        <v>85</v>
      </c>
    </row>
    <row r="70" spans="1:11" ht="15.75" x14ac:dyDescent="0.25">
      <c r="A70" s="145" t="s">
        <v>86</v>
      </c>
      <c r="E70" s="145" t="s">
        <v>87</v>
      </c>
    </row>
    <row r="71" spans="1:11" ht="15.75" x14ac:dyDescent="0.25">
      <c r="K71" s="141"/>
    </row>
  </sheetData>
  <mergeCells count="13">
    <mergeCell ref="A61:B61"/>
    <mergeCell ref="A65:B65"/>
    <mergeCell ref="D65:E65"/>
    <mergeCell ref="A46:A48"/>
    <mergeCell ref="A49:A51"/>
    <mergeCell ref="C2:G2"/>
    <mergeCell ref="A4:G4"/>
    <mergeCell ref="A5:G5"/>
    <mergeCell ref="A6:G6"/>
    <mergeCell ref="A7:A8"/>
    <mergeCell ref="B7:B8"/>
    <mergeCell ref="C7:C8"/>
    <mergeCell ref="D7:G7"/>
  </mergeCells>
  <pageMargins left="0.7" right="0.7" top="0.75" bottom="0.75" header="0.3" footer="0.3"/>
  <pageSetup paperSize="9" scale="57" orientation="portrait" r:id="rId1"/>
  <colBreaks count="1" manualBreakCount="1">
    <brk id="7" max="6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7"/>
  <sheetViews>
    <sheetView view="pageBreakPreview" topLeftCell="A28" zoomScale="90" zoomScaleNormal="100" zoomScaleSheetLayoutView="90" workbookViewId="0">
      <selection activeCell="C52" sqref="C52"/>
    </sheetView>
  </sheetViews>
  <sheetFormatPr defaultRowHeight="15" x14ac:dyDescent="0.25"/>
  <cols>
    <col min="1" max="1" width="10.140625" style="5" bestFit="1" customWidth="1"/>
    <col min="2" max="2" width="23" style="5" customWidth="1"/>
    <col min="3" max="3" width="67" style="146" customWidth="1"/>
    <col min="4" max="4" width="19.7109375" style="5" customWidth="1"/>
    <col min="5" max="5" width="22.28515625" style="5" customWidth="1"/>
    <col min="6" max="6" width="8.28515625" style="5" customWidth="1"/>
    <col min="7" max="7" width="22.140625" style="5" customWidth="1"/>
    <col min="8" max="8" width="9.140625" style="5" customWidth="1"/>
    <col min="9" max="9" width="10" style="5" customWidth="1"/>
    <col min="10" max="12" width="9.140625" style="5" customWidth="1"/>
    <col min="13" max="256" width="9.140625" style="5"/>
    <col min="257" max="257" width="10.140625" style="5" bestFit="1" customWidth="1"/>
    <col min="258" max="258" width="39.42578125" style="5" customWidth="1"/>
    <col min="259" max="259" width="63.5703125" style="5" customWidth="1"/>
    <col min="260" max="260" width="19.7109375" style="5" customWidth="1"/>
    <col min="261" max="261" width="22.28515625" style="5" customWidth="1"/>
    <col min="262" max="262" width="8.28515625" style="5" customWidth="1"/>
    <col min="263" max="263" width="22.140625" style="5" customWidth="1"/>
    <col min="264" max="268" width="0" style="5" hidden="1" customWidth="1"/>
    <col min="269" max="512" width="9.140625" style="5"/>
    <col min="513" max="513" width="10.140625" style="5" bestFit="1" customWidth="1"/>
    <col min="514" max="514" width="39.42578125" style="5" customWidth="1"/>
    <col min="515" max="515" width="63.5703125" style="5" customWidth="1"/>
    <col min="516" max="516" width="19.7109375" style="5" customWidth="1"/>
    <col min="517" max="517" width="22.28515625" style="5" customWidth="1"/>
    <col min="518" max="518" width="8.28515625" style="5" customWidth="1"/>
    <col min="519" max="519" width="22.140625" style="5" customWidth="1"/>
    <col min="520" max="524" width="0" style="5" hidden="1" customWidth="1"/>
    <col min="525" max="768" width="9.140625" style="5"/>
    <col min="769" max="769" width="10.140625" style="5" bestFit="1" customWidth="1"/>
    <col min="770" max="770" width="39.42578125" style="5" customWidth="1"/>
    <col min="771" max="771" width="63.5703125" style="5" customWidth="1"/>
    <col min="772" max="772" width="19.7109375" style="5" customWidth="1"/>
    <col min="773" max="773" width="22.28515625" style="5" customWidth="1"/>
    <col min="774" max="774" width="8.28515625" style="5" customWidth="1"/>
    <col min="775" max="775" width="22.140625" style="5" customWidth="1"/>
    <col min="776" max="780" width="0" style="5" hidden="1" customWidth="1"/>
    <col min="781" max="1024" width="9.140625" style="5"/>
    <col min="1025" max="1025" width="10.140625" style="5" bestFit="1" customWidth="1"/>
    <col min="1026" max="1026" width="39.42578125" style="5" customWidth="1"/>
    <col min="1027" max="1027" width="63.5703125" style="5" customWidth="1"/>
    <col min="1028" max="1028" width="19.7109375" style="5" customWidth="1"/>
    <col min="1029" max="1029" width="22.28515625" style="5" customWidth="1"/>
    <col min="1030" max="1030" width="8.28515625" style="5" customWidth="1"/>
    <col min="1031" max="1031" width="22.140625" style="5" customWidth="1"/>
    <col min="1032" max="1036" width="0" style="5" hidden="1" customWidth="1"/>
    <col min="1037" max="1280" width="9.140625" style="5"/>
    <col min="1281" max="1281" width="10.140625" style="5" bestFit="1" customWidth="1"/>
    <col min="1282" max="1282" width="39.42578125" style="5" customWidth="1"/>
    <col min="1283" max="1283" width="63.5703125" style="5" customWidth="1"/>
    <col min="1284" max="1284" width="19.7109375" style="5" customWidth="1"/>
    <col min="1285" max="1285" width="22.28515625" style="5" customWidth="1"/>
    <col min="1286" max="1286" width="8.28515625" style="5" customWidth="1"/>
    <col min="1287" max="1287" width="22.140625" style="5" customWidth="1"/>
    <col min="1288" max="1292" width="0" style="5" hidden="1" customWidth="1"/>
    <col min="1293" max="1536" width="9.140625" style="5"/>
    <col min="1537" max="1537" width="10.140625" style="5" bestFit="1" customWidth="1"/>
    <col min="1538" max="1538" width="39.42578125" style="5" customWidth="1"/>
    <col min="1539" max="1539" width="63.5703125" style="5" customWidth="1"/>
    <col min="1540" max="1540" width="19.7109375" style="5" customWidth="1"/>
    <col min="1541" max="1541" width="22.28515625" style="5" customWidth="1"/>
    <col min="1542" max="1542" width="8.28515625" style="5" customWidth="1"/>
    <col min="1543" max="1543" width="22.140625" style="5" customWidth="1"/>
    <col min="1544" max="1548" width="0" style="5" hidden="1" customWidth="1"/>
    <col min="1549" max="1792" width="9.140625" style="5"/>
    <col min="1793" max="1793" width="10.140625" style="5" bestFit="1" customWidth="1"/>
    <col min="1794" max="1794" width="39.42578125" style="5" customWidth="1"/>
    <col min="1795" max="1795" width="63.5703125" style="5" customWidth="1"/>
    <col min="1796" max="1796" width="19.7109375" style="5" customWidth="1"/>
    <col min="1797" max="1797" width="22.28515625" style="5" customWidth="1"/>
    <col min="1798" max="1798" width="8.28515625" style="5" customWidth="1"/>
    <col min="1799" max="1799" width="22.140625" style="5" customWidth="1"/>
    <col min="1800" max="1804" width="0" style="5" hidden="1" customWidth="1"/>
    <col min="1805" max="2048" width="9.140625" style="5"/>
    <col min="2049" max="2049" width="10.140625" style="5" bestFit="1" customWidth="1"/>
    <col min="2050" max="2050" width="39.42578125" style="5" customWidth="1"/>
    <col min="2051" max="2051" width="63.5703125" style="5" customWidth="1"/>
    <col min="2052" max="2052" width="19.7109375" style="5" customWidth="1"/>
    <col min="2053" max="2053" width="22.28515625" style="5" customWidth="1"/>
    <col min="2054" max="2054" width="8.28515625" style="5" customWidth="1"/>
    <col min="2055" max="2055" width="22.140625" style="5" customWidth="1"/>
    <col min="2056" max="2060" width="0" style="5" hidden="1" customWidth="1"/>
    <col min="2061" max="2304" width="9.140625" style="5"/>
    <col min="2305" max="2305" width="10.140625" style="5" bestFit="1" customWidth="1"/>
    <col min="2306" max="2306" width="39.42578125" style="5" customWidth="1"/>
    <col min="2307" max="2307" width="63.5703125" style="5" customWidth="1"/>
    <col min="2308" max="2308" width="19.7109375" style="5" customWidth="1"/>
    <col min="2309" max="2309" width="22.28515625" style="5" customWidth="1"/>
    <col min="2310" max="2310" width="8.28515625" style="5" customWidth="1"/>
    <col min="2311" max="2311" width="22.140625" style="5" customWidth="1"/>
    <col min="2312" max="2316" width="0" style="5" hidden="1" customWidth="1"/>
    <col min="2317" max="2560" width="9.140625" style="5"/>
    <col min="2561" max="2561" width="10.140625" style="5" bestFit="1" customWidth="1"/>
    <col min="2562" max="2562" width="39.42578125" style="5" customWidth="1"/>
    <col min="2563" max="2563" width="63.5703125" style="5" customWidth="1"/>
    <col min="2564" max="2564" width="19.7109375" style="5" customWidth="1"/>
    <col min="2565" max="2565" width="22.28515625" style="5" customWidth="1"/>
    <col min="2566" max="2566" width="8.28515625" style="5" customWidth="1"/>
    <col min="2567" max="2567" width="22.140625" style="5" customWidth="1"/>
    <col min="2568" max="2572" width="0" style="5" hidden="1" customWidth="1"/>
    <col min="2573" max="2816" width="9.140625" style="5"/>
    <col min="2817" max="2817" width="10.140625" style="5" bestFit="1" customWidth="1"/>
    <col min="2818" max="2818" width="39.42578125" style="5" customWidth="1"/>
    <col min="2819" max="2819" width="63.5703125" style="5" customWidth="1"/>
    <col min="2820" max="2820" width="19.7109375" style="5" customWidth="1"/>
    <col min="2821" max="2821" width="22.28515625" style="5" customWidth="1"/>
    <col min="2822" max="2822" width="8.28515625" style="5" customWidth="1"/>
    <col min="2823" max="2823" width="22.140625" style="5" customWidth="1"/>
    <col min="2824" max="2828" width="0" style="5" hidden="1" customWidth="1"/>
    <col min="2829" max="3072" width="9.140625" style="5"/>
    <col min="3073" max="3073" width="10.140625" style="5" bestFit="1" customWidth="1"/>
    <col min="3074" max="3074" width="39.42578125" style="5" customWidth="1"/>
    <col min="3075" max="3075" width="63.5703125" style="5" customWidth="1"/>
    <col min="3076" max="3076" width="19.7109375" style="5" customWidth="1"/>
    <col min="3077" max="3077" width="22.28515625" style="5" customWidth="1"/>
    <col min="3078" max="3078" width="8.28515625" style="5" customWidth="1"/>
    <col min="3079" max="3079" width="22.140625" style="5" customWidth="1"/>
    <col min="3080" max="3084" width="0" style="5" hidden="1" customWidth="1"/>
    <col min="3085" max="3328" width="9.140625" style="5"/>
    <col min="3329" max="3329" width="10.140625" style="5" bestFit="1" customWidth="1"/>
    <col min="3330" max="3330" width="39.42578125" style="5" customWidth="1"/>
    <col min="3331" max="3331" width="63.5703125" style="5" customWidth="1"/>
    <col min="3332" max="3332" width="19.7109375" style="5" customWidth="1"/>
    <col min="3333" max="3333" width="22.28515625" style="5" customWidth="1"/>
    <col min="3334" max="3334" width="8.28515625" style="5" customWidth="1"/>
    <col min="3335" max="3335" width="22.140625" style="5" customWidth="1"/>
    <col min="3336" max="3340" width="0" style="5" hidden="1" customWidth="1"/>
    <col min="3341" max="3584" width="9.140625" style="5"/>
    <col min="3585" max="3585" width="10.140625" style="5" bestFit="1" customWidth="1"/>
    <col min="3586" max="3586" width="39.42578125" style="5" customWidth="1"/>
    <col min="3587" max="3587" width="63.5703125" style="5" customWidth="1"/>
    <col min="3588" max="3588" width="19.7109375" style="5" customWidth="1"/>
    <col min="3589" max="3589" width="22.28515625" style="5" customWidth="1"/>
    <col min="3590" max="3590" width="8.28515625" style="5" customWidth="1"/>
    <col min="3591" max="3591" width="22.140625" style="5" customWidth="1"/>
    <col min="3592" max="3596" width="0" style="5" hidden="1" customWidth="1"/>
    <col min="3597" max="3840" width="9.140625" style="5"/>
    <col min="3841" max="3841" width="10.140625" style="5" bestFit="1" customWidth="1"/>
    <col min="3842" max="3842" width="39.42578125" style="5" customWidth="1"/>
    <col min="3843" max="3843" width="63.5703125" style="5" customWidth="1"/>
    <col min="3844" max="3844" width="19.7109375" style="5" customWidth="1"/>
    <col min="3845" max="3845" width="22.28515625" style="5" customWidth="1"/>
    <col min="3846" max="3846" width="8.28515625" style="5" customWidth="1"/>
    <col min="3847" max="3847" width="22.140625" style="5" customWidth="1"/>
    <col min="3848" max="3852" width="0" style="5" hidden="1" customWidth="1"/>
    <col min="3853" max="4096" width="9.140625" style="5"/>
    <col min="4097" max="4097" width="10.140625" style="5" bestFit="1" customWidth="1"/>
    <col min="4098" max="4098" width="39.42578125" style="5" customWidth="1"/>
    <col min="4099" max="4099" width="63.5703125" style="5" customWidth="1"/>
    <col min="4100" max="4100" width="19.7109375" style="5" customWidth="1"/>
    <col min="4101" max="4101" width="22.28515625" style="5" customWidth="1"/>
    <col min="4102" max="4102" width="8.28515625" style="5" customWidth="1"/>
    <col min="4103" max="4103" width="22.140625" style="5" customWidth="1"/>
    <col min="4104" max="4108" width="0" style="5" hidden="1" customWidth="1"/>
    <col min="4109" max="4352" width="9.140625" style="5"/>
    <col min="4353" max="4353" width="10.140625" style="5" bestFit="1" customWidth="1"/>
    <col min="4354" max="4354" width="39.42578125" style="5" customWidth="1"/>
    <col min="4355" max="4355" width="63.5703125" style="5" customWidth="1"/>
    <col min="4356" max="4356" width="19.7109375" style="5" customWidth="1"/>
    <col min="4357" max="4357" width="22.28515625" style="5" customWidth="1"/>
    <col min="4358" max="4358" width="8.28515625" style="5" customWidth="1"/>
    <col min="4359" max="4359" width="22.140625" style="5" customWidth="1"/>
    <col min="4360" max="4364" width="0" style="5" hidden="1" customWidth="1"/>
    <col min="4365" max="4608" width="9.140625" style="5"/>
    <col min="4609" max="4609" width="10.140625" style="5" bestFit="1" customWidth="1"/>
    <col min="4610" max="4610" width="39.42578125" style="5" customWidth="1"/>
    <col min="4611" max="4611" width="63.5703125" style="5" customWidth="1"/>
    <col min="4612" max="4612" width="19.7109375" style="5" customWidth="1"/>
    <col min="4613" max="4613" width="22.28515625" style="5" customWidth="1"/>
    <col min="4614" max="4614" width="8.28515625" style="5" customWidth="1"/>
    <col min="4615" max="4615" width="22.140625" style="5" customWidth="1"/>
    <col min="4616" max="4620" width="0" style="5" hidden="1" customWidth="1"/>
    <col min="4621" max="4864" width="9.140625" style="5"/>
    <col min="4865" max="4865" width="10.140625" style="5" bestFit="1" customWidth="1"/>
    <col min="4866" max="4866" width="39.42578125" style="5" customWidth="1"/>
    <col min="4867" max="4867" width="63.5703125" style="5" customWidth="1"/>
    <col min="4868" max="4868" width="19.7109375" style="5" customWidth="1"/>
    <col min="4869" max="4869" width="22.28515625" style="5" customWidth="1"/>
    <col min="4870" max="4870" width="8.28515625" style="5" customWidth="1"/>
    <col min="4871" max="4871" width="22.140625" style="5" customWidth="1"/>
    <col min="4872" max="4876" width="0" style="5" hidden="1" customWidth="1"/>
    <col min="4877" max="5120" width="9.140625" style="5"/>
    <col min="5121" max="5121" width="10.140625" style="5" bestFit="1" customWidth="1"/>
    <col min="5122" max="5122" width="39.42578125" style="5" customWidth="1"/>
    <col min="5123" max="5123" width="63.5703125" style="5" customWidth="1"/>
    <col min="5124" max="5124" width="19.7109375" style="5" customWidth="1"/>
    <col min="5125" max="5125" width="22.28515625" style="5" customWidth="1"/>
    <col min="5126" max="5126" width="8.28515625" style="5" customWidth="1"/>
    <col min="5127" max="5127" width="22.140625" style="5" customWidth="1"/>
    <col min="5128" max="5132" width="0" style="5" hidden="1" customWidth="1"/>
    <col min="5133" max="5376" width="9.140625" style="5"/>
    <col min="5377" max="5377" width="10.140625" style="5" bestFit="1" customWidth="1"/>
    <col min="5378" max="5378" width="39.42578125" style="5" customWidth="1"/>
    <col min="5379" max="5379" width="63.5703125" style="5" customWidth="1"/>
    <col min="5380" max="5380" width="19.7109375" style="5" customWidth="1"/>
    <col min="5381" max="5381" width="22.28515625" style="5" customWidth="1"/>
    <col min="5382" max="5382" width="8.28515625" style="5" customWidth="1"/>
    <col min="5383" max="5383" width="22.140625" style="5" customWidth="1"/>
    <col min="5384" max="5388" width="0" style="5" hidden="1" customWidth="1"/>
    <col min="5389" max="5632" width="9.140625" style="5"/>
    <col min="5633" max="5633" width="10.140625" style="5" bestFit="1" customWidth="1"/>
    <col min="5634" max="5634" width="39.42578125" style="5" customWidth="1"/>
    <col min="5635" max="5635" width="63.5703125" style="5" customWidth="1"/>
    <col min="5636" max="5636" width="19.7109375" style="5" customWidth="1"/>
    <col min="5637" max="5637" width="22.28515625" style="5" customWidth="1"/>
    <col min="5638" max="5638" width="8.28515625" style="5" customWidth="1"/>
    <col min="5639" max="5639" width="22.140625" style="5" customWidth="1"/>
    <col min="5640" max="5644" width="0" style="5" hidden="1" customWidth="1"/>
    <col min="5645" max="5888" width="9.140625" style="5"/>
    <col min="5889" max="5889" width="10.140625" style="5" bestFit="1" customWidth="1"/>
    <col min="5890" max="5890" width="39.42578125" style="5" customWidth="1"/>
    <col min="5891" max="5891" width="63.5703125" style="5" customWidth="1"/>
    <col min="5892" max="5892" width="19.7109375" style="5" customWidth="1"/>
    <col min="5893" max="5893" width="22.28515625" style="5" customWidth="1"/>
    <col min="5894" max="5894" width="8.28515625" style="5" customWidth="1"/>
    <col min="5895" max="5895" width="22.140625" style="5" customWidth="1"/>
    <col min="5896" max="5900" width="0" style="5" hidden="1" customWidth="1"/>
    <col min="5901" max="6144" width="9.140625" style="5"/>
    <col min="6145" max="6145" width="10.140625" style="5" bestFit="1" customWidth="1"/>
    <col min="6146" max="6146" width="39.42578125" style="5" customWidth="1"/>
    <col min="6147" max="6147" width="63.5703125" style="5" customWidth="1"/>
    <col min="6148" max="6148" width="19.7109375" style="5" customWidth="1"/>
    <col min="6149" max="6149" width="22.28515625" style="5" customWidth="1"/>
    <col min="6150" max="6150" width="8.28515625" style="5" customWidth="1"/>
    <col min="6151" max="6151" width="22.140625" style="5" customWidth="1"/>
    <col min="6152" max="6156" width="0" style="5" hidden="1" customWidth="1"/>
    <col min="6157" max="6400" width="9.140625" style="5"/>
    <col min="6401" max="6401" width="10.140625" style="5" bestFit="1" customWidth="1"/>
    <col min="6402" max="6402" width="39.42578125" style="5" customWidth="1"/>
    <col min="6403" max="6403" width="63.5703125" style="5" customWidth="1"/>
    <col min="6404" max="6404" width="19.7109375" style="5" customWidth="1"/>
    <col min="6405" max="6405" width="22.28515625" style="5" customWidth="1"/>
    <col min="6406" max="6406" width="8.28515625" style="5" customWidth="1"/>
    <col min="6407" max="6407" width="22.140625" style="5" customWidth="1"/>
    <col min="6408" max="6412" width="0" style="5" hidden="1" customWidth="1"/>
    <col min="6413" max="6656" width="9.140625" style="5"/>
    <col min="6657" max="6657" width="10.140625" style="5" bestFit="1" customWidth="1"/>
    <col min="6658" max="6658" width="39.42578125" style="5" customWidth="1"/>
    <col min="6659" max="6659" width="63.5703125" style="5" customWidth="1"/>
    <col min="6660" max="6660" width="19.7109375" style="5" customWidth="1"/>
    <col min="6661" max="6661" width="22.28515625" style="5" customWidth="1"/>
    <col min="6662" max="6662" width="8.28515625" style="5" customWidth="1"/>
    <col min="6663" max="6663" width="22.140625" style="5" customWidth="1"/>
    <col min="6664" max="6668" width="0" style="5" hidden="1" customWidth="1"/>
    <col min="6669" max="6912" width="9.140625" style="5"/>
    <col min="6913" max="6913" width="10.140625" style="5" bestFit="1" customWidth="1"/>
    <col min="6914" max="6914" width="39.42578125" style="5" customWidth="1"/>
    <col min="6915" max="6915" width="63.5703125" style="5" customWidth="1"/>
    <col min="6916" max="6916" width="19.7109375" style="5" customWidth="1"/>
    <col min="6917" max="6917" width="22.28515625" style="5" customWidth="1"/>
    <col min="6918" max="6918" width="8.28515625" style="5" customWidth="1"/>
    <col min="6919" max="6919" width="22.140625" style="5" customWidth="1"/>
    <col min="6920" max="6924" width="0" style="5" hidden="1" customWidth="1"/>
    <col min="6925" max="7168" width="9.140625" style="5"/>
    <col min="7169" max="7169" width="10.140625" style="5" bestFit="1" customWidth="1"/>
    <col min="7170" max="7170" width="39.42578125" style="5" customWidth="1"/>
    <col min="7171" max="7171" width="63.5703125" style="5" customWidth="1"/>
    <col min="7172" max="7172" width="19.7109375" style="5" customWidth="1"/>
    <col min="7173" max="7173" width="22.28515625" style="5" customWidth="1"/>
    <col min="7174" max="7174" width="8.28515625" style="5" customWidth="1"/>
    <col min="7175" max="7175" width="22.140625" style="5" customWidth="1"/>
    <col min="7176" max="7180" width="0" style="5" hidden="1" customWidth="1"/>
    <col min="7181" max="7424" width="9.140625" style="5"/>
    <col min="7425" max="7425" width="10.140625" style="5" bestFit="1" customWidth="1"/>
    <col min="7426" max="7426" width="39.42578125" style="5" customWidth="1"/>
    <col min="7427" max="7427" width="63.5703125" style="5" customWidth="1"/>
    <col min="7428" max="7428" width="19.7109375" style="5" customWidth="1"/>
    <col min="7429" max="7429" width="22.28515625" style="5" customWidth="1"/>
    <col min="7430" max="7430" width="8.28515625" style="5" customWidth="1"/>
    <col min="7431" max="7431" width="22.140625" style="5" customWidth="1"/>
    <col min="7432" max="7436" width="0" style="5" hidden="1" customWidth="1"/>
    <col min="7437" max="7680" width="9.140625" style="5"/>
    <col min="7681" max="7681" width="10.140625" style="5" bestFit="1" customWidth="1"/>
    <col min="7682" max="7682" width="39.42578125" style="5" customWidth="1"/>
    <col min="7683" max="7683" width="63.5703125" style="5" customWidth="1"/>
    <col min="7684" max="7684" width="19.7109375" style="5" customWidth="1"/>
    <col min="7685" max="7685" width="22.28515625" style="5" customWidth="1"/>
    <col min="7686" max="7686" width="8.28515625" style="5" customWidth="1"/>
    <col min="7687" max="7687" width="22.140625" style="5" customWidth="1"/>
    <col min="7688" max="7692" width="0" style="5" hidden="1" customWidth="1"/>
    <col min="7693" max="7936" width="9.140625" style="5"/>
    <col min="7937" max="7937" width="10.140625" style="5" bestFit="1" customWidth="1"/>
    <col min="7938" max="7938" width="39.42578125" style="5" customWidth="1"/>
    <col min="7939" max="7939" width="63.5703125" style="5" customWidth="1"/>
    <col min="7940" max="7940" width="19.7109375" style="5" customWidth="1"/>
    <col min="7941" max="7941" width="22.28515625" style="5" customWidth="1"/>
    <col min="7942" max="7942" width="8.28515625" style="5" customWidth="1"/>
    <col min="7943" max="7943" width="22.140625" style="5" customWidth="1"/>
    <col min="7944" max="7948" width="0" style="5" hidden="1" customWidth="1"/>
    <col min="7949" max="8192" width="9.140625" style="5"/>
    <col min="8193" max="8193" width="10.140625" style="5" bestFit="1" customWidth="1"/>
    <col min="8194" max="8194" width="39.42578125" style="5" customWidth="1"/>
    <col min="8195" max="8195" width="63.5703125" style="5" customWidth="1"/>
    <col min="8196" max="8196" width="19.7109375" style="5" customWidth="1"/>
    <col min="8197" max="8197" width="22.28515625" style="5" customWidth="1"/>
    <col min="8198" max="8198" width="8.28515625" style="5" customWidth="1"/>
    <col min="8199" max="8199" width="22.140625" style="5" customWidth="1"/>
    <col min="8200" max="8204" width="0" style="5" hidden="1" customWidth="1"/>
    <col min="8205" max="8448" width="9.140625" style="5"/>
    <col min="8449" max="8449" width="10.140625" style="5" bestFit="1" customWidth="1"/>
    <col min="8450" max="8450" width="39.42578125" style="5" customWidth="1"/>
    <col min="8451" max="8451" width="63.5703125" style="5" customWidth="1"/>
    <col min="8452" max="8452" width="19.7109375" style="5" customWidth="1"/>
    <col min="8453" max="8453" width="22.28515625" style="5" customWidth="1"/>
    <col min="8454" max="8454" width="8.28515625" style="5" customWidth="1"/>
    <col min="8455" max="8455" width="22.140625" style="5" customWidth="1"/>
    <col min="8456" max="8460" width="0" style="5" hidden="1" customWidth="1"/>
    <col min="8461" max="8704" width="9.140625" style="5"/>
    <col min="8705" max="8705" width="10.140625" style="5" bestFit="1" customWidth="1"/>
    <col min="8706" max="8706" width="39.42578125" style="5" customWidth="1"/>
    <col min="8707" max="8707" width="63.5703125" style="5" customWidth="1"/>
    <col min="8708" max="8708" width="19.7109375" style="5" customWidth="1"/>
    <col min="8709" max="8709" width="22.28515625" style="5" customWidth="1"/>
    <col min="8710" max="8710" width="8.28515625" style="5" customWidth="1"/>
    <col min="8711" max="8711" width="22.140625" style="5" customWidth="1"/>
    <col min="8712" max="8716" width="0" style="5" hidden="1" customWidth="1"/>
    <col min="8717" max="8960" width="9.140625" style="5"/>
    <col min="8961" max="8961" width="10.140625" style="5" bestFit="1" customWidth="1"/>
    <col min="8962" max="8962" width="39.42578125" style="5" customWidth="1"/>
    <col min="8963" max="8963" width="63.5703125" style="5" customWidth="1"/>
    <col min="8964" max="8964" width="19.7109375" style="5" customWidth="1"/>
    <col min="8965" max="8965" width="22.28515625" style="5" customWidth="1"/>
    <col min="8966" max="8966" width="8.28515625" style="5" customWidth="1"/>
    <col min="8967" max="8967" width="22.140625" style="5" customWidth="1"/>
    <col min="8968" max="8972" width="0" style="5" hidden="1" customWidth="1"/>
    <col min="8973" max="9216" width="9.140625" style="5"/>
    <col min="9217" max="9217" width="10.140625" style="5" bestFit="1" customWidth="1"/>
    <col min="9218" max="9218" width="39.42578125" style="5" customWidth="1"/>
    <col min="9219" max="9219" width="63.5703125" style="5" customWidth="1"/>
    <col min="9220" max="9220" width="19.7109375" style="5" customWidth="1"/>
    <col min="9221" max="9221" width="22.28515625" style="5" customWidth="1"/>
    <col min="9222" max="9222" width="8.28515625" style="5" customWidth="1"/>
    <col min="9223" max="9223" width="22.140625" style="5" customWidth="1"/>
    <col min="9224" max="9228" width="0" style="5" hidden="1" customWidth="1"/>
    <col min="9229" max="9472" width="9.140625" style="5"/>
    <col min="9473" max="9473" width="10.140625" style="5" bestFit="1" customWidth="1"/>
    <col min="9474" max="9474" width="39.42578125" style="5" customWidth="1"/>
    <col min="9475" max="9475" width="63.5703125" style="5" customWidth="1"/>
    <col min="9476" max="9476" width="19.7109375" style="5" customWidth="1"/>
    <col min="9477" max="9477" width="22.28515625" style="5" customWidth="1"/>
    <col min="9478" max="9478" width="8.28515625" style="5" customWidth="1"/>
    <col min="9479" max="9479" width="22.140625" style="5" customWidth="1"/>
    <col min="9480" max="9484" width="0" style="5" hidden="1" customWidth="1"/>
    <col min="9485" max="9728" width="9.140625" style="5"/>
    <col min="9729" max="9729" width="10.140625" style="5" bestFit="1" customWidth="1"/>
    <col min="9730" max="9730" width="39.42578125" style="5" customWidth="1"/>
    <col min="9731" max="9731" width="63.5703125" style="5" customWidth="1"/>
    <col min="9732" max="9732" width="19.7109375" style="5" customWidth="1"/>
    <col min="9733" max="9733" width="22.28515625" style="5" customWidth="1"/>
    <col min="9734" max="9734" width="8.28515625" style="5" customWidth="1"/>
    <col min="9735" max="9735" width="22.140625" style="5" customWidth="1"/>
    <col min="9736" max="9740" width="0" style="5" hidden="1" customWidth="1"/>
    <col min="9741" max="9984" width="9.140625" style="5"/>
    <col min="9985" max="9985" width="10.140625" style="5" bestFit="1" customWidth="1"/>
    <col min="9986" max="9986" width="39.42578125" style="5" customWidth="1"/>
    <col min="9987" max="9987" width="63.5703125" style="5" customWidth="1"/>
    <col min="9988" max="9988" width="19.7109375" style="5" customWidth="1"/>
    <col min="9989" max="9989" width="22.28515625" style="5" customWidth="1"/>
    <col min="9990" max="9990" width="8.28515625" style="5" customWidth="1"/>
    <col min="9991" max="9991" width="22.140625" style="5" customWidth="1"/>
    <col min="9992" max="9996" width="0" style="5" hidden="1" customWidth="1"/>
    <col min="9997" max="10240" width="9.140625" style="5"/>
    <col min="10241" max="10241" width="10.140625" style="5" bestFit="1" customWidth="1"/>
    <col min="10242" max="10242" width="39.42578125" style="5" customWidth="1"/>
    <col min="10243" max="10243" width="63.5703125" style="5" customWidth="1"/>
    <col min="10244" max="10244" width="19.7109375" style="5" customWidth="1"/>
    <col min="10245" max="10245" width="22.28515625" style="5" customWidth="1"/>
    <col min="10246" max="10246" width="8.28515625" style="5" customWidth="1"/>
    <col min="10247" max="10247" width="22.140625" style="5" customWidth="1"/>
    <col min="10248" max="10252" width="0" style="5" hidden="1" customWidth="1"/>
    <col min="10253" max="10496" width="9.140625" style="5"/>
    <col min="10497" max="10497" width="10.140625" style="5" bestFit="1" customWidth="1"/>
    <col min="10498" max="10498" width="39.42578125" style="5" customWidth="1"/>
    <col min="10499" max="10499" width="63.5703125" style="5" customWidth="1"/>
    <col min="10500" max="10500" width="19.7109375" style="5" customWidth="1"/>
    <col min="10501" max="10501" width="22.28515625" style="5" customWidth="1"/>
    <col min="10502" max="10502" width="8.28515625" style="5" customWidth="1"/>
    <col min="10503" max="10503" width="22.140625" style="5" customWidth="1"/>
    <col min="10504" max="10508" width="0" style="5" hidden="1" customWidth="1"/>
    <col min="10509" max="10752" width="9.140625" style="5"/>
    <col min="10753" max="10753" width="10.140625" style="5" bestFit="1" customWidth="1"/>
    <col min="10754" max="10754" width="39.42578125" style="5" customWidth="1"/>
    <col min="10755" max="10755" width="63.5703125" style="5" customWidth="1"/>
    <col min="10756" max="10756" width="19.7109375" style="5" customWidth="1"/>
    <col min="10757" max="10757" width="22.28515625" style="5" customWidth="1"/>
    <col min="10758" max="10758" width="8.28515625" style="5" customWidth="1"/>
    <col min="10759" max="10759" width="22.140625" style="5" customWidth="1"/>
    <col min="10760" max="10764" width="0" style="5" hidden="1" customWidth="1"/>
    <col min="10765" max="11008" width="9.140625" style="5"/>
    <col min="11009" max="11009" width="10.140625" style="5" bestFit="1" customWidth="1"/>
    <col min="11010" max="11010" width="39.42578125" style="5" customWidth="1"/>
    <col min="11011" max="11011" width="63.5703125" style="5" customWidth="1"/>
    <col min="11012" max="11012" width="19.7109375" style="5" customWidth="1"/>
    <col min="11013" max="11013" width="22.28515625" style="5" customWidth="1"/>
    <col min="11014" max="11014" width="8.28515625" style="5" customWidth="1"/>
    <col min="11015" max="11015" width="22.140625" style="5" customWidth="1"/>
    <col min="11016" max="11020" width="0" style="5" hidden="1" customWidth="1"/>
    <col min="11021" max="11264" width="9.140625" style="5"/>
    <col min="11265" max="11265" width="10.140625" style="5" bestFit="1" customWidth="1"/>
    <col min="11266" max="11266" width="39.42578125" style="5" customWidth="1"/>
    <col min="11267" max="11267" width="63.5703125" style="5" customWidth="1"/>
    <col min="11268" max="11268" width="19.7109375" style="5" customWidth="1"/>
    <col min="11269" max="11269" width="22.28515625" style="5" customWidth="1"/>
    <col min="11270" max="11270" width="8.28515625" style="5" customWidth="1"/>
    <col min="11271" max="11271" width="22.140625" style="5" customWidth="1"/>
    <col min="11272" max="11276" width="0" style="5" hidden="1" customWidth="1"/>
    <col min="11277" max="11520" width="9.140625" style="5"/>
    <col min="11521" max="11521" width="10.140625" style="5" bestFit="1" customWidth="1"/>
    <col min="11522" max="11522" width="39.42578125" style="5" customWidth="1"/>
    <col min="11523" max="11523" width="63.5703125" style="5" customWidth="1"/>
    <col min="11524" max="11524" width="19.7109375" style="5" customWidth="1"/>
    <col min="11525" max="11525" width="22.28515625" style="5" customWidth="1"/>
    <col min="11526" max="11526" width="8.28515625" style="5" customWidth="1"/>
    <col min="11527" max="11527" width="22.140625" style="5" customWidth="1"/>
    <col min="11528" max="11532" width="0" style="5" hidden="1" customWidth="1"/>
    <col min="11533" max="11776" width="9.140625" style="5"/>
    <col min="11777" max="11777" width="10.140625" style="5" bestFit="1" customWidth="1"/>
    <col min="11778" max="11778" width="39.42578125" style="5" customWidth="1"/>
    <col min="11779" max="11779" width="63.5703125" style="5" customWidth="1"/>
    <col min="11780" max="11780" width="19.7109375" style="5" customWidth="1"/>
    <col min="11781" max="11781" width="22.28515625" style="5" customWidth="1"/>
    <col min="11782" max="11782" width="8.28515625" style="5" customWidth="1"/>
    <col min="11783" max="11783" width="22.140625" style="5" customWidth="1"/>
    <col min="11784" max="11788" width="0" style="5" hidden="1" customWidth="1"/>
    <col min="11789" max="12032" width="9.140625" style="5"/>
    <col min="12033" max="12033" width="10.140625" style="5" bestFit="1" customWidth="1"/>
    <col min="12034" max="12034" width="39.42578125" style="5" customWidth="1"/>
    <col min="12035" max="12035" width="63.5703125" style="5" customWidth="1"/>
    <col min="12036" max="12036" width="19.7109375" style="5" customWidth="1"/>
    <col min="12037" max="12037" width="22.28515625" style="5" customWidth="1"/>
    <col min="12038" max="12038" width="8.28515625" style="5" customWidth="1"/>
    <col min="12039" max="12039" width="22.140625" style="5" customWidth="1"/>
    <col min="12040" max="12044" width="0" style="5" hidden="1" customWidth="1"/>
    <col min="12045" max="12288" width="9.140625" style="5"/>
    <col min="12289" max="12289" width="10.140625" style="5" bestFit="1" customWidth="1"/>
    <col min="12290" max="12290" width="39.42578125" style="5" customWidth="1"/>
    <col min="12291" max="12291" width="63.5703125" style="5" customWidth="1"/>
    <col min="12292" max="12292" width="19.7109375" style="5" customWidth="1"/>
    <col min="12293" max="12293" width="22.28515625" style="5" customWidth="1"/>
    <col min="12294" max="12294" width="8.28515625" style="5" customWidth="1"/>
    <col min="12295" max="12295" width="22.140625" style="5" customWidth="1"/>
    <col min="12296" max="12300" width="0" style="5" hidden="1" customWidth="1"/>
    <col min="12301" max="12544" width="9.140625" style="5"/>
    <col min="12545" max="12545" width="10.140625" style="5" bestFit="1" customWidth="1"/>
    <col min="12546" max="12546" width="39.42578125" style="5" customWidth="1"/>
    <col min="12547" max="12547" width="63.5703125" style="5" customWidth="1"/>
    <col min="12548" max="12548" width="19.7109375" style="5" customWidth="1"/>
    <col min="12549" max="12549" width="22.28515625" style="5" customWidth="1"/>
    <col min="12550" max="12550" width="8.28515625" style="5" customWidth="1"/>
    <col min="12551" max="12551" width="22.140625" style="5" customWidth="1"/>
    <col min="12552" max="12556" width="0" style="5" hidden="1" customWidth="1"/>
    <col min="12557" max="12800" width="9.140625" style="5"/>
    <col min="12801" max="12801" width="10.140625" style="5" bestFit="1" customWidth="1"/>
    <col min="12802" max="12802" width="39.42578125" style="5" customWidth="1"/>
    <col min="12803" max="12803" width="63.5703125" style="5" customWidth="1"/>
    <col min="12804" max="12804" width="19.7109375" style="5" customWidth="1"/>
    <col min="12805" max="12805" width="22.28515625" style="5" customWidth="1"/>
    <col min="12806" max="12806" width="8.28515625" style="5" customWidth="1"/>
    <col min="12807" max="12807" width="22.140625" style="5" customWidth="1"/>
    <col min="12808" max="12812" width="0" style="5" hidden="1" customWidth="1"/>
    <col min="12813" max="13056" width="9.140625" style="5"/>
    <col min="13057" max="13057" width="10.140625" style="5" bestFit="1" customWidth="1"/>
    <col min="13058" max="13058" width="39.42578125" style="5" customWidth="1"/>
    <col min="13059" max="13059" width="63.5703125" style="5" customWidth="1"/>
    <col min="13060" max="13060" width="19.7109375" style="5" customWidth="1"/>
    <col min="13061" max="13061" width="22.28515625" style="5" customWidth="1"/>
    <col min="13062" max="13062" width="8.28515625" style="5" customWidth="1"/>
    <col min="13063" max="13063" width="22.140625" style="5" customWidth="1"/>
    <col min="13064" max="13068" width="0" style="5" hidden="1" customWidth="1"/>
    <col min="13069" max="13312" width="9.140625" style="5"/>
    <col min="13313" max="13313" width="10.140625" style="5" bestFit="1" customWidth="1"/>
    <col min="13314" max="13314" width="39.42578125" style="5" customWidth="1"/>
    <col min="13315" max="13315" width="63.5703125" style="5" customWidth="1"/>
    <col min="13316" max="13316" width="19.7109375" style="5" customWidth="1"/>
    <col min="13317" max="13317" width="22.28515625" style="5" customWidth="1"/>
    <col min="13318" max="13318" width="8.28515625" style="5" customWidth="1"/>
    <col min="13319" max="13319" width="22.140625" style="5" customWidth="1"/>
    <col min="13320" max="13324" width="0" style="5" hidden="1" customWidth="1"/>
    <col min="13325" max="13568" width="9.140625" style="5"/>
    <col min="13569" max="13569" width="10.140625" style="5" bestFit="1" customWidth="1"/>
    <col min="13570" max="13570" width="39.42578125" style="5" customWidth="1"/>
    <col min="13571" max="13571" width="63.5703125" style="5" customWidth="1"/>
    <col min="13572" max="13572" width="19.7109375" style="5" customWidth="1"/>
    <col min="13573" max="13573" width="22.28515625" style="5" customWidth="1"/>
    <col min="13574" max="13574" width="8.28515625" style="5" customWidth="1"/>
    <col min="13575" max="13575" width="22.140625" style="5" customWidth="1"/>
    <col min="13576" max="13580" width="0" style="5" hidden="1" customWidth="1"/>
    <col min="13581" max="13824" width="9.140625" style="5"/>
    <col min="13825" max="13825" width="10.140625" style="5" bestFit="1" customWidth="1"/>
    <col min="13826" max="13826" width="39.42578125" style="5" customWidth="1"/>
    <col min="13827" max="13827" width="63.5703125" style="5" customWidth="1"/>
    <col min="13828" max="13828" width="19.7109375" style="5" customWidth="1"/>
    <col min="13829" max="13829" width="22.28515625" style="5" customWidth="1"/>
    <col min="13830" max="13830" width="8.28515625" style="5" customWidth="1"/>
    <col min="13831" max="13831" width="22.140625" style="5" customWidth="1"/>
    <col min="13832" max="13836" width="0" style="5" hidden="1" customWidth="1"/>
    <col min="13837" max="14080" width="9.140625" style="5"/>
    <col min="14081" max="14081" width="10.140625" style="5" bestFit="1" customWidth="1"/>
    <col min="14082" max="14082" width="39.42578125" style="5" customWidth="1"/>
    <col min="14083" max="14083" width="63.5703125" style="5" customWidth="1"/>
    <col min="14084" max="14084" width="19.7109375" style="5" customWidth="1"/>
    <col min="14085" max="14085" width="22.28515625" style="5" customWidth="1"/>
    <col min="14086" max="14086" width="8.28515625" style="5" customWidth="1"/>
    <col min="14087" max="14087" width="22.140625" style="5" customWidth="1"/>
    <col min="14088" max="14092" width="0" style="5" hidden="1" customWidth="1"/>
    <col min="14093" max="14336" width="9.140625" style="5"/>
    <col min="14337" max="14337" width="10.140625" style="5" bestFit="1" customWidth="1"/>
    <col min="14338" max="14338" width="39.42578125" style="5" customWidth="1"/>
    <col min="14339" max="14339" width="63.5703125" style="5" customWidth="1"/>
    <col min="14340" max="14340" width="19.7109375" style="5" customWidth="1"/>
    <col min="14341" max="14341" width="22.28515625" style="5" customWidth="1"/>
    <col min="14342" max="14342" width="8.28515625" style="5" customWidth="1"/>
    <col min="14343" max="14343" width="22.140625" style="5" customWidth="1"/>
    <col min="14344" max="14348" width="0" style="5" hidden="1" customWidth="1"/>
    <col min="14349" max="14592" width="9.140625" style="5"/>
    <col min="14593" max="14593" width="10.140625" style="5" bestFit="1" customWidth="1"/>
    <col min="14594" max="14594" width="39.42578125" style="5" customWidth="1"/>
    <col min="14595" max="14595" width="63.5703125" style="5" customWidth="1"/>
    <col min="14596" max="14596" width="19.7109375" style="5" customWidth="1"/>
    <col min="14597" max="14597" width="22.28515625" style="5" customWidth="1"/>
    <col min="14598" max="14598" width="8.28515625" style="5" customWidth="1"/>
    <col min="14599" max="14599" width="22.140625" style="5" customWidth="1"/>
    <col min="14600" max="14604" width="0" style="5" hidden="1" customWidth="1"/>
    <col min="14605" max="14848" width="9.140625" style="5"/>
    <col min="14849" max="14849" width="10.140625" style="5" bestFit="1" customWidth="1"/>
    <col min="14850" max="14850" width="39.42578125" style="5" customWidth="1"/>
    <col min="14851" max="14851" width="63.5703125" style="5" customWidth="1"/>
    <col min="14852" max="14852" width="19.7109375" style="5" customWidth="1"/>
    <col min="14853" max="14853" width="22.28515625" style="5" customWidth="1"/>
    <col min="14854" max="14854" width="8.28515625" style="5" customWidth="1"/>
    <col min="14855" max="14855" width="22.140625" style="5" customWidth="1"/>
    <col min="14856" max="14860" width="0" style="5" hidden="1" customWidth="1"/>
    <col min="14861" max="15104" width="9.140625" style="5"/>
    <col min="15105" max="15105" width="10.140625" style="5" bestFit="1" customWidth="1"/>
    <col min="15106" max="15106" width="39.42578125" style="5" customWidth="1"/>
    <col min="15107" max="15107" width="63.5703125" style="5" customWidth="1"/>
    <col min="15108" max="15108" width="19.7109375" style="5" customWidth="1"/>
    <col min="15109" max="15109" width="22.28515625" style="5" customWidth="1"/>
    <col min="15110" max="15110" width="8.28515625" style="5" customWidth="1"/>
    <col min="15111" max="15111" width="22.140625" style="5" customWidth="1"/>
    <col min="15112" max="15116" width="0" style="5" hidden="1" customWidth="1"/>
    <col min="15117" max="15360" width="9.140625" style="5"/>
    <col min="15361" max="15361" width="10.140625" style="5" bestFit="1" customWidth="1"/>
    <col min="15362" max="15362" width="39.42578125" style="5" customWidth="1"/>
    <col min="15363" max="15363" width="63.5703125" style="5" customWidth="1"/>
    <col min="15364" max="15364" width="19.7109375" style="5" customWidth="1"/>
    <col min="15365" max="15365" width="22.28515625" style="5" customWidth="1"/>
    <col min="15366" max="15366" width="8.28515625" style="5" customWidth="1"/>
    <col min="15367" max="15367" width="22.140625" style="5" customWidth="1"/>
    <col min="15368" max="15372" width="0" style="5" hidden="1" customWidth="1"/>
    <col min="15373" max="15616" width="9.140625" style="5"/>
    <col min="15617" max="15617" width="10.140625" style="5" bestFit="1" customWidth="1"/>
    <col min="15618" max="15618" width="39.42578125" style="5" customWidth="1"/>
    <col min="15619" max="15619" width="63.5703125" style="5" customWidth="1"/>
    <col min="15620" max="15620" width="19.7109375" style="5" customWidth="1"/>
    <col min="15621" max="15621" width="22.28515625" style="5" customWidth="1"/>
    <col min="15622" max="15622" width="8.28515625" style="5" customWidth="1"/>
    <col min="15623" max="15623" width="22.140625" style="5" customWidth="1"/>
    <col min="15624" max="15628" width="0" style="5" hidden="1" customWidth="1"/>
    <col min="15629" max="15872" width="9.140625" style="5"/>
    <col min="15873" max="15873" width="10.140625" style="5" bestFit="1" customWidth="1"/>
    <col min="15874" max="15874" width="39.42578125" style="5" customWidth="1"/>
    <col min="15875" max="15875" width="63.5703125" style="5" customWidth="1"/>
    <col min="15876" max="15876" width="19.7109375" style="5" customWidth="1"/>
    <col min="15877" max="15877" width="22.28515625" style="5" customWidth="1"/>
    <col min="15878" max="15878" width="8.28515625" style="5" customWidth="1"/>
    <col min="15879" max="15879" width="22.140625" style="5" customWidth="1"/>
    <col min="15880" max="15884" width="0" style="5" hidden="1" customWidth="1"/>
    <col min="15885" max="16128" width="9.140625" style="5"/>
    <col min="16129" max="16129" width="10.140625" style="5" bestFit="1" customWidth="1"/>
    <col min="16130" max="16130" width="39.42578125" style="5" customWidth="1"/>
    <col min="16131" max="16131" width="63.5703125" style="5" customWidth="1"/>
    <col min="16132" max="16132" width="19.7109375" style="5" customWidth="1"/>
    <col min="16133" max="16133" width="22.28515625" style="5" customWidth="1"/>
    <col min="16134" max="16134" width="8.28515625" style="5" customWidth="1"/>
    <col min="16135" max="16135" width="22.140625" style="5" customWidth="1"/>
    <col min="16136" max="16140" width="0" style="5" hidden="1" customWidth="1"/>
    <col min="16141" max="16384" width="9.140625" style="5"/>
  </cols>
  <sheetData>
    <row r="1" spans="1:7" ht="19.5" customHeight="1" x14ac:dyDescent="0.25">
      <c r="G1" s="147" t="s">
        <v>314</v>
      </c>
    </row>
    <row r="2" spans="1:7" ht="20.25" customHeight="1" x14ac:dyDescent="0.25">
      <c r="D2" s="148"/>
      <c r="E2" s="148"/>
      <c r="F2" s="148"/>
      <c r="G2" s="149" t="s">
        <v>313</v>
      </c>
    </row>
    <row r="3" spans="1:7" ht="15.75" customHeight="1" x14ac:dyDescent="0.25">
      <c r="E3" s="150"/>
      <c r="F3" s="150"/>
      <c r="G3" s="150"/>
    </row>
    <row r="4" spans="1:7" x14ac:dyDescent="0.25">
      <c r="A4" s="750" t="s">
        <v>1</v>
      </c>
      <c r="B4" s="750"/>
      <c r="C4" s="750"/>
      <c r="D4" s="750"/>
      <c r="E4" s="750"/>
      <c r="F4" s="750"/>
      <c r="G4" s="750"/>
    </row>
    <row r="5" spans="1:7" s="8" customFormat="1" ht="24.75" customHeight="1" x14ac:dyDescent="0.25">
      <c r="A5" s="751" t="s">
        <v>2</v>
      </c>
      <c r="B5" s="751"/>
      <c r="C5" s="751"/>
      <c r="D5" s="751"/>
      <c r="E5" s="751"/>
      <c r="F5" s="751"/>
      <c r="G5" s="751"/>
    </row>
    <row r="6" spans="1:7" s="8" customFormat="1" ht="18.75" customHeight="1" x14ac:dyDescent="0.25">
      <c r="A6" s="752" t="s">
        <v>88</v>
      </c>
      <c r="B6" s="752"/>
      <c r="C6" s="753"/>
      <c r="D6" s="753"/>
      <c r="E6" s="753"/>
      <c r="F6" s="753"/>
      <c r="G6" s="753"/>
    </row>
    <row r="7" spans="1:7" ht="15.75" thickBot="1" x14ac:dyDescent="0.3"/>
    <row r="8" spans="1:7" s="11" customFormat="1" ht="31.5" customHeight="1" x14ac:dyDescent="0.25">
      <c r="A8" s="733" t="s">
        <v>4</v>
      </c>
      <c r="B8" s="754" t="s">
        <v>5</v>
      </c>
      <c r="C8" s="756" t="s">
        <v>6</v>
      </c>
      <c r="D8" s="737" t="s">
        <v>7</v>
      </c>
      <c r="E8" s="737"/>
      <c r="F8" s="738"/>
      <c r="G8" s="739"/>
    </row>
    <row r="9" spans="1:7" ht="30.75" thickBot="1" x14ac:dyDescent="0.3">
      <c r="A9" s="734"/>
      <c r="B9" s="755"/>
      <c r="C9" s="757"/>
      <c r="D9" s="151" t="s">
        <v>8</v>
      </c>
      <c r="E9" s="13" t="s">
        <v>89</v>
      </c>
      <c r="F9" s="14" t="s">
        <v>90</v>
      </c>
      <c r="G9" s="15" t="s">
        <v>91</v>
      </c>
    </row>
    <row r="10" spans="1:7" s="23" customFormat="1" ht="12.75" thickBot="1" x14ac:dyDescent="0.3">
      <c r="A10" s="16">
        <v>1</v>
      </c>
      <c r="B10" s="16"/>
      <c r="C10" s="17">
        <v>2</v>
      </c>
      <c r="D10" s="19">
        <v>3</v>
      </c>
      <c r="E10" s="19">
        <v>4</v>
      </c>
      <c r="F10" s="20"/>
      <c r="G10" s="21">
        <v>5</v>
      </c>
    </row>
    <row r="11" spans="1:7" s="31" customFormat="1" ht="25.5" x14ac:dyDescent="0.25">
      <c r="A11" s="24">
        <v>1</v>
      </c>
      <c r="B11" s="25"/>
      <c r="C11" s="152" t="s">
        <v>92</v>
      </c>
      <c r="D11" s="27">
        <f>SUBTOTAL(9,D13:D24)</f>
        <v>5049380</v>
      </c>
      <c r="E11" s="27">
        <f>SUBTOTAL(9,E13:E24)</f>
        <v>62188037.479999997</v>
      </c>
      <c r="F11" s="153"/>
      <c r="G11" s="27">
        <f>SUBTOTAL(9,G13:G24)</f>
        <v>57834875</v>
      </c>
    </row>
    <row r="12" spans="1:7" s="23" customFormat="1" ht="12.75" customHeight="1" x14ac:dyDescent="0.25">
      <c r="A12" s="745" t="s">
        <v>14</v>
      </c>
      <c r="B12" s="747"/>
      <c r="C12" s="38" t="s">
        <v>93</v>
      </c>
      <c r="D12" s="154"/>
      <c r="E12" s="155"/>
      <c r="F12" s="156"/>
      <c r="G12" s="157"/>
    </row>
    <row r="13" spans="1:7" s="23" customFormat="1" ht="12.75" x14ac:dyDescent="0.25">
      <c r="A13" s="746"/>
      <c r="B13" s="748"/>
      <c r="C13" s="38" t="s">
        <v>94</v>
      </c>
      <c r="D13" s="35">
        <f>SUBTOTAL(9,D14:D24)</f>
        <v>5049380</v>
      </c>
      <c r="E13" s="35">
        <f>SUBTOTAL(9,E14:E24)</f>
        <v>62188037.479999997</v>
      </c>
      <c r="F13" s="158"/>
      <c r="G13" s="35">
        <f>SUBTOTAL(9,G14:G24)</f>
        <v>57834875</v>
      </c>
    </row>
    <row r="14" spans="1:7" s="23" customFormat="1" ht="15.75" customHeight="1" x14ac:dyDescent="0.25">
      <c r="A14" s="159"/>
      <c r="B14" s="160"/>
      <c r="C14" s="44" t="s">
        <v>17</v>
      </c>
      <c r="D14" s="161"/>
      <c r="E14" s="161"/>
      <c r="F14" s="162"/>
      <c r="G14" s="163"/>
    </row>
    <row r="15" spans="1:7" s="23" customFormat="1" ht="15.75" x14ac:dyDescent="0.25">
      <c r="A15" s="159"/>
      <c r="B15" s="164" t="s">
        <v>95</v>
      </c>
      <c r="C15" s="165" t="s">
        <v>96</v>
      </c>
      <c r="D15" s="161">
        <v>121910</v>
      </c>
      <c r="E15" s="161">
        <v>1289049.08</v>
      </c>
      <c r="F15" s="166">
        <v>0.93</v>
      </c>
      <c r="G15" s="167">
        <f>ROUND(E15*F15,0)</f>
        <v>1198816</v>
      </c>
    </row>
    <row r="16" spans="1:7" s="23" customFormat="1" ht="31.5" x14ac:dyDescent="0.25">
      <c r="A16" s="159"/>
      <c r="B16" s="164" t="s">
        <v>97</v>
      </c>
      <c r="C16" s="165" t="s">
        <v>98</v>
      </c>
      <c r="D16" s="161">
        <v>-5050</v>
      </c>
      <c r="E16" s="161">
        <v>-32698.98</v>
      </c>
      <c r="F16" s="166">
        <v>0.93</v>
      </c>
      <c r="G16" s="167">
        <f t="shared" ref="G16:G24" si="0">ROUND(E16*F16,0)</f>
        <v>-30410</v>
      </c>
    </row>
    <row r="17" spans="1:7" s="23" customFormat="1" ht="31.5" x14ac:dyDescent="0.25">
      <c r="A17" s="159"/>
      <c r="B17" s="164" t="s">
        <v>99</v>
      </c>
      <c r="C17" s="165" t="s">
        <v>100</v>
      </c>
      <c r="D17" s="161">
        <v>107080</v>
      </c>
      <c r="E17" s="161">
        <v>719553.59</v>
      </c>
      <c r="F17" s="166">
        <v>0.93</v>
      </c>
      <c r="G17" s="167">
        <f t="shared" si="0"/>
        <v>669185</v>
      </c>
    </row>
    <row r="18" spans="1:7" s="23" customFormat="1" ht="15.75" x14ac:dyDescent="0.25">
      <c r="A18" s="159"/>
      <c r="B18" s="164" t="s">
        <v>101</v>
      </c>
      <c r="C18" s="165" t="s">
        <v>102</v>
      </c>
      <c r="D18" s="161">
        <v>16520</v>
      </c>
      <c r="E18" s="161">
        <v>221968.53</v>
      </c>
      <c r="F18" s="166">
        <v>0.93</v>
      </c>
      <c r="G18" s="167">
        <f t="shared" si="0"/>
        <v>206431</v>
      </c>
    </row>
    <row r="19" spans="1:7" s="23" customFormat="1" ht="24" customHeight="1" x14ac:dyDescent="0.25">
      <c r="A19" s="159"/>
      <c r="B19" s="164" t="s">
        <v>103</v>
      </c>
      <c r="C19" s="165" t="s">
        <v>104</v>
      </c>
      <c r="D19" s="161">
        <v>1442800</v>
      </c>
      <c r="E19" s="161">
        <v>22557504.329999998</v>
      </c>
      <c r="F19" s="166">
        <v>0.93</v>
      </c>
      <c r="G19" s="167">
        <f t="shared" si="0"/>
        <v>20978479</v>
      </c>
    </row>
    <row r="20" spans="1:7" s="23" customFormat="1" ht="31.5" x14ac:dyDescent="0.25">
      <c r="A20" s="159"/>
      <c r="B20" s="164" t="s">
        <v>105</v>
      </c>
      <c r="C20" s="165" t="s">
        <v>106</v>
      </c>
      <c r="D20" s="161">
        <v>54750</v>
      </c>
      <c r="E20" s="161">
        <v>607111.18000000005</v>
      </c>
      <c r="F20" s="166">
        <v>0.93</v>
      </c>
      <c r="G20" s="167">
        <f t="shared" si="0"/>
        <v>564613</v>
      </c>
    </row>
    <row r="21" spans="1:7" s="23" customFormat="1" ht="39" customHeight="1" x14ac:dyDescent="0.25">
      <c r="A21" s="159"/>
      <c r="B21" s="164" t="s">
        <v>107</v>
      </c>
      <c r="C21" s="165" t="s">
        <v>108</v>
      </c>
      <c r="D21" s="161">
        <v>2880860</v>
      </c>
      <c r="E21" s="161">
        <v>31220201.379999999</v>
      </c>
      <c r="F21" s="166">
        <v>0.93</v>
      </c>
      <c r="G21" s="167">
        <f t="shared" si="0"/>
        <v>29034787</v>
      </c>
    </row>
    <row r="22" spans="1:7" s="23" customFormat="1" ht="15.75" x14ac:dyDescent="0.25">
      <c r="A22" s="159"/>
      <c r="B22" s="164" t="s">
        <v>109</v>
      </c>
      <c r="C22" s="165" t="s">
        <v>110</v>
      </c>
      <c r="D22" s="161">
        <v>44270</v>
      </c>
      <c r="E22" s="161">
        <v>841083.93</v>
      </c>
      <c r="F22" s="166">
        <v>0.93</v>
      </c>
      <c r="G22" s="167">
        <f t="shared" si="0"/>
        <v>782208</v>
      </c>
    </row>
    <row r="23" spans="1:7" s="23" customFormat="1" ht="15.75" x14ac:dyDescent="0.25">
      <c r="A23" s="159"/>
      <c r="B23" s="164" t="s">
        <v>111</v>
      </c>
      <c r="C23" s="165" t="s">
        <v>112</v>
      </c>
      <c r="D23" s="161">
        <v>79680</v>
      </c>
      <c r="E23" s="161">
        <v>838263.3</v>
      </c>
      <c r="F23" s="166">
        <v>0.93</v>
      </c>
      <c r="G23" s="167">
        <f t="shared" si="0"/>
        <v>779585</v>
      </c>
    </row>
    <row r="24" spans="1:7" s="23" customFormat="1" ht="16.5" thickBot="1" x14ac:dyDescent="0.3">
      <c r="A24" s="159"/>
      <c r="B24" s="168" t="s">
        <v>113</v>
      </c>
      <c r="C24" s="165" t="s">
        <v>114</v>
      </c>
      <c r="D24" s="169">
        <v>306560</v>
      </c>
      <c r="E24" s="169">
        <v>3926001.14</v>
      </c>
      <c r="F24" s="166">
        <v>0.93</v>
      </c>
      <c r="G24" s="167">
        <f t="shared" si="0"/>
        <v>3651181</v>
      </c>
    </row>
    <row r="25" spans="1:7" s="31" customFormat="1" ht="25.5" customHeight="1" x14ac:dyDescent="0.25">
      <c r="A25" s="24">
        <v>2</v>
      </c>
      <c r="B25" s="24"/>
      <c r="C25" s="170" t="s">
        <v>115</v>
      </c>
      <c r="D25" s="62">
        <f>SUM(D26:D29)</f>
        <v>535840</v>
      </c>
      <c r="E25" s="62">
        <f>SUM(E26:E29)</f>
        <v>6071980.5</v>
      </c>
      <c r="F25" s="171"/>
      <c r="G25" s="62">
        <f>SUM(G26:G29)</f>
        <v>5897854</v>
      </c>
    </row>
    <row r="26" spans="1:7" ht="53.25" customHeight="1" x14ac:dyDescent="0.25">
      <c r="A26" s="66" t="s">
        <v>60</v>
      </c>
      <c r="B26" s="66"/>
      <c r="C26" s="172" t="s">
        <v>116</v>
      </c>
      <c r="D26" s="173">
        <v>201975</v>
      </c>
      <c r="E26" s="173">
        <f>ROUND(E11*4%,2)</f>
        <v>2487521.5</v>
      </c>
      <c r="F26" s="166">
        <v>0.93</v>
      </c>
      <c r="G26" s="167">
        <f>ROUND(E26*F26,0)</f>
        <v>2313395</v>
      </c>
    </row>
    <row r="27" spans="1:7" ht="66" customHeight="1" x14ac:dyDescent="0.25">
      <c r="A27" s="66" t="s">
        <v>62</v>
      </c>
      <c r="B27" s="66"/>
      <c r="C27" s="172" t="s">
        <v>117</v>
      </c>
      <c r="D27" s="173">
        <v>102402</v>
      </c>
      <c r="E27" s="173">
        <v>1099414</v>
      </c>
      <c r="F27" s="173">
        <v>1</v>
      </c>
      <c r="G27" s="167">
        <f>ROUND(E27*F27,2)</f>
        <v>1099414</v>
      </c>
    </row>
    <row r="28" spans="1:7" ht="56.25" customHeight="1" x14ac:dyDescent="0.25">
      <c r="A28" s="66" t="s">
        <v>64</v>
      </c>
      <c r="B28" s="66"/>
      <c r="C28" s="172" t="s">
        <v>118</v>
      </c>
      <c r="D28" s="173">
        <v>221516</v>
      </c>
      <c r="E28" s="173">
        <v>2378252</v>
      </c>
      <c r="F28" s="173">
        <v>1</v>
      </c>
      <c r="G28" s="167">
        <f>ROUND(E28*F28,2)</f>
        <v>2378252</v>
      </c>
    </row>
    <row r="29" spans="1:7" ht="51.75" customHeight="1" thickBot="1" x14ac:dyDescent="0.3">
      <c r="A29" s="174" t="s">
        <v>119</v>
      </c>
      <c r="B29" s="175"/>
      <c r="C29" s="176" t="s">
        <v>120</v>
      </c>
      <c r="D29" s="177">
        <v>9947</v>
      </c>
      <c r="E29" s="177">
        <v>106793</v>
      </c>
      <c r="F29" s="177">
        <v>1</v>
      </c>
      <c r="G29" s="178">
        <f>ROUND(E29*F29,2)</f>
        <v>106793</v>
      </c>
    </row>
    <row r="30" spans="1:7" s="31" customFormat="1" ht="27" customHeight="1" x14ac:dyDescent="0.2">
      <c r="A30" s="723">
        <v>3</v>
      </c>
      <c r="B30" s="77"/>
      <c r="C30" s="78" t="s">
        <v>68</v>
      </c>
      <c r="D30" s="171">
        <f>D25+D11</f>
        <v>5585220</v>
      </c>
      <c r="E30" s="171">
        <f>E25+E11</f>
        <v>68260017.979999989</v>
      </c>
      <c r="F30" s="179"/>
      <c r="G30" s="180"/>
    </row>
    <row r="31" spans="1:7" s="89" customFormat="1" ht="22.5" customHeight="1" x14ac:dyDescent="0.2">
      <c r="A31" s="724"/>
      <c r="B31" s="82"/>
      <c r="C31" s="181" t="s">
        <v>69</v>
      </c>
      <c r="D31" s="182"/>
      <c r="E31" s="183">
        <f>E30*0.2</f>
        <v>13652003.595999999</v>
      </c>
      <c r="F31" s="184"/>
      <c r="G31" s="185"/>
    </row>
    <row r="32" spans="1:7" s="31" customFormat="1" ht="27.75" customHeight="1" thickBot="1" x14ac:dyDescent="0.25">
      <c r="A32" s="725"/>
      <c r="B32" s="90"/>
      <c r="C32" s="186" t="s">
        <v>70</v>
      </c>
      <c r="D32" s="187"/>
      <c r="E32" s="188">
        <f>E30+E31</f>
        <v>81912021.57599999</v>
      </c>
      <c r="F32" s="189"/>
      <c r="G32" s="190"/>
    </row>
    <row r="33" spans="1:9" s="31" customFormat="1" ht="25.5" x14ac:dyDescent="0.25">
      <c r="A33" s="723">
        <v>4</v>
      </c>
      <c r="B33" s="77"/>
      <c r="C33" s="191" t="s">
        <v>121</v>
      </c>
      <c r="D33" s="171"/>
      <c r="E33" s="192"/>
      <c r="F33" s="192"/>
      <c r="G33" s="193">
        <f>G25+G11</f>
        <v>63732729</v>
      </c>
    </row>
    <row r="34" spans="1:9" s="89" customFormat="1" ht="27.75" customHeight="1" x14ac:dyDescent="0.25">
      <c r="A34" s="724"/>
      <c r="B34" s="82"/>
      <c r="C34" s="181" t="s">
        <v>69</v>
      </c>
      <c r="D34" s="182"/>
      <c r="E34" s="194"/>
      <c r="F34" s="194"/>
      <c r="G34" s="195">
        <f>G33*0.2</f>
        <v>12746545.800000001</v>
      </c>
    </row>
    <row r="35" spans="1:9" s="89" customFormat="1" ht="13.5" thickBot="1" x14ac:dyDescent="0.3">
      <c r="A35" s="724"/>
      <c r="B35" s="82"/>
      <c r="C35" s="196" t="s">
        <v>122</v>
      </c>
      <c r="D35" s="197"/>
      <c r="E35" s="198"/>
      <c r="F35" s="198"/>
      <c r="G35" s="199">
        <f>G33+G34</f>
        <v>76479274.799999997</v>
      </c>
    </row>
    <row r="36" spans="1:9" s="116" customFormat="1" ht="82.5" customHeight="1" thickBot="1" x14ac:dyDescent="0.3">
      <c r="A36" s="130">
        <v>5</v>
      </c>
      <c r="B36" s="130"/>
      <c r="C36" s="200" t="s">
        <v>73</v>
      </c>
      <c r="D36" s="201"/>
      <c r="E36" s="201"/>
      <c r="F36" s="201"/>
      <c r="G36" s="202">
        <v>0.93</v>
      </c>
    </row>
    <row r="37" spans="1:9" s="116" customFormat="1" ht="36" customHeight="1" x14ac:dyDescent="0.25">
      <c r="A37" s="108">
        <v>6</v>
      </c>
      <c r="B37" s="108"/>
      <c r="C37" s="109" t="s">
        <v>74</v>
      </c>
      <c r="D37" s="110"/>
      <c r="E37" s="117"/>
      <c r="F37" s="118"/>
      <c r="G37" s="119"/>
    </row>
    <row r="38" spans="1:9" s="116" customFormat="1" ht="32.25" customHeight="1" x14ac:dyDescent="0.25">
      <c r="A38" s="75" t="s">
        <v>75</v>
      </c>
      <c r="B38" s="75"/>
      <c r="C38" s="67" t="s">
        <v>76</v>
      </c>
      <c r="D38" s="121">
        <f>D27</f>
        <v>102402</v>
      </c>
      <c r="E38" s="122"/>
      <c r="F38" s="123"/>
      <c r="G38" s="124">
        <v>1</v>
      </c>
    </row>
    <row r="39" spans="1:9" s="116" customFormat="1" ht="27" customHeight="1" x14ac:dyDescent="0.25">
      <c r="A39" s="75" t="s">
        <v>77</v>
      </c>
      <c r="B39" s="75"/>
      <c r="C39" s="67" t="s">
        <v>78</v>
      </c>
      <c r="D39" s="121">
        <f>D28</f>
        <v>221516</v>
      </c>
      <c r="E39" s="122"/>
      <c r="F39" s="123"/>
      <c r="G39" s="124">
        <v>1</v>
      </c>
    </row>
    <row r="40" spans="1:9" s="116" customFormat="1" ht="30" customHeight="1" thickBot="1" x14ac:dyDescent="0.3">
      <c r="A40" s="126" t="s">
        <v>79</v>
      </c>
      <c r="B40" s="126"/>
      <c r="C40" s="127" t="s">
        <v>80</v>
      </c>
      <c r="D40" s="121">
        <f>D29</f>
        <v>9947</v>
      </c>
      <c r="E40" s="128"/>
      <c r="F40" s="129"/>
      <c r="G40" s="124">
        <v>1</v>
      </c>
    </row>
    <row r="41" spans="1:9" s="116" customFormat="1" ht="40.5" customHeight="1" thickBot="1" x14ac:dyDescent="0.3">
      <c r="A41" s="130">
        <v>7</v>
      </c>
      <c r="B41" s="130"/>
      <c r="C41" s="131" t="s">
        <v>81</v>
      </c>
      <c r="D41" s="132">
        <f>D30</f>
        <v>5585220</v>
      </c>
      <c r="E41" s="133"/>
      <c r="F41" s="134"/>
      <c r="G41" s="135"/>
    </row>
    <row r="42" spans="1:9" s="116" customFormat="1" ht="14.25" customHeight="1" x14ac:dyDescent="0.25">
      <c r="A42" s="203"/>
      <c r="B42" s="203"/>
      <c r="C42" s="204"/>
      <c r="D42" s="204"/>
      <c r="E42" s="204"/>
      <c r="F42" s="204"/>
      <c r="G42" s="204"/>
    </row>
    <row r="44" spans="1:9" s="379" customFormat="1" ht="15.75" x14ac:dyDescent="0.25">
      <c r="A44" s="137" t="s">
        <v>82</v>
      </c>
      <c r="B44" s="137"/>
      <c r="C44" s="137"/>
      <c r="D44" s="137" t="s">
        <v>83</v>
      </c>
      <c r="E44" s="137"/>
      <c r="F44" s="137"/>
      <c r="G44" s="376"/>
      <c r="H44" s="377"/>
      <c r="I44" s="378"/>
    </row>
    <row r="45" spans="1:9" s="361" customFormat="1" ht="15.75" x14ac:dyDescent="0.25">
      <c r="A45" s="740" t="s">
        <v>306</v>
      </c>
      <c r="B45" s="740"/>
      <c r="C45" s="380"/>
      <c r="D45" s="381" t="s">
        <v>310</v>
      </c>
      <c r="E45" s="381"/>
    </row>
    <row r="46" spans="1:9" s="361" customFormat="1" ht="15.75" x14ac:dyDescent="0.25">
      <c r="A46" s="382" t="s">
        <v>307</v>
      </c>
      <c r="D46" s="381" t="s">
        <v>311</v>
      </c>
      <c r="E46" s="381"/>
    </row>
    <row r="47" spans="1:9" s="361" customFormat="1" ht="15.75" x14ac:dyDescent="0.25">
      <c r="A47" s="383" t="s">
        <v>308</v>
      </c>
      <c r="D47" s="381"/>
      <c r="E47" s="381"/>
    </row>
    <row r="48" spans="1:9" s="361" customFormat="1" ht="15.75" x14ac:dyDescent="0.25">
      <c r="B48" s="384"/>
      <c r="D48" s="385" t="s">
        <v>312</v>
      </c>
      <c r="E48" s="386"/>
    </row>
    <row r="49" spans="1:9" s="361" customFormat="1" ht="15.75" x14ac:dyDescent="0.25">
      <c r="A49" s="741" t="s">
        <v>309</v>
      </c>
      <c r="B49" s="742"/>
      <c r="D49" s="741" t="s">
        <v>309</v>
      </c>
      <c r="E49" s="742"/>
    </row>
    <row r="50" spans="1:9" s="379" customFormat="1" ht="15.75" x14ac:dyDescent="0.25">
      <c r="A50" s="385" t="s">
        <v>84</v>
      </c>
      <c r="B50" s="385"/>
      <c r="C50" s="387"/>
      <c r="D50" s="385" t="s">
        <v>84</v>
      </c>
      <c r="E50" s="385"/>
      <c r="F50" s="385"/>
      <c r="H50" s="378"/>
      <c r="I50" s="378"/>
    </row>
    <row r="51" spans="1:9" s="144" customFormat="1" ht="15.75" x14ac:dyDescent="0.25">
      <c r="A51" s="206"/>
      <c r="B51" s="206"/>
      <c r="C51" s="206"/>
      <c r="E51" s="137"/>
      <c r="F51" s="205"/>
    </row>
    <row r="52" spans="1:9" s="144" customFormat="1" ht="15.75" x14ac:dyDescent="0.25">
      <c r="A52" s="206"/>
      <c r="B52" s="206"/>
      <c r="C52" s="206"/>
      <c r="E52" s="205"/>
      <c r="F52" s="205"/>
    </row>
    <row r="53" spans="1:9" s="144" customFormat="1" ht="15.75" x14ac:dyDescent="0.25">
      <c r="A53" s="145" t="s">
        <v>85</v>
      </c>
      <c r="B53" s="5"/>
      <c r="C53" s="139"/>
      <c r="D53" s="140"/>
      <c r="E53" s="5"/>
      <c r="F53" s="205"/>
    </row>
    <row r="54" spans="1:9" s="144" customFormat="1" ht="15.75" x14ac:dyDescent="0.25">
      <c r="A54" s="145" t="s">
        <v>86</v>
      </c>
      <c r="B54" s="5"/>
      <c r="C54" s="139"/>
      <c r="D54" s="140"/>
      <c r="E54" s="145" t="s">
        <v>87</v>
      </c>
      <c r="F54" s="205"/>
    </row>
    <row r="55" spans="1:9" s="144" customFormat="1" ht="15.75" x14ac:dyDescent="0.25">
      <c r="A55" s="206"/>
      <c r="B55" s="206"/>
      <c r="C55" s="206"/>
      <c r="E55" s="205"/>
      <c r="F55" s="205"/>
    </row>
    <row r="56" spans="1:9" ht="28.5" customHeight="1" x14ac:dyDescent="0.25">
      <c r="A56" s="749"/>
      <c r="B56" s="749"/>
      <c r="C56" s="749"/>
      <c r="D56" s="207"/>
      <c r="E56" s="743"/>
      <c r="F56" s="743"/>
      <c r="G56" s="743"/>
    </row>
    <row r="57" spans="1:9" ht="25.5" customHeight="1" x14ac:dyDescent="0.25">
      <c r="A57" s="744"/>
      <c r="B57" s="744"/>
      <c r="C57" s="744"/>
      <c r="D57" s="208"/>
      <c r="E57" s="209"/>
      <c r="F57" s="209"/>
      <c r="G57" s="208"/>
    </row>
  </sheetData>
  <mergeCells count="17">
    <mergeCell ref="A4:G4"/>
    <mergeCell ref="A5:G5"/>
    <mergeCell ref="A6:G6"/>
    <mergeCell ref="A8:A9"/>
    <mergeCell ref="B8:B9"/>
    <mergeCell ref="C8:C9"/>
    <mergeCell ref="D8:G8"/>
    <mergeCell ref="E56:G56"/>
    <mergeCell ref="A57:C57"/>
    <mergeCell ref="A12:A13"/>
    <mergeCell ref="B12:B13"/>
    <mergeCell ref="A30:A32"/>
    <mergeCell ref="A33:A35"/>
    <mergeCell ref="A56:C56"/>
    <mergeCell ref="A45:B45"/>
    <mergeCell ref="A49:B49"/>
    <mergeCell ref="D49:E49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сводная_приложение № 5</vt:lpstr>
      <vt:lpstr>по сметам по ТЗ</vt:lpstr>
      <vt:lpstr>ГМС_под ТКП</vt:lpstr>
      <vt:lpstr>Сводная_приложение №5</vt:lpstr>
      <vt:lpstr>Лот 278 ВиК</vt:lpstr>
      <vt:lpstr>5.2_лот 406</vt:lpstr>
      <vt:lpstr>5.3_лот 409</vt:lpstr>
      <vt:lpstr>339</vt:lpstr>
      <vt:lpstr>381</vt:lpstr>
      <vt:lpstr>706</vt:lpstr>
      <vt:lpstr>722</vt:lpstr>
      <vt:lpstr>724 А</vt:lpstr>
      <vt:lpstr>'339'!Область_печати</vt:lpstr>
      <vt:lpstr>'5.3_лот 409'!Область_печати</vt:lpstr>
      <vt:lpstr>'ГМС_под ТКП'!Область_печати</vt:lpstr>
      <vt:lpstr>'Лот 278 ВиК'!Область_печати</vt:lpstr>
      <vt:lpstr>'по сметам по ТЗ'!Область_печати</vt:lpstr>
      <vt:lpstr>'сводная_приложение № 5'!Область_печати</vt:lpstr>
      <vt:lpstr>'Сводная_приложение №5'!Область_печати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2022-08-01T05:45:27Z</dcterms:modified>
</cp:coreProperties>
</file>