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" windowWidth="20700" windowHeight="11580" tabRatio="834" firstSheet="1" activeTab="3"/>
  </bookViews>
  <sheets>
    <sheet name="дендрология" sheetId="28" state="hidden" r:id="rId1"/>
    <sheet name="Пояснительная" sheetId="48" r:id="rId2"/>
    <sheet name="Протокол" sheetId="51" r:id="rId3"/>
    <sheet name="НМЦ" sheetId="47" r:id="rId4"/>
    <sheet name="НМЦК" sheetId="50" r:id="rId5"/>
    <sheet name="Cводная смета ПИР " sheetId="13" r:id="rId6"/>
    <sheet name="СТУ" sheetId="72" r:id="rId7"/>
    <sheet name="ПД" sheetId="73" r:id="rId8"/>
    <sheet name="Экспертиза ПД и ИЗ " sheetId="35" r:id="rId9"/>
    <sheet name="Геодезия" sheetId="56" r:id="rId10"/>
    <sheet name="ИГИ" sheetId="58" r:id="rId11"/>
    <sheet name="Геофизика" sheetId="59" r:id="rId12"/>
    <sheet name="Гидромет" sheetId="60" r:id="rId13"/>
    <sheet name="Экология" sheetId="62" r:id="rId14"/>
    <sheet name="Сели Лавины" sheetId="61" r:id="rId15"/>
    <sheet name="Археология (при необходимости)" sheetId="63" r:id="rId16"/>
    <sheet name="ВОП (при необходимости)" sheetId="66" r:id="rId17"/>
    <sheet name="Средняя зарплата" sheetId="67" r:id="rId18"/>
    <sheet name="ВОП (для справки) " sheetId="65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AUTOEXEC" localSheetId="10">#REF!</definedName>
    <definedName name="\AUTOEXEC" localSheetId="14">#REF!</definedName>
    <definedName name="\AUTOEXEC" localSheetId="6">#REF!</definedName>
    <definedName name="\AUTOEXEC">#REF!</definedName>
    <definedName name="\k" localSheetId="10">#REF!</definedName>
    <definedName name="\k" localSheetId="14">#REF!</definedName>
    <definedName name="\k">#REF!</definedName>
    <definedName name="\m" localSheetId="10">#REF!</definedName>
    <definedName name="\m" localSheetId="14">#REF!</definedName>
    <definedName name="\m">#REF!</definedName>
    <definedName name="\s" localSheetId="10">#REF!</definedName>
    <definedName name="\s">#REF!</definedName>
    <definedName name="\z" localSheetId="10">#REF!</definedName>
    <definedName name="\z">#REF!</definedName>
    <definedName name="_a2" localSheetId="10">#REF!</definedName>
    <definedName name="_a2">#REF!</definedName>
    <definedName name="_AUTOEXEC" localSheetId="10">#REF!</definedName>
    <definedName name="_AUTOEXEC">#REF!</definedName>
    <definedName name="_AUTOEXEC_1" localSheetId="10">#REF!</definedName>
    <definedName name="_AUTOEXEC_1">#REF!</definedName>
    <definedName name="_AUTOEXEC_1_1" localSheetId="10">[1]Смета!#REF!</definedName>
    <definedName name="_AUTOEXEC_1_1">[1]Смета!#REF!</definedName>
    <definedName name="_AUTOEXEC_2" localSheetId="12">#REF!</definedName>
    <definedName name="_AUTOEXEC_2" localSheetId="10">#REF!</definedName>
    <definedName name="_AUTOEXEC_2" localSheetId="14">#REF!</definedName>
    <definedName name="_AUTOEXEC_2" localSheetId="13">#REF!</definedName>
    <definedName name="_AUTOEXEC_2">#REF!</definedName>
    <definedName name="_k" localSheetId="10">#REF!</definedName>
    <definedName name="_k">#REF!</definedName>
    <definedName name="_k_1" localSheetId="10">#REF!</definedName>
    <definedName name="_k_1">#REF!</definedName>
    <definedName name="_k_1_1" localSheetId="10">[1]Смета!#REF!</definedName>
    <definedName name="_k_1_1">[1]Смета!#REF!</definedName>
    <definedName name="_k_2" localSheetId="12">#REF!</definedName>
    <definedName name="_k_2" localSheetId="10">#REF!</definedName>
    <definedName name="_k_2" localSheetId="14">#REF!</definedName>
    <definedName name="_k_2" localSheetId="13">#REF!</definedName>
    <definedName name="_k_2">#REF!</definedName>
    <definedName name="_m" localSheetId="10">#REF!</definedName>
    <definedName name="_m">#REF!</definedName>
    <definedName name="_m_1" localSheetId="10">#REF!</definedName>
    <definedName name="_m_1">#REF!</definedName>
    <definedName name="_m_1_1" localSheetId="10">[1]Смета!#REF!</definedName>
    <definedName name="_m_1_1">[1]Смета!#REF!</definedName>
    <definedName name="_m_2" localSheetId="12">#REF!</definedName>
    <definedName name="_m_2" localSheetId="10">#REF!</definedName>
    <definedName name="_m_2" localSheetId="14">#REF!</definedName>
    <definedName name="_m_2" localSheetId="13">#REF!</definedName>
    <definedName name="_m_2">#REF!</definedName>
    <definedName name="_s" localSheetId="10">#REF!</definedName>
    <definedName name="_s">#REF!</definedName>
    <definedName name="_s_1" localSheetId="10">#REF!</definedName>
    <definedName name="_s_1">#REF!</definedName>
    <definedName name="_s_1_1" localSheetId="10">[1]Смета!#REF!</definedName>
    <definedName name="_s_1_1">[1]Смета!#REF!</definedName>
    <definedName name="_s_2" localSheetId="12">#REF!</definedName>
    <definedName name="_s_2" localSheetId="10">#REF!</definedName>
    <definedName name="_s_2" localSheetId="14">#REF!</definedName>
    <definedName name="_s_2" localSheetId="13">#REF!</definedName>
    <definedName name="_s_2">#REF!</definedName>
    <definedName name="_z" localSheetId="10">#REF!</definedName>
    <definedName name="_z">#REF!</definedName>
    <definedName name="_z_1" localSheetId="10">#REF!</definedName>
    <definedName name="_z_1">#REF!</definedName>
    <definedName name="_z_1_1" localSheetId="10">[1]Смета!#REF!</definedName>
    <definedName name="_z_1_1">[1]Смета!#REF!</definedName>
    <definedName name="_z_2" localSheetId="12">#REF!</definedName>
    <definedName name="_z_2" localSheetId="10">#REF!</definedName>
    <definedName name="_z_2" localSheetId="14">#REF!</definedName>
    <definedName name="_z_2" localSheetId="13">#REF!</definedName>
    <definedName name="_z_2">#REF!</definedName>
    <definedName name="a" localSheetId="11" hidden="1">{#N/A,#N/A,TRUE,"Смета на пасс. обор. №1"}</definedName>
    <definedName name="a" localSheetId="12" hidden="1">{#N/A,#N/A,TRUE,"Смета на пасс. обор. №1"}</definedName>
    <definedName name="a" localSheetId="14" hidden="1">{#N/A,#N/A,TRUE,"Смета на пасс. обор. №1"}</definedName>
    <definedName name="a" localSheetId="6" hidden="1">{#N/A,#N/A,TRUE,"Смета на пасс. обор. №1"}</definedName>
    <definedName name="a" localSheetId="13" hidden="1">{#N/A,#N/A,TRUE,"Смета на пасс. обор. №1"}</definedName>
    <definedName name="a" hidden="1">{#N/A,#N/A,TRUE,"Смета на пасс. обор. №1"}</definedName>
    <definedName name="a_1" localSheetId="11" hidden="1">{#N/A,#N/A,TRUE,"Смета на пасс. обор. №1"}</definedName>
    <definedName name="a_1" localSheetId="12" hidden="1">{#N/A,#N/A,TRUE,"Смета на пасс. обор. №1"}</definedName>
    <definedName name="a_1" localSheetId="14" hidden="1">{#N/A,#N/A,TRUE,"Смета на пасс. обор. №1"}</definedName>
    <definedName name="a_1" localSheetId="6" hidden="1">{#N/A,#N/A,TRUE,"Смета на пасс. обор. №1"}</definedName>
    <definedName name="a_1" localSheetId="13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2">#REF!</definedName>
    <definedName name="as" localSheetId="10">#REF!</definedName>
    <definedName name="as" localSheetId="14">#REF!</definedName>
    <definedName name="as" localSheetId="13">#REF!</definedName>
    <definedName name="as">#REF!</definedName>
    <definedName name="asd" localSheetId="10">#REF!</definedName>
    <definedName name="asd">#REF!</definedName>
    <definedName name="ave_height" localSheetId="10">#REF!</definedName>
    <definedName name="ave_height">#REF!</definedName>
    <definedName name="ave_hight" localSheetId="10">#REF!</definedName>
    <definedName name="ave_hight">#REF!</definedName>
    <definedName name="b" localSheetId="11" hidden="1">{#N/A,#N/A,TRUE,"Смета на пасс. обор. №1"}</definedName>
    <definedName name="b" localSheetId="12" hidden="1">{#N/A,#N/A,TRUE,"Смета на пасс. обор. №1"}</definedName>
    <definedName name="b" localSheetId="14" hidden="1">{#N/A,#N/A,TRUE,"Смета на пасс. обор. №1"}</definedName>
    <definedName name="b" localSheetId="6" hidden="1">{#N/A,#N/A,TRUE,"Смета на пасс. обор. №1"}</definedName>
    <definedName name="b" localSheetId="13" hidden="1">{#N/A,#N/A,TRUE,"Смета на пасс. обор. №1"}</definedName>
    <definedName name="b" hidden="1">{#N/A,#N/A,TRUE,"Смета на пасс. обор. №1"}</definedName>
    <definedName name="b_1" localSheetId="11" hidden="1">{#N/A,#N/A,TRUE,"Смета на пасс. обор. №1"}</definedName>
    <definedName name="b_1" localSheetId="12" hidden="1">{#N/A,#N/A,TRUE,"Смета на пасс. обор. №1"}</definedName>
    <definedName name="b_1" localSheetId="14" hidden="1">{#N/A,#N/A,TRUE,"Смета на пасс. обор. №1"}</definedName>
    <definedName name="b_1" localSheetId="6" hidden="1">{#N/A,#N/A,TRUE,"Смета на пасс. обор. №1"}</definedName>
    <definedName name="b_1" localSheetId="13" hidden="1">{#N/A,#N/A,TRUE,"Смета на пасс. обор. №1"}</definedName>
    <definedName name="b_1" hidden="1">{#N/A,#N/A,TRUE,"Смета на пасс. обор. №1"}</definedName>
    <definedName name="ba" localSheetId="11" hidden="1">{#N/A,#N/A,TRUE,"Смета на пасс. обор. №1"}</definedName>
    <definedName name="ba" localSheetId="12" hidden="1">{#N/A,#N/A,TRUE,"Смета на пасс. обор. №1"}</definedName>
    <definedName name="ba" localSheetId="14" hidden="1">{#N/A,#N/A,TRUE,"Смета на пасс. обор. №1"}</definedName>
    <definedName name="ba" localSheetId="6" hidden="1">{#N/A,#N/A,TRUE,"Смета на пасс. обор. №1"}</definedName>
    <definedName name="ba" localSheetId="13" hidden="1">{#N/A,#N/A,TRUE,"Смета на пасс. обор. №1"}</definedName>
    <definedName name="ba" hidden="1">{#N/A,#N/A,TRUE,"Смета на пасс. обор. №1"}</definedName>
    <definedName name="ba_1" localSheetId="11" hidden="1">{#N/A,#N/A,TRUE,"Смета на пасс. обор. №1"}</definedName>
    <definedName name="ba_1" localSheetId="12" hidden="1">{#N/A,#N/A,TRUE,"Смета на пасс. обор. №1"}</definedName>
    <definedName name="ba_1" localSheetId="14" hidden="1">{#N/A,#N/A,TRUE,"Смета на пасс. обор. №1"}</definedName>
    <definedName name="ba_1" localSheetId="6" hidden="1">{#N/A,#N/A,TRUE,"Смета на пасс. обор. №1"}</definedName>
    <definedName name="ba_1" localSheetId="13" hidden="1">{#N/A,#N/A,TRUE,"Смета на пасс. обор. №1"}</definedName>
    <definedName name="ba_1" hidden="1">{#N/A,#N/A,TRUE,"Смета на пасс. обор. №1"}</definedName>
    <definedName name="bjbkl" localSheetId="10">[2]топография!#REF!</definedName>
    <definedName name="bjbkl" localSheetId="6">[3]топография!#REF!</definedName>
    <definedName name="bjbkl">[2]топография!#REF!</definedName>
    <definedName name="ccc" localSheetId="11" hidden="1">{#N/A,#N/A,TRUE,"Смета на пасс. обор. №1"}</definedName>
    <definedName name="ccc" localSheetId="12" hidden="1">{#N/A,#N/A,TRUE,"Смета на пасс. обор. №1"}</definedName>
    <definedName name="ccc" localSheetId="14" hidden="1">{#N/A,#N/A,TRUE,"Смета на пасс. обор. №1"}</definedName>
    <definedName name="ccc" localSheetId="6" hidden="1">{#N/A,#N/A,TRUE,"Смета на пасс. обор. №1"}</definedName>
    <definedName name="ccc" localSheetId="13" hidden="1">{#N/A,#N/A,TRUE,"Смета на пасс. обор. №1"}</definedName>
    <definedName name="ccc" hidden="1">{#N/A,#N/A,TRUE,"Смета на пасс. обор. №1"}</definedName>
    <definedName name="ccc_1" localSheetId="11" hidden="1">{#N/A,#N/A,TRUE,"Смета на пасс. обор. №1"}</definedName>
    <definedName name="ccc_1" localSheetId="12" hidden="1">{#N/A,#N/A,TRUE,"Смета на пасс. обор. №1"}</definedName>
    <definedName name="ccc_1" localSheetId="14" hidden="1">{#N/A,#N/A,TRUE,"Смета на пасс. обор. №1"}</definedName>
    <definedName name="ccc_1" localSheetId="6" hidden="1">{#N/A,#N/A,TRUE,"Смета на пасс. обор. №1"}</definedName>
    <definedName name="ccc_1" localSheetId="13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2">[4]Lucent!#REF!</definedName>
    <definedName name="Dc" localSheetId="10">[4]Lucent!#REF!</definedName>
    <definedName name="Dc" localSheetId="14">[4]Lucent!#REF!</definedName>
    <definedName name="Dc" localSheetId="13">[4]Lucent!#REF!</definedName>
    <definedName name="Dc">[4]Lucent!#REF!</definedName>
    <definedName name="dck" localSheetId="15">[5]топография!#REF!</definedName>
    <definedName name="dck" localSheetId="18">[2]топография!#REF!</definedName>
    <definedName name="dck" localSheetId="9">[5]топография!#REF!</definedName>
    <definedName name="dck" localSheetId="12">[2]топография!#REF!</definedName>
    <definedName name="dck" localSheetId="10">[2]топография!#REF!</definedName>
    <definedName name="dck" localSheetId="14">[2]топография!#REF!</definedName>
    <definedName name="dck" localSheetId="6">[3]топография!#REF!</definedName>
    <definedName name="dck" localSheetId="13">[2]топография!#REF!</definedName>
    <definedName name="dck">[5]топография!#REF!</definedName>
    <definedName name="dck_1" localSheetId="10">[2]топография!#REF!</definedName>
    <definedName name="dck_1" localSheetId="6">[3]топография!#REF!</definedName>
    <definedName name="dck_1">[2]топография!#REF!</definedName>
    <definedName name="ddduy" localSheetId="12">#REF!</definedName>
    <definedName name="ddduy" localSheetId="10">#REF!</definedName>
    <definedName name="ddduy" localSheetId="14">#REF!</definedName>
    <definedName name="ddduy" localSheetId="13">#REF!</definedName>
    <definedName name="ddduy">#REF!</definedName>
    <definedName name="Delivery">1.15</definedName>
    <definedName name="df" localSheetId="12">#REF!</definedName>
    <definedName name="df" localSheetId="10">#REF!</definedName>
    <definedName name="df" localSheetId="14">#REF!</definedName>
    <definedName name="df" localSheetId="13">#REF!</definedName>
    <definedName name="df">#REF!</definedName>
    <definedName name="Disc_Tbl" localSheetId="10">#REF!</definedName>
    <definedName name="Disc_Tbl">#REF!</definedName>
    <definedName name="Dl" localSheetId="10">[4]Lucent!#REF!</definedName>
    <definedName name="Dl">[4]Lucent!#REF!</definedName>
    <definedName name="Dsc_Vector" localSheetId="12">#REF!</definedName>
    <definedName name="Dsc_Vector" localSheetId="10">#REF!</definedName>
    <definedName name="Dsc_Vector" localSheetId="14">#REF!</definedName>
    <definedName name="Dsc_Vector" localSheetId="13">#REF!</definedName>
    <definedName name="Dsc_Vector">#REF!</definedName>
    <definedName name="e" localSheetId="11" hidden="1">{#N/A,#N/A,TRUE,"Смета на пасс. обор. №1"}</definedName>
    <definedName name="e" localSheetId="12" hidden="1">{#N/A,#N/A,TRUE,"Смета на пасс. обор. №1"}</definedName>
    <definedName name="e" localSheetId="14" hidden="1">{#N/A,#N/A,TRUE,"Смета на пасс. обор. №1"}</definedName>
    <definedName name="e" localSheetId="6" hidden="1">{#N/A,#N/A,TRUE,"Смета на пасс. обор. №1"}</definedName>
    <definedName name="e" localSheetId="13" hidden="1">{#N/A,#N/A,TRUE,"Смета на пасс. обор. №1"}</definedName>
    <definedName name="e" hidden="1">{#N/A,#N/A,TRUE,"Смета на пасс. обор. №1"}</definedName>
    <definedName name="e_1" localSheetId="11" hidden="1">{#N/A,#N/A,TRUE,"Смета на пасс. обор. №1"}</definedName>
    <definedName name="e_1" localSheetId="12" hidden="1">{#N/A,#N/A,TRUE,"Смета на пасс. обор. №1"}</definedName>
    <definedName name="e_1" localSheetId="14" hidden="1">{#N/A,#N/A,TRUE,"Смета на пасс. обор. №1"}</definedName>
    <definedName name="e_1" localSheetId="6" hidden="1">{#N/A,#N/A,TRUE,"Смета на пасс. обор. №1"}</definedName>
    <definedName name="e_1" localSheetId="13" hidden="1">{#N/A,#N/A,TRUE,"Смета на пасс. обор. №1"}</definedName>
    <definedName name="e_1" hidden="1">{#N/A,#N/A,TRUE,"Смета на пасс. обор. №1"}</definedName>
    <definedName name="EQUIP" localSheetId="10">[6]Спецификация!#REF!</definedName>
    <definedName name="EQUIP">[6]Спецификация!#REF!</definedName>
    <definedName name="ert" localSheetId="12">#REF!</definedName>
    <definedName name="ert" localSheetId="10">#REF!</definedName>
    <definedName name="ert" localSheetId="14">#REF!</definedName>
    <definedName name="ert" localSheetId="13">#REF!</definedName>
    <definedName name="ert">#REF!</definedName>
    <definedName name="Excel_BuiltIn_Print_Area" localSheetId="10">#REF!</definedName>
    <definedName name="Excel_BuiltIn_Print_Area">#REF!</definedName>
    <definedName name="Excel_BuiltIn_Print_Area_1" localSheetId="10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2">#REF!</definedName>
    <definedName name="Excel_BuiltIn_Print_Area_5" localSheetId="10">#REF!</definedName>
    <definedName name="Excel_BuiltIn_Print_Area_5" localSheetId="14">#REF!</definedName>
    <definedName name="Excel_BuiltIn_Print_Area_5" localSheetId="13">#REF!</definedName>
    <definedName name="Excel_BuiltIn_Print_Area_5">#REF!</definedName>
    <definedName name="Excel_BuiltIn_Print_Area_7">"$#ССЫЛ!.$A$2:$E$5"</definedName>
    <definedName name="Excel_BuiltIn_Print_Titles" localSheetId="10">#REF!</definedName>
    <definedName name="Excel_BuiltIn_Print_Titles">#REF!</definedName>
    <definedName name="Excel_BuiltIn_Print_Titles_1" localSheetId="10">#REF!</definedName>
    <definedName name="Excel_BuiltIn_Print_Titles_1">#REF!</definedName>
    <definedName name="Excel_BuiltIn_Print_Titles_2" localSheetId="10">#REF!</definedName>
    <definedName name="Excel_BuiltIn_Print_Titles_2" localSheetId="14">#REF!</definedName>
    <definedName name="Excel_BuiltIn_Print_Titles_2">#REF!</definedName>
    <definedName name="Excel_BuiltIn_Print_Titles_3" localSheetId="10">#REF!</definedName>
    <definedName name="Excel_BuiltIn_Print_Titles_3">#REF!</definedName>
    <definedName name="fg" localSheetId="10">#REF!</definedName>
    <definedName name="fg">#REF!</definedName>
    <definedName name="fl" localSheetId="12">[4]Lucent!#REF!</definedName>
    <definedName name="fl" localSheetId="10">[4]Lucent!#REF!</definedName>
    <definedName name="fl" localSheetId="14">[4]Lucent!#REF!</definedName>
    <definedName name="fl" localSheetId="13">[4]Lucent!#REF!</definedName>
    <definedName name="fl">[4]Lucent!#REF!</definedName>
    <definedName name="Grp_Vector" localSheetId="12">#REF!</definedName>
    <definedName name="Grp_Vector" localSheetId="10">#REF!</definedName>
    <definedName name="Grp_Vector" localSheetId="14">#REF!</definedName>
    <definedName name="Grp_Vector" localSheetId="13">#REF!</definedName>
    <definedName name="Grp_Vector">#REF!</definedName>
    <definedName name="Importation_Cost" localSheetId="10">#REF!</definedName>
    <definedName name="Importation_Cost">#REF!</definedName>
    <definedName name="Itog" localSheetId="15">#REF!</definedName>
    <definedName name="Itog" localSheetId="18">#REF!</definedName>
    <definedName name="Itog" localSheetId="9">#REF!</definedName>
    <definedName name="Itog" localSheetId="10">#REF!</definedName>
    <definedName name="Itog" localSheetId="14">#REF!</definedName>
    <definedName name="Itog">#REF!</definedName>
    <definedName name="Itog_1" localSheetId="10">#REF!</definedName>
    <definedName name="Itog_1">#REF!</definedName>
    <definedName name="j" localSheetId="11" hidden="1">{#N/A,#N/A,TRUE,"Смета на пасс. обор. №1"}</definedName>
    <definedName name="j" localSheetId="12" hidden="1">{#N/A,#N/A,TRUE,"Смета на пасс. обор. №1"}</definedName>
    <definedName name="j" localSheetId="14" hidden="1">{#N/A,#N/A,TRUE,"Смета на пасс. обор. №1"}</definedName>
    <definedName name="j" localSheetId="6" hidden="1">{#N/A,#N/A,TRUE,"Смета на пасс. обор. №1"}</definedName>
    <definedName name="j" localSheetId="13" hidden="1">{#N/A,#N/A,TRUE,"Смета на пасс. обор. №1"}</definedName>
    <definedName name="j" hidden="1">{#N/A,#N/A,TRUE,"Смета на пасс. обор. №1"}</definedName>
    <definedName name="j_1" localSheetId="11" hidden="1">{#N/A,#N/A,TRUE,"Смета на пасс. обор. №1"}</definedName>
    <definedName name="j_1" localSheetId="12" hidden="1">{#N/A,#N/A,TRUE,"Смета на пасс. обор. №1"}</definedName>
    <definedName name="j_1" localSheetId="14" hidden="1">{#N/A,#N/A,TRUE,"Смета на пасс. обор. №1"}</definedName>
    <definedName name="j_1" localSheetId="6" hidden="1">{#N/A,#N/A,TRUE,"Смета на пасс. обор. №1"}</definedName>
    <definedName name="j_1" localSheetId="13" hidden="1">{#N/A,#N/A,TRUE,"Смета на пасс. обор. №1"}</definedName>
    <definedName name="j_1" hidden="1">{#N/A,#N/A,TRUE,"Смета на пасс. обор. №1"}</definedName>
    <definedName name="kkkkk" localSheetId="10">#REF!</definedName>
    <definedName name="kkkkk">#REF!</definedName>
    <definedName name="Koeffcb" localSheetId="10">#REF!</definedName>
    <definedName name="Koeffcb">#REF!</definedName>
    <definedName name="KPlan" localSheetId="15">#REF!</definedName>
    <definedName name="KPlan" localSheetId="18">#REF!</definedName>
    <definedName name="KPlan" localSheetId="9">#REF!</definedName>
    <definedName name="KPlan" localSheetId="10">#REF!</definedName>
    <definedName name="KPlan">#REF!</definedName>
    <definedName name="lp">[7]Panduit!$E$4</definedName>
    <definedName name="m" localSheetId="12">[8]Microsoft!#REF!</definedName>
    <definedName name="m" localSheetId="10">[8]Microsoft!#REF!</definedName>
    <definedName name="m" localSheetId="14">[8]Microsoft!#REF!</definedName>
    <definedName name="m" localSheetId="13">[8]Microsoft!#REF!</definedName>
    <definedName name="m">[8]Microsoft!#REF!</definedName>
    <definedName name="MATER" localSheetId="12">[6]Спецификация!#REF!</definedName>
    <definedName name="MATER" localSheetId="10">[6]Спецификация!#REF!</definedName>
    <definedName name="MATER" localSheetId="14">[6]Спецификация!#REF!</definedName>
    <definedName name="MATER" localSheetId="13">[6]Спецификация!#REF!</definedName>
    <definedName name="MATER">[6]Спецификация!#REF!</definedName>
    <definedName name="mm" localSheetId="10">[8]Microsoft!#REF!</definedName>
    <definedName name="mm">[8]Microsoft!#REF!</definedName>
    <definedName name="mmm" localSheetId="10">[8]Microsoft!#REF!</definedName>
    <definedName name="mmm">[8]Microsoft!#REF!</definedName>
    <definedName name="n_1" localSheetId="11">{"","одинz","дваz","триz","четыреz","пятьz","шестьz","семьz","восемьz","девятьz"}</definedName>
    <definedName name="n_1" localSheetId="12">{"","одинz","дваz","триz","четыреz","пятьz","шестьz","семьz","восемьz","девятьz"}</definedName>
    <definedName name="n_1" localSheetId="14">{"","одинz","дваz","триz","четыреz","пятьz","шестьz","семьz","восемьz","девятьz"}</definedName>
    <definedName name="n_1" localSheetId="6">{"","одинz","дваz","триz","четыреz","пятьz","шестьz","семьz","восемьz","девятьz"}</definedName>
    <definedName name="n_1" localSheetId="13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1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1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14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6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13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1">{"";1;"двадцатьz";"тридцатьz";"сорокz";"пятьдесятz";"шестьдесятz";"семьдесятz";"восемьдесятz";"девяностоz"}</definedName>
    <definedName name="n_3" localSheetId="12">{"";1;"двадцатьz";"тридцатьz";"сорокz";"пятьдесятz";"шестьдесятz";"семьдесятz";"восемьдесятz";"девяностоz"}</definedName>
    <definedName name="n_3" localSheetId="14">{"";1;"двадцатьz";"тридцатьz";"сорокz";"пятьдесятz";"шестьдесятz";"семьдесятz";"восемьдесятz";"девяностоz"}</definedName>
    <definedName name="n_3" localSheetId="6">{"";1;"двадцатьz";"тридцатьz";"сорокz";"пятьдесятz";"шестьдесятz";"семьдесятz";"восемьдесятz";"девяностоz"}</definedName>
    <definedName name="n_3" localSheetId="13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1">{"","стоz","двестиz","тристаz","четырестаz","пятьсотz","шестьсотz","семьсотz","восемьсотz","девятьсотz"}</definedName>
    <definedName name="n_4" localSheetId="12">{"","стоz","двестиz","тристаz","четырестаz","пятьсотz","шестьсотz","семьсотz","восемьсотz","девятьсотz"}</definedName>
    <definedName name="n_4" localSheetId="14">{"","стоz","двестиz","тристаz","четырестаz","пятьсотz","шестьсотz","семьсотz","восемьсотz","девятьсотz"}</definedName>
    <definedName name="n_4" localSheetId="6">{"","стоz","двестиz","тристаz","четырестаz","пятьсотz","шестьсотz","семьсотz","восемьсотz","девятьсотz"}</definedName>
    <definedName name="n_4" localSheetId="13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1">{"","однаz","двеz","триz","четыреz","пятьz","шестьz","семьz","восемьz","девятьz"}</definedName>
    <definedName name="n_5" localSheetId="12">{"","однаz","двеz","триz","четыреz","пятьz","шестьz","семьz","восемьz","девятьz"}</definedName>
    <definedName name="n_5" localSheetId="14">{"","однаz","двеz","триz","четыреz","пятьz","шестьz","семьz","восемьz","девятьz"}</definedName>
    <definedName name="n_5" localSheetId="6">{"","однаz","двеz","триz","четыреz","пятьz","шестьz","семьz","восемьz","девятьz"}</definedName>
    <definedName name="n_5" localSheetId="13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1">IF(Геофизика!n_3=1,Геофизика!n_2,Геофизика!n_3&amp;Геофизика!n_1)</definedName>
    <definedName name="n0x" localSheetId="12">IF(Гидромет!n_3=1,Гидромет!n_2,Гидромет!n_3&amp;Гидромет!n_1)</definedName>
    <definedName name="n0x" localSheetId="14">IF('Сели Лавины'!n_3=1,'Сели Лавины'!n_2,'Сели Лавины'!n_3&amp;'Сели Лавины'!n_1)</definedName>
    <definedName name="n0x" localSheetId="6">IF(СТУ!n_3=1,СТУ!n_2,СТУ!n_3&amp;СТУ!n_1)</definedName>
    <definedName name="n0x" localSheetId="13">IF(Экология!n_3=1,Экология!n_2,Экология!n_3&amp;Экология!n_1)</definedName>
    <definedName name="n0x">IF(n_3=1,n_2,n_3&amp;n_1)</definedName>
    <definedName name="n1x" localSheetId="11">IF(Геофизика!n_3=1,Геофизика!n_2,Геофизика!n_3&amp;Геофизика!n_5)</definedName>
    <definedName name="n1x" localSheetId="12">IF(Гидромет!n_3=1,Гидромет!n_2,Гидромет!n_3&amp;Гидромет!n_5)</definedName>
    <definedName name="n1x" localSheetId="14">IF('Сели Лавины'!n_3=1,'Сели Лавины'!n_2,'Сели Лавины'!n_3&amp;'Сели Лавины'!n_5)</definedName>
    <definedName name="n1x" localSheetId="6">IF(СТУ!n_3=1,СТУ!n_2,СТУ!n_3&amp;СТУ!n_5)</definedName>
    <definedName name="n1x" localSheetId="13">IF(Экология!n_3=1,Экология!n_2,Экология!n_3&amp;Экология!n_5)</definedName>
    <definedName name="n1x">IF(n_3=1,n_2,n_3&amp;n_5)</definedName>
    <definedName name="name" localSheetId="12">#REF!</definedName>
    <definedName name="name" localSheetId="10">#REF!</definedName>
    <definedName name="name" localSheetId="14">#REF!</definedName>
    <definedName name="name" localSheetId="13">#REF!</definedName>
    <definedName name="name">#REF!</definedName>
    <definedName name="p" localSheetId="11" hidden="1">{#N/A,#N/A,TRUE,"Смета на пасс. обор. №1"}</definedName>
    <definedName name="p" localSheetId="12" hidden="1">{#N/A,#N/A,TRUE,"Смета на пасс. обор. №1"}</definedName>
    <definedName name="p" localSheetId="14" hidden="1">{#N/A,#N/A,TRUE,"Смета на пасс. обор. №1"}</definedName>
    <definedName name="p" localSheetId="6" hidden="1">{#N/A,#N/A,TRUE,"Смета на пасс. обор. №1"}</definedName>
    <definedName name="p" localSheetId="13" hidden="1">{#N/A,#N/A,TRUE,"Смета на пасс. обор. №1"}</definedName>
    <definedName name="p" hidden="1">{#N/A,#N/A,TRUE,"Смета на пасс. обор. №1"}</definedName>
    <definedName name="p_1" localSheetId="11" hidden="1">{#N/A,#N/A,TRUE,"Смета на пасс. обор. №1"}</definedName>
    <definedName name="p_1" localSheetId="12" hidden="1">{#N/A,#N/A,TRUE,"Смета на пасс. обор. №1"}</definedName>
    <definedName name="p_1" localSheetId="14" hidden="1">{#N/A,#N/A,TRUE,"Смета на пасс. обор. №1"}</definedName>
    <definedName name="p_1" localSheetId="6" hidden="1">{#N/A,#N/A,TRUE,"Смета на пасс. обор. №1"}</definedName>
    <definedName name="p_1" localSheetId="13" hidden="1">{#N/A,#N/A,TRUE,"Смета на пасс. обор. №1"}</definedName>
    <definedName name="p_1" hidden="1">{#N/A,#N/A,TRUE,"Смета на пасс. обор. №1"}</definedName>
    <definedName name="ppp" localSheetId="12">#REF!</definedName>
    <definedName name="ppp" localSheetId="10">#REF!</definedName>
    <definedName name="ppp" localSheetId="14">#REF!</definedName>
    <definedName name="ppp" localSheetId="13">#REF!</definedName>
    <definedName name="ppp">#REF!</definedName>
    <definedName name="pr" localSheetId="12">[6]Спецификация!#REF!</definedName>
    <definedName name="pr" localSheetId="10">[6]Спецификация!#REF!</definedName>
    <definedName name="pr" localSheetId="14">[6]Спецификация!#REF!</definedName>
    <definedName name="pr" localSheetId="13">[6]Спецификация!#REF!</definedName>
    <definedName name="pr">[6]Спецификация!#REF!</definedName>
    <definedName name="Profit" localSheetId="10">[4]Lucent!#REF!</definedName>
    <definedName name="Profit">[4]Lucent!#REF!</definedName>
    <definedName name="profit2" localSheetId="10">[4]Lucent!#REF!</definedName>
    <definedName name="profit2">[4]Lucent!#REF!</definedName>
    <definedName name="ProfitLucent">1.65</definedName>
    <definedName name="PROJ" localSheetId="12">[6]Спецификация!#REF!</definedName>
    <definedName name="PROJ" localSheetId="10">[6]Спецификация!#REF!</definedName>
    <definedName name="PROJ" localSheetId="14">[6]Спецификация!#REF!</definedName>
    <definedName name="PROJ" localSheetId="13">[6]Спецификация!#REF!</definedName>
    <definedName name="PROJ">[6]Спецификация!#REF!</definedName>
    <definedName name="q" localSheetId="12">#REF!</definedName>
    <definedName name="q" localSheetId="10">#REF!</definedName>
    <definedName name="q" localSheetId="14">#REF!</definedName>
    <definedName name="q" localSheetId="13">#REF!</definedName>
    <definedName name="q">#REF!</definedName>
    <definedName name="qqq" localSheetId="11" hidden="1">{#N/A,#N/A,TRUE,"Смета на пасс. обор. №1"}</definedName>
    <definedName name="qqq" localSheetId="12" hidden="1">{#N/A,#N/A,TRUE,"Смета на пасс. обор. №1"}</definedName>
    <definedName name="qqq" localSheetId="14" hidden="1">{#N/A,#N/A,TRUE,"Смета на пасс. обор. №1"}</definedName>
    <definedName name="qqq" localSheetId="6" hidden="1">{#N/A,#N/A,TRUE,"Смета на пасс. обор. №1"}</definedName>
    <definedName name="qqq" localSheetId="13" hidden="1">{#N/A,#N/A,TRUE,"Смета на пасс. обор. №1"}</definedName>
    <definedName name="qqq" hidden="1">{#N/A,#N/A,TRUE,"Смета на пасс. обор. №1"}</definedName>
    <definedName name="qqq_1" localSheetId="11" hidden="1">{#N/A,#N/A,TRUE,"Смета на пасс. обор. №1"}</definedName>
    <definedName name="qqq_1" localSheetId="12" hidden="1">{#N/A,#N/A,TRUE,"Смета на пасс. обор. №1"}</definedName>
    <definedName name="qqq_1" localSheetId="14" hidden="1">{#N/A,#N/A,TRUE,"Смета на пасс. обор. №1"}</definedName>
    <definedName name="qqq_1" localSheetId="6" hidden="1">{#N/A,#N/A,TRUE,"Смета на пасс. обор. №1"}</definedName>
    <definedName name="qqq_1" localSheetId="13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2">#REF!</definedName>
    <definedName name="qwer" localSheetId="10">#REF!</definedName>
    <definedName name="qwer" localSheetId="14">#REF!</definedName>
    <definedName name="qwer" localSheetId="13">#REF!</definedName>
    <definedName name="qwer">#REF!</definedName>
    <definedName name="R_Lst" localSheetId="10">#REF!</definedName>
    <definedName name="R_Lst">#REF!</definedName>
    <definedName name="R_Net" localSheetId="10">#REF!</definedName>
    <definedName name="R_Net">#REF!</definedName>
    <definedName name="Rate" localSheetId="10">#REF!</definedName>
    <definedName name="Rate">#REF!</definedName>
    <definedName name="Rit">[9]УКП!$H$3</definedName>
    <definedName name="rty" localSheetId="12">#REF!</definedName>
    <definedName name="rty" localSheetId="10">#REF!</definedName>
    <definedName name="rty" localSheetId="14">#REF!</definedName>
    <definedName name="rty" localSheetId="13">#REF!</definedName>
    <definedName name="rty">#REF!</definedName>
    <definedName name="sd" localSheetId="10">#REF!</definedName>
    <definedName name="sd">#REF!</definedName>
    <definedName name="SM" localSheetId="10">#REF!</definedName>
    <definedName name="SM">#REF!</definedName>
    <definedName name="SM_SM" localSheetId="10">#REF!</definedName>
    <definedName name="SM_SM">#REF!</definedName>
    <definedName name="SM_STO" localSheetId="15">#REF!</definedName>
    <definedName name="SM_STO" localSheetId="18">#REF!</definedName>
    <definedName name="SM_STO" localSheetId="9">#REF!</definedName>
    <definedName name="SM_STO" localSheetId="12">#REF!</definedName>
    <definedName name="SM_STO" localSheetId="10">#REF!</definedName>
    <definedName name="SM_STO" localSheetId="14">#REF!</definedName>
    <definedName name="SM_STO" localSheetId="13">#REF!</definedName>
    <definedName name="SM_STO">#REF!</definedName>
    <definedName name="SM_STO_1" localSheetId="10">'[10]СМЕТА проект'!#REF!</definedName>
    <definedName name="SM_STO_1">'[10]СМЕТА проект'!#REF!</definedName>
    <definedName name="SM_STO1" localSheetId="15">#REF!</definedName>
    <definedName name="SM_STO1" localSheetId="18">#REF!</definedName>
    <definedName name="SM_STO1" localSheetId="9">#REF!</definedName>
    <definedName name="SM_STO1" localSheetId="12">#REF!</definedName>
    <definedName name="SM_STO1" localSheetId="10">#REF!</definedName>
    <definedName name="SM_STO1" localSheetId="14">#REF!</definedName>
    <definedName name="SM_STO1" localSheetId="13">#REF!</definedName>
    <definedName name="SM_STO1">#REF!</definedName>
    <definedName name="SM_STO1_1" localSheetId="10">#REF!</definedName>
    <definedName name="SM_STO1_1">#REF!</definedName>
    <definedName name="SM_STO1_1_1" localSheetId="10">#REF!</definedName>
    <definedName name="SM_STO1_1_1">#REF!</definedName>
    <definedName name="SM_STO2" localSheetId="15">#REF!</definedName>
    <definedName name="SM_STO2" localSheetId="18">#REF!</definedName>
    <definedName name="SM_STO2" localSheetId="9">#REF!</definedName>
    <definedName name="SM_STO2" localSheetId="10">#REF!</definedName>
    <definedName name="SM_STO2">#REF!</definedName>
    <definedName name="SM_STO2_1" localSheetId="10">#REF!</definedName>
    <definedName name="SM_STO2_1">#REF!</definedName>
    <definedName name="SM_STO3" localSheetId="15">#REF!</definedName>
    <definedName name="SM_STO3" localSheetId="18">#REF!</definedName>
    <definedName name="SM_STO3" localSheetId="9">#REF!</definedName>
    <definedName name="SM_STO3" localSheetId="10">#REF!</definedName>
    <definedName name="SM_STO3">#REF!</definedName>
    <definedName name="SM_STO3_1" localSheetId="10">#REF!</definedName>
    <definedName name="SM_STO3_1">#REF!</definedName>
    <definedName name="Smmmmmmmmmmmmmmm" localSheetId="10">#REF!</definedName>
    <definedName name="Smmmmmmmmmmmmmmm">#REF!</definedName>
    <definedName name="SUM_" localSheetId="15">#REF!</definedName>
    <definedName name="SUM_" localSheetId="18">#REF!</definedName>
    <definedName name="SUM_" localSheetId="9">#REF!</definedName>
    <definedName name="SUM_" localSheetId="12">#REF!</definedName>
    <definedName name="SUM_" localSheetId="10">#REF!</definedName>
    <definedName name="SUM_" localSheetId="14">#REF!</definedName>
    <definedName name="SUM_" localSheetId="13">#REF!</definedName>
    <definedName name="SUM_">#REF!</definedName>
    <definedName name="SUM__1" localSheetId="10">#REF!</definedName>
    <definedName name="SUM__1">#REF!</definedName>
    <definedName name="SUM_1" localSheetId="15">#REF!</definedName>
    <definedName name="SUM_1" localSheetId="18">#REF!</definedName>
    <definedName name="SUM_1" localSheetId="9">#REF!</definedName>
    <definedName name="SUM_1" localSheetId="10">#REF!</definedName>
    <definedName name="SUM_1">#REF!</definedName>
    <definedName name="SUM_1_1" localSheetId="10">#REF!</definedName>
    <definedName name="SUM_1_1">#REF!</definedName>
    <definedName name="SUM_1_1_1" localSheetId="10">#REF!</definedName>
    <definedName name="SUM_1_1_1">#REF!</definedName>
    <definedName name="sum_2" localSheetId="10">#REF!</definedName>
    <definedName name="sum_2">#REF!</definedName>
    <definedName name="SUM_3" localSheetId="15">#REF!</definedName>
    <definedName name="SUM_3" localSheetId="18">#REF!</definedName>
    <definedName name="SUM_3" localSheetId="9">#REF!</definedName>
    <definedName name="SUM_3" localSheetId="10">#REF!</definedName>
    <definedName name="SUM_3">#REF!</definedName>
    <definedName name="SUM_3_1" localSheetId="10">#REF!</definedName>
    <definedName name="SUM_3_1">#REF!</definedName>
    <definedName name="sum_4" localSheetId="10">#REF!</definedName>
    <definedName name="sum_4">#REF!</definedName>
    <definedName name="SV" localSheetId="10">#REF!</definedName>
    <definedName name="SV">#REF!</definedName>
    <definedName name="SV_STO" localSheetId="10">#REF!</definedName>
    <definedName name="SV_STO">#REF!</definedName>
    <definedName name="Times" localSheetId="10">#REF!</definedName>
    <definedName name="Times">#REF!</definedName>
    <definedName name="Times_1" localSheetId="10">#REF!</definedName>
    <definedName name="Times_1">#REF!</definedName>
    <definedName name="Times_10" localSheetId="10">#REF!</definedName>
    <definedName name="Times_10">#REF!</definedName>
    <definedName name="Times_11" localSheetId="10">#REF!</definedName>
    <definedName name="Times_11">#REF!</definedName>
    <definedName name="Times_12" localSheetId="10">#REF!</definedName>
    <definedName name="Times_12">#REF!</definedName>
    <definedName name="Times_13" localSheetId="10">#REF!</definedName>
    <definedName name="Times_13">#REF!</definedName>
    <definedName name="Times_14" localSheetId="10">#REF!</definedName>
    <definedName name="Times_14">#REF!</definedName>
    <definedName name="Times_15" localSheetId="10">#REF!</definedName>
    <definedName name="Times_15">#REF!</definedName>
    <definedName name="Times_16" localSheetId="10">#REF!</definedName>
    <definedName name="Times_16">#REF!</definedName>
    <definedName name="Times_17" localSheetId="10">#REF!</definedName>
    <definedName name="Times_17">#REF!</definedName>
    <definedName name="Times_18" localSheetId="10">#REF!</definedName>
    <definedName name="Times_18">#REF!</definedName>
    <definedName name="Times_19" localSheetId="10">#REF!</definedName>
    <definedName name="Times_19">#REF!</definedName>
    <definedName name="Times_2" localSheetId="10">#REF!</definedName>
    <definedName name="Times_2">#REF!</definedName>
    <definedName name="Times_20" localSheetId="10">#REF!</definedName>
    <definedName name="Times_20">#REF!</definedName>
    <definedName name="Times_21" localSheetId="10">#REF!</definedName>
    <definedName name="Times_21">#REF!</definedName>
    <definedName name="Times_22" localSheetId="10">#REF!</definedName>
    <definedName name="Times_22">#REF!</definedName>
    <definedName name="Times_49" localSheetId="10">#REF!</definedName>
    <definedName name="Times_49">#REF!</definedName>
    <definedName name="Times_5" localSheetId="10">#REF!</definedName>
    <definedName name="Times_5">#REF!</definedName>
    <definedName name="Times_50" localSheetId="10">#REF!</definedName>
    <definedName name="Times_50">#REF!</definedName>
    <definedName name="Times_51" localSheetId="10">#REF!</definedName>
    <definedName name="Times_51">#REF!</definedName>
    <definedName name="Times_52" localSheetId="10">#REF!</definedName>
    <definedName name="Times_52">#REF!</definedName>
    <definedName name="Times_53" localSheetId="10">#REF!</definedName>
    <definedName name="Times_53">#REF!</definedName>
    <definedName name="Times_54" localSheetId="10">#REF!</definedName>
    <definedName name="Times_54">#REF!</definedName>
    <definedName name="Times_6" localSheetId="10">#REF!</definedName>
    <definedName name="Times_6">#REF!</definedName>
    <definedName name="Times_7" localSheetId="10">#REF!</definedName>
    <definedName name="Times_7">#REF!</definedName>
    <definedName name="Times_8" localSheetId="10">#REF!</definedName>
    <definedName name="Times_8">#REF!</definedName>
    <definedName name="Times_9" localSheetId="10">#REF!</definedName>
    <definedName name="Times_9">#REF!</definedName>
    <definedName name="tyu" localSheetId="10">#REF!</definedName>
    <definedName name="tyu">#REF!</definedName>
    <definedName name="U_Lst" localSheetId="10">#REF!</definedName>
    <definedName name="U_Lst">#REF!</definedName>
    <definedName name="U_Net" localSheetId="10">#REF!</definedName>
    <definedName name="U_Net">#REF!</definedName>
    <definedName name="usd" localSheetId="10">#REF!</definedName>
    <definedName name="usd">#REF!</definedName>
    <definedName name="vsego" localSheetId="10">#REF!</definedName>
    <definedName name="vsego">#REF!</definedName>
    <definedName name="w" localSheetId="10">#REF!</definedName>
    <definedName name="w">#REF!</definedName>
    <definedName name="we" localSheetId="11" hidden="1">{#N/A,#N/A,TRUE,"Смета на пасс. обор. №1"}</definedName>
    <definedName name="we" localSheetId="12" hidden="1">{#N/A,#N/A,TRUE,"Смета на пасс. обор. №1"}</definedName>
    <definedName name="we" localSheetId="14" hidden="1">{#N/A,#N/A,TRUE,"Смета на пасс. обор. №1"}</definedName>
    <definedName name="we" localSheetId="6" hidden="1">{#N/A,#N/A,TRUE,"Смета на пасс. обор. №1"}</definedName>
    <definedName name="we" localSheetId="13" hidden="1">{#N/A,#N/A,TRUE,"Смета на пасс. обор. №1"}</definedName>
    <definedName name="we" hidden="1">{#N/A,#N/A,TRUE,"Смета на пасс. обор. №1"}</definedName>
    <definedName name="we_1" localSheetId="11" hidden="1">{#N/A,#N/A,TRUE,"Смета на пасс. обор. №1"}</definedName>
    <definedName name="we_1" localSheetId="12" hidden="1">{#N/A,#N/A,TRUE,"Смета на пасс. обор. №1"}</definedName>
    <definedName name="we_1" localSheetId="14" hidden="1">{#N/A,#N/A,TRUE,"Смета на пасс. обор. №1"}</definedName>
    <definedName name="we_1" localSheetId="6" hidden="1">{#N/A,#N/A,TRUE,"Смета на пасс. обор. №1"}</definedName>
    <definedName name="we_1" localSheetId="13" hidden="1">{#N/A,#N/A,TRUE,"Смета на пасс. обор. №1"}</definedName>
    <definedName name="we_1" hidden="1">{#N/A,#N/A,TRUE,"Смета на пасс. обор. №1"}</definedName>
    <definedName name="wer" localSheetId="12">#REF!</definedName>
    <definedName name="wer" localSheetId="10">#REF!</definedName>
    <definedName name="wer" localSheetId="14">#REF!</definedName>
    <definedName name="wer" localSheetId="13">#REF!</definedName>
    <definedName name="wer">#REF!</definedName>
    <definedName name="WORK" localSheetId="12">[6]Спецификация!#REF!</definedName>
    <definedName name="WORK" localSheetId="10">[6]Спецификация!#REF!</definedName>
    <definedName name="WORK" localSheetId="14">[6]Спецификация!#REF!</definedName>
    <definedName name="WORK" localSheetId="13">[6]Спецификация!#REF!</definedName>
    <definedName name="WORK">[6]Спецификация!#REF!</definedName>
    <definedName name="wrn.1." localSheetId="15" hidden="1">{#N/A,#N/A,FALSE,"Шаблон_Спец1"}</definedName>
    <definedName name="wrn.1." localSheetId="18" hidden="1">{#N/A,#N/A,FALSE,"Шаблон_Спец1"}</definedName>
    <definedName name="wrn.1." localSheetId="9" hidden="1">{#N/A,#N/A,FALSE,"Шаблон_Спец1"}</definedName>
    <definedName name="wrn.1." localSheetId="11" hidden="1">{#N/A,#N/A,FALSE,"Шаблон_Спец1"}</definedName>
    <definedName name="wrn.1." localSheetId="12" hidden="1">{#N/A,#N/A,FALSE,"Шаблон_Спец1"}</definedName>
    <definedName name="wrn.1." localSheetId="14" hidden="1">{#N/A,#N/A,FALSE,"Шаблон_Спец1"}</definedName>
    <definedName name="wrn.1." localSheetId="6" hidden="1">{#N/A,#N/A,FALSE,"Шаблон_Спец1"}</definedName>
    <definedName name="wrn.1." localSheetId="13" hidden="1">{#N/A,#N/A,FALSE,"Шаблон_Спец1"}</definedName>
    <definedName name="wrn.1." hidden="1">{#N/A,#N/A,FALSE,"Шаблон_Спец1"}</definedName>
    <definedName name="wrn.sp2344." localSheetId="11" hidden="1">{#N/A,#N/A,TRUE,"Смета на пасс. обор. №1"}</definedName>
    <definedName name="wrn.sp2344." localSheetId="12" hidden="1">{#N/A,#N/A,TRUE,"Смета на пасс. обор. №1"}</definedName>
    <definedName name="wrn.sp2344." localSheetId="14" hidden="1">{#N/A,#N/A,TRUE,"Смета на пасс. обор. №1"}</definedName>
    <definedName name="wrn.sp2344." localSheetId="6" hidden="1">{#N/A,#N/A,TRUE,"Смета на пасс. обор. №1"}</definedName>
    <definedName name="wrn.sp2344." localSheetId="13" hidden="1">{#N/A,#N/A,TRUE,"Смета на пасс. обор. №1"}</definedName>
    <definedName name="wrn.sp2344." hidden="1">{#N/A,#N/A,TRUE,"Смета на пасс. обор. №1"}</definedName>
    <definedName name="wrn.sp2344._1" localSheetId="11" hidden="1">{#N/A,#N/A,TRUE,"Смета на пасс. обор. №1"}</definedName>
    <definedName name="wrn.sp2344._1" localSheetId="12" hidden="1">{#N/A,#N/A,TRUE,"Смета на пасс. обор. №1"}</definedName>
    <definedName name="wrn.sp2344._1" localSheetId="14" hidden="1">{#N/A,#N/A,TRUE,"Смета на пасс. обор. №1"}</definedName>
    <definedName name="wrn.sp2344._1" localSheetId="6" hidden="1">{#N/A,#N/A,TRUE,"Смета на пасс. обор. №1"}</definedName>
    <definedName name="wrn.sp2344._1" localSheetId="13" hidden="1">{#N/A,#N/A,TRUE,"Смета на пасс. обор. №1"}</definedName>
    <definedName name="wrn.sp2344._1" hidden="1">{#N/A,#N/A,TRUE,"Смета на пасс. обор. №1"}</definedName>
    <definedName name="wrn.sp2345" localSheetId="11" hidden="1">{#N/A,#N/A,TRUE,"Смета на пасс. обор. №1"}</definedName>
    <definedName name="wrn.sp2345" localSheetId="12" hidden="1">{#N/A,#N/A,TRUE,"Смета на пасс. обор. №1"}</definedName>
    <definedName name="wrn.sp2345" localSheetId="14" hidden="1">{#N/A,#N/A,TRUE,"Смета на пасс. обор. №1"}</definedName>
    <definedName name="wrn.sp2345" localSheetId="6" hidden="1">{#N/A,#N/A,TRUE,"Смета на пасс. обор. №1"}</definedName>
    <definedName name="wrn.sp2345" localSheetId="13" hidden="1">{#N/A,#N/A,TRUE,"Смета на пасс. обор. №1"}</definedName>
    <definedName name="wrn.sp2345" hidden="1">{#N/A,#N/A,TRUE,"Смета на пасс. обор. №1"}</definedName>
    <definedName name="wrn.sp2345_1" localSheetId="11" hidden="1">{#N/A,#N/A,TRUE,"Смета на пасс. обор. №1"}</definedName>
    <definedName name="wrn.sp2345_1" localSheetId="12" hidden="1">{#N/A,#N/A,TRUE,"Смета на пасс. обор. №1"}</definedName>
    <definedName name="wrn.sp2345_1" localSheetId="14" hidden="1">{#N/A,#N/A,TRUE,"Смета на пасс. обор. №1"}</definedName>
    <definedName name="wrn.sp2345_1" localSheetId="6" hidden="1">{#N/A,#N/A,TRUE,"Смета на пасс. обор. №1"}</definedName>
    <definedName name="wrn.sp2345_1" localSheetId="13" hidden="1">{#N/A,#N/A,TRUE,"Смета на пасс. обор. №1"}</definedName>
    <definedName name="wrn.sp2345_1" hidden="1">{#N/A,#N/A,TRUE,"Смета на пасс. обор. №1"}</definedName>
    <definedName name="ww" localSheetId="12">#REF!</definedName>
    <definedName name="ww" localSheetId="10">#REF!</definedName>
    <definedName name="ww" localSheetId="14">#REF!</definedName>
    <definedName name="ww" localSheetId="13">#REF!</definedName>
    <definedName name="ww">#REF!</definedName>
    <definedName name="yui" localSheetId="10">#REF!</definedName>
    <definedName name="yui">#REF!</definedName>
    <definedName name="ZAK1" localSheetId="15">#REF!</definedName>
    <definedName name="ZAK1" localSheetId="18">#REF!</definedName>
    <definedName name="ZAK1" localSheetId="9">#REF!</definedName>
    <definedName name="ZAK1" localSheetId="10">#REF!</definedName>
    <definedName name="ZAK1">#REF!</definedName>
    <definedName name="ZAK1_1" localSheetId="10">#REF!</definedName>
    <definedName name="ZAK1_1">#REF!</definedName>
    <definedName name="ZAK2" localSheetId="15">#REF!</definedName>
    <definedName name="ZAK2" localSheetId="18">#REF!</definedName>
    <definedName name="ZAK2" localSheetId="9">#REF!</definedName>
    <definedName name="ZAK2" localSheetId="10">#REF!</definedName>
    <definedName name="ZAK2">#REF!</definedName>
    <definedName name="ZAK2_1" localSheetId="10">#REF!</definedName>
    <definedName name="ZAK2_1">#REF!</definedName>
    <definedName name="zzzz" localSheetId="10">#REF!</definedName>
    <definedName name="zzzz">#REF!</definedName>
    <definedName name="а" localSheetId="11" hidden="1">{#N/A,#N/A,TRUE,"Смета на пасс. обор. №1"}</definedName>
    <definedName name="а" localSheetId="12" hidden="1">{#N/A,#N/A,TRUE,"Смета на пасс. обор. №1"}</definedName>
    <definedName name="а" localSheetId="14" hidden="1">{#N/A,#N/A,TRUE,"Смета на пасс. обор. №1"}</definedName>
    <definedName name="а" localSheetId="6" hidden="1">{#N/A,#N/A,TRUE,"Смета на пасс. обор. №1"}</definedName>
    <definedName name="а" localSheetId="13" hidden="1">{#N/A,#N/A,TRUE,"Смета на пасс. обор. №1"}</definedName>
    <definedName name="а" hidden="1">{#N/A,#N/A,TRUE,"Смета на пасс. обор. №1"}</definedName>
    <definedName name="а_1" localSheetId="11" hidden="1">{#N/A,#N/A,TRUE,"Смета на пасс. обор. №1"}</definedName>
    <definedName name="а_1" localSheetId="12" hidden="1">{#N/A,#N/A,TRUE,"Смета на пасс. обор. №1"}</definedName>
    <definedName name="а_1" localSheetId="14" hidden="1">{#N/A,#N/A,TRUE,"Смета на пасс. обор. №1"}</definedName>
    <definedName name="а_1" localSheetId="6" hidden="1">{#N/A,#N/A,TRUE,"Смета на пасс. обор. №1"}</definedName>
    <definedName name="а_1" localSheetId="13" hidden="1">{#N/A,#N/A,TRUE,"Смета на пасс. обор. №1"}</definedName>
    <definedName name="а_1" hidden="1">{#N/A,#N/A,TRUE,"Смета на пасс. обор. №1"}</definedName>
    <definedName name="а1" localSheetId="12">#REF!</definedName>
    <definedName name="а1" localSheetId="10">#REF!</definedName>
    <definedName name="а1" localSheetId="14">#REF!</definedName>
    <definedName name="а1" localSheetId="13">#REF!</definedName>
    <definedName name="а1">#REF!</definedName>
    <definedName name="А2" localSheetId="10">#REF!</definedName>
    <definedName name="А2">#REF!</definedName>
    <definedName name="а36" localSheetId="15">#REF!</definedName>
    <definedName name="а36" localSheetId="18">#REF!</definedName>
    <definedName name="а36" localSheetId="9">#REF!</definedName>
    <definedName name="а36" localSheetId="10">#REF!</definedName>
    <definedName name="а36">#REF!</definedName>
    <definedName name="а36_1" localSheetId="10">#REF!</definedName>
    <definedName name="а36_1">#REF!</definedName>
    <definedName name="аа" localSheetId="15">[5]топография!#REF!</definedName>
    <definedName name="аа" localSheetId="18">[2]топография!#REF!</definedName>
    <definedName name="аа" localSheetId="9">[5]топография!#REF!</definedName>
    <definedName name="аа" localSheetId="10">[2]топография!#REF!</definedName>
    <definedName name="аа" localSheetId="6">[3]топография!#REF!</definedName>
    <definedName name="аа">[5]топография!#REF!</definedName>
    <definedName name="ав" localSheetId="12">#REF!</definedName>
    <definedName name="ав" localSheetId="10">#REF!</definedName>
    <definedName name="ав" localSheetId="14">#REF!</definedName>
    <definedName name="ав" localSheetId="13">#REF!</definedName>
    <definedName name="ав">#REF!</definedName>
    <definedName name="ав_1" localSheetId="10">#REF!</definedName>
    <definedName name="ав_1">#REF!</definedName>
    <definedName name="авс" localSheetId="10">#REF!</definedName>
    <definedName name="авс">#REF!</definedName>
    <definedName name="автом" localSheetId="10">#REF!</definedName>
    <definedName name="автом">#REF!</definedName>
    <definedName name="Азб" localSheetId="10">#REF!</definedName>
    <definedName name="Азб">#REF!</definedName>
    <definedName name="АКСТ">'[11]Лист опроса'!$B$22</definedName>
    <definedName name="аолрмб">[12]Вспомогательный!$D$77</definedName>
    <definedName name="ап" localSheetId="11" hidden="1">{#N/A,#N/A,TRUE,"Смета на пасс. обор. №1"}</definedName>
    <definedName name="ап" localSheetId="12" hidden="1">{#N/A,#N/A,TRUE,"Смета на пасс. обор. №1"}</definedName>
    <definedName name="ап" localSheetId="14" hidden="1">{#N/A,#N/A,TRUE,"Смета на пасс. обор. №1"}</definedName>
    <definedName name="ап" localSheetId="6" hidden="1">{#N/A,#N/A,TRUE,"Смета на пасс. обор. №1"}</definedName>
    <definedName name="ап" localSheetId="13" hidden="1">{#N/A,#N/A,TRUE,"Смета на пасс. обор. №1"}</definedName>
    <definedName name="ап" hidden="1">{#N/A,#N/A,TRUE,"Смета на пасс. обор. №1"}</definedName>
    <definedName name="ап_1" localSheetId="11" hidden="1">{#N/A,#N/A,TRUE,"Смета на пасс. обор. №1"}</definedName>
    <definedName name="ап_1" localSheetId="12" hidden="1">{#N/A,#N/A,TRUE,"Смета на пасс. обор. №1"}</definedName>
    <definedName name="ап_1" localSheetId="14" hidden="1">{#N/A,#N/A,TRUE,"Смета на пасс. обор. №1"}</definedName>
    <definedName name="ап_1" localSheetId="6" hidden="1">{#N/A,#N/A,TRUE,"Смета на пасс. обор. №1"}</definedName>
    <definedName name="ап_1" localSheetId="13" hidden="1">{#N/A,#N/A,TRUE,"Смета на пасс. обор. №1"}</definedName>
    <definedName name="ап_1" hidden="1">{#N/A,#N/A,TRUE,"Смета на пасс. обор. №1"}</definedName>
    <definedName name="апр" localSheetId="11" hidden="1">{#N/A,#N/A,TRUE,"Смета на пасс. обор. №1"}</definedName>
    <definedName name="апр" localSheetId="12" hidden="1">{#N/A,#N/A,TRUE,"Смета на пасс. обор. №1"}</definedName>
    <definedName name="апр" localSheetId="14" hidden="1">{#N/A,#N/A,TRUE,"Смета на пасс. обор. №1"}</definedName>
    <definedName name="апр" localSheetId="6" hidden="1">{#N/A,#N/A,TRUE,"Смета на пасс. обор. №1"}</definedName>
    <definedName name="апр" localSheetId="13" hidden="1">{#N/A,#N/A,TRUE,"Смета на пасс. обор. №1"}</definedName>
    <definedName name="апр" hidden="1">{#N/A,#N/A,TRUE,"Смета на пасс. обор. №1"}</definedName>
    <definedName name="апр_1" localSheetId="11" hidden="1">{#N/A,#N/A,TRUE,"Смета на пасс. обор. №1"}</definedName>
    <definedName name="апр_1" localSheetId="12" hidden="1">{#N/A,#N/A,TRUE,"Смета на пасс. обор. №1"}</definedName>
    <definedName name="апр_1" localSheetId="14" hidden="1">{#N/A,#N/A,TRUE,"Смета на пасс. обор. №1"}</definedName>
    <definedName name="апр_1" localSheetId="6" hidden="1">{#N/A,#N/A,TRUE,"Смета на пасс. обор. №1"}</definedName>
    <definedName name="апр_1" localSheetId="13" hidden="1">{#N/A,#N/A,TRUE,"Смета на пасс. обор. №1"}</definedName>
    <definedName name="апр_1" hidden="1">{#N/A,#N/A,TRUE,"Смета на пасс. обор. №1"}</definedName>
    <definedName name="астр" localSheetId="12">#REF!</definedName>
    <definedName name="астр" localSheetId="10">#REF!</definedName>
    <definedName name="астр" localSheetId="14">#REF!</definedName>
    <definedName name="астр" localSheetId="13">#REF!</definedName>
    <definedName name="астр">#REF!</definedName>
    <definedName name="Астрахань" localSheetId="10">#REF!</definedName>
    <definedName name="Астрахань">#REF!</definedName>
    <definedName name="Астрахань_1" localSheetId="10">#REF!</definedName>
    <definedName name="Астрахань_1">#REF!</definedName>
    <definedName name="Астрахань_2" localSheetId="10">#REF!</definedName>
    <definedName name="Астрахань_2">#REF!</definedName>
    <definedName name="Астрахань_22" localSheetId="10">#REF!</definedName>
    <definedName name="Астрахань_22">#REF!</definedName>
    <definedName name="Астрахань_49" localSheetId="10">#REF!</definedName>
    <definedName name="Астрахань_49">#REF!</definedName>
    <definedName name="Астрахань_5" localSheetId="10">#REF!</definedName>
    <definedName name="Астрахань_5">#REF!</definedName>
    <definedName name="Астрахань_50" localSheetId="10">#REF!</definedName>
    <definedName name="Астрахань_50">#REF!</definedName>
    <definedName name="Астрахань_51" localSheetId="10">#REF!</definedName>
    <definedName name="Астрахань_51">#REF!</definedName>
    <definedName name="Астрахань_52" localSheetId="10">#REF!</definedName>
    <definedName name="Астрахань_52">#REF!</definedName>
    <definedName name="Астрахань_53" localSheetId="10">#REF!</definedName>
    <definedName name="Астрахань_53">#REF!</definedName>
    <definedName name="Астрахань_54" localSheetId="10">#REF!</definedName>
    <definedName name="Астрахань_54">#REF!</definedName>
    <definedName name="АСУТП2" localSheetId="10">#REF!</definedName>
    <definedName name="АСУТП2">#REF!</definedName>
    <definedName name="АСУТП2_1" localSheetId="10">#REF!</definedName>
    <definedName name="АСУТП2_1">#REF!</definedName>
    <definedName name="АСУТП2_2" localSheetId="10">#REF!</definedName>
    <definedName name="АСУТП2_2">#REF!</definedName>
    <definedName name="АСУТП2_22" localSheetId="10">#REF!</definedName>
    <definedName name="АСУТП2_22">#REF!</definedName>
    <definedName name="АСУТП2_49" localSheetId="10">#REF!</definedName>
    <definedName name="АСУТП2_49">#REF!</definedName>
    <definedName name="АСУТП2_5" localSheetId="10">#REF!</definedName>
    <definedName name="АСУТП2_5">#REF!</definedName>
    <definedName name="АСУТП2_50" localSheetId="10">#REF!</definedName>
    <definedName name="АСУТП2_50">#REF!</definedName>
    <definedName name="АСУТП2_51" localSheetId="10">#REF!</definedName>
    <definedName name="АСУТП2_51">#REF!</definedName>
    <definedName name="АСУТП2_52" localSheetId="10">#REF!</definedName>
    <definedName name="АСУТП2_52">#REF!</definedName>
    <definedName name="АСУТП2_53" localSheetId="10">#REF!</definedName>
    <definedName name="АСУТП2_53">#REF!</definedName>
    <definedName name="АСУТП2_54" localSheetId="10">#REF!</definedName>
    <definedName name="АСУТП2_54">#REF!</definedName>
    <definedName name="АСУТПАстрахань" localSheetId="10">#REF!</definedName>
    <definedName name="АСУТПАстрахань">#REF!</definedName>
    <definedName name="АСУТПАстрахань_1" localSheetId="10">#REF!</definedName>
    <definedName name="АСУТПАстрахань_1">#REF!</definedName>
    <definedName name="АСУТПАстрахань_2" localSheetId="10">#REF!</definedName>
    <definedName name="АСУТПАстрахань_2">#REF!</definedName>
    <definedName name="АСУТПАстрахань_22" localSheetId="10">#REF!</definedName>
    <definedName name="АСУТПАстрахань_22">#REF!</definedName>
    <definedName name="АСУТПАстрахань_49" localSheetId="10">#REF!</definedName>
    <definedName name="АСУТПАстрахань_49">#REF!</definedName>
    <definedName name="АСУТПАстрахань_5" localSheetId="10">#REF!</definedName>
    <definedName name="АСУТПАстрахань_5">#REF!</definedName>
    <definedName name="АСУТПАстрахань_50" localSheetId="10">#REF!</definedName>
    <definedName name="АСУТПАстрахань_50">#REF!</definedName>
    <definedName name="АСУТПАстрахань_51" localSheetId="10">#REF!</definedName>
    <definedName name="АСУТПАстрахань_51">#REF!</definedName>
    <definedName name="АСУТПАстрахань_52" localSheetId="10">#REF!</definedName>
    <definedName name="АСУТПАстрахань_52">#REF!</definedName>
    <definedName name="АСУТПАстрахань_53" localSheetId="10">#REF!</definedName>
    <definedName name="АСУТПАстрахань_53">#REF!</definedName>
    <definedName name="АСУТПАстрахань_54" localSheetId="10">#REF!</definedName>
    <definedName name="АСУТПАстрахань_54">#REF!</definedName>
    <definedName name="АСУТПН.Новгород" localSheetId="10">#REF!</definedName>
    <definedName name="АСУТПН.Новгород">#REF!</definedName>
    <definedName name="АСУТПН.Новгород_1" localSheetId="10">#REF!</definedName>
    <definedName name="АСУТПН.Новгород_1">#REF!</definedName>
    <definedName name="АСУТПН.Новгород_2" localSheetId="10">#REF!</definedName>
    <definedName name="АСУТПН.Новгород_2">#REF!</definedName>
    <definedName name="АСУТПН.Новгород_22" localSheetId="10">#REF!</definedName>
    <definedName name="АСУТПН.Новгород_22">#REF!</definedName>
    <definedName name="АСУТПН.Новгород_49" localSheetId="10">#REF!</definedName>
    <definedName name="АСУТПН.Новгород_49">#REF!</definedName>
    <definedName name="АСУТПН.Новгород_5" localSheetId="10">#REF!</definedName>
    <definedName name="АСУТПН.Новгород_5">#REF!</definedName>
    <definedName name="АСУТПН.Новгород_50" localSheetId="10">#REF!</definedName>
    <definedName name="АСУТПН.Новгород_50">#REF!</definedName>
    <definedName name="АСУТПН.Новгород_51" localSheetId="10">#REF!</definedName>
    <definedName name="АСУТПН.Новгород_51">#REF!</definedName>
    <definedName name="АСУТПН.Новгород_52" localSheetId="10">#REF!</definedName>
    <definedName name="АСУТПН.Новгород_52">#REF!</definedName>
    <definedName name="АСУТПН.Новгород_53" localSheetId="10">#REF!</definedName>
    <definedName name="АСУТПН.Новгород_53">#REF!</definedName>
    <definedName name="АСУТПН.Новгород_54" localSheetId="10">#REF!</definedName>
    <definedName name="АСУТПН.Новгород_54">#REF!</definedName>
    <definedName name="АСУТПСтаврополь" localSheetId="10">#REF!</definedName>
    <definedName name="АСУТПСтаврополь">#REF!</definedName>
    <definedName name="АСУТПСтаврополь_1" localSheetId="10">#REF!</definedName>
    <definedName name="АСУТПСтаврополь_1">#REF!</definedName>
    <definedName name="АСУТПСтаврополь_2" localSheetId="10">#REF!</definedName>
    <definedName name="АСУТПСтаврополь_2">#REF!</definedName>
    <definedName name="АСУТПСтаврополь_22" localSheetId="10">#REF!</definedName>
    <definedName name="АСУТПСтаврополь_22">#REF!</definedName>
    <definedName name="АСУТПСтаврополь_49" localSheetId="10">#REF!</definedName>
    <definedName name="АСУТПСтаврополь_49">#REF!</definedName>
    <definedName name="АСУТПСтаврополь_5" localSheetId="10">#REF!</definedName>
    <definedName name="АСУТПСтаврополь_5">#REF!</definedName>
    <definedName name="АСУТПСтаврополь_50" localSheetId="10">#REF!</definedName>
    <definedName name="АСУТПСтаврополь_50">#REF!</definedName>
    <definedName name="АСУТПСтаврополь_51" localSheetId="10">#REF!</definedName>
    <definedName name="АСУТПСтаврополь_51">#REF!</definedName>
    <definedName name="АСУТПСтаврополь_52" localSheetId="10">#REF!</definedName>
    <definedName name="АСУТПСтаврополь_52">#REF!</definedName>
    <definedName name="АСУТПСтаврополь_53" localSheetId="10">#REF!</definedName>
    <definedName name="АСУТПСтаврополь_53">#REF!</definedName>
    <definedName name="АСУТПСтаврополь_54" localSheetId="10">#REF!</definedName>
    <definedName name="АСУТПСтаврополь_54">#REF!</definedName>
    <definedName name="АФС" localSheetId="10">[2]топография!#REF!</definedName>
    <definedName name="АФС" localSheetId="6">[3]топография!#REF!</definedName>
    <definedName name="АФС">[2]топография!#REF!</definedName>
    <definedName name="б" localSheetId="11" hidden="1">{#N/A,#N/A,TRUE,"Смета на пасс. обор. №1"}</definedName>
    <definedName name="б" localSheetId="12" hidden="1">{#N/A,#N/A,TRUE,"Смета на пасс. обор. №1"}</definedName>
    <definedName name="б" localSheetId="14" hidden="1">{#N/A,#N/A,TRUE,"Смета на пасс. обор. №1"}</definedName>
    <definedName name="б" localSheetId="6" hidden="1">{#N/A,#N/A,TRUE,"Смета на пасс. обор. №1"}</definedName>
    <definedName name="б" localSheetId="13" hidden="1">{#N/A,#N/A,TRUE,"Смета на пасс. обор. №1"}</definedName>
    <definedName name="б" hidden="1">{#N/A,#N/A,TRUE,"Смета на пасс. обор. №1"}</definedName>
    <definedName name="б_1" localSheetId="11" hidden="1">{#N/A,#N/A,TRUE,"Смета на пасс. обор. №1"}</definedName>
    <definedName name="б_1" localSheetId="12" hidden="1">{#N/A,#N/A,TRUE,"Смета на пасс. обор. №1"}</definedName>
    <definedName name="б_1" localSheetId="14" hidden="1">{#N/A,#N/A,TRUE,"Смета на пасс. обор. №1"}</definedName>
    <definedName name="б_1" localSheetId="6" hidden="1">{#N/A,#N/A,TRUE,"Смета на пасс. обор. №1"}</definedName>
    <definedName name="б_1" localSheetId="13" hidden="1">{#N/A,#N/A,TRUE,"Смета на пасс. обор. №1"}</definedName>
    <definedName name="б_1" hidden="1">{#N/A,#N/A,TRUE,"Смета на пасс. обор. №1"}</definedName>
    <definedName name="бабабла" localSheetId="11" hidden="1">{#N/A,#N/A,TRUE,"Смета на пасс. обор. №1"}</definedName>
    <definedName name="бабабла" localSheetId="12" hidden="1">{#N/A,#N/A,TRUE,"Смета на пасс. обор. №1"}</definedName>
    <definedName name="бабабла" localSheetId="14" hidden="1">{#N/A,#N/A,TRUE,"Смета на пасс. обор. №1"}</definedName>
    <definedName name="бабабла" localSheetId="6" hidden="1">{#N/A,#N/A,TRUE,"Смета на пасс. обор. №1"}</definedName>
    <definedName name="бабабла" localSheetId="13" hidden="1">{#N/A,#N/A,TRUE,"Смета на пасс. обор. №1"}</definedName>
    <definedName name="бабабла" hidden="1">{#N/A,#N/A,TRUE,"Смета на пасс. обор. №1"}</definedName>
    <definedName name="бабабла_1" localSheetId="11" hidden="1">{#N/A,#N/A,TRUE,"Смета на пасс. обор. №1"}</definedName>
    <definedName name="бабабла_1" localSheetId="12" hidden="1">{#N/A,#N/A,TRUE,"Смета на пасс. обор. №1"}</definedName>
    <definedName name="бабабла_1" localSheetId="14" hidden="1">{#N/A,#N/A,TRUE,"Смета на пасс. обор. №1"}</definedName>
    <definedName name="бабабла_1" localSheetId="6" hidden="1">{#N/A,#N/A,TRUE,"Смета на пасс. обор. №1"}</definedName>
    <definedName name="бабабла_1" localSheetId="13" hidden="1">{#N/A,#N/A,TRUE,"Смета на пасс. обор. №1"}</definedName>
    <definedName name="бабабла_1" hidden="1">{#N/A,#N/A,TRUE,"Смета на пасс. обор. №1"}</definedName>
    <definedName name="_xlnm.Database">'[13]ПС 110 кВ (доп)'!$B$1:$F$18</definedName>
    <definedName name="Бланк_сметы" localSheetId="12">#REF!</definedName>
    <definedName name="Бланк_сметы" localSheetId="10">#REF!</definedName>
    <definedName name="Бланк_сметы" localSheetId="14">#REF!</definedName>
    <definedName name="Бланк_сметы" localSheetId="13">#REF!</definedName>
    <definedName name="Бланк_сметы">#REF!</definedName>
    <definedName name="бол" localSheetId="11" hidden="1">{#N/A,#N/A,TRUE,"Смета на пасс. обор. №1"}</definedName>
    <definedName name="бол" localSheetId="12" hidden="1">{#N/A,#N/A,TRUE,"Смета на пасс. обор. №1"}</definedName>
    <definedName name="бол" localSheetId="14" hidden="1">{#N/A,#N/A,TRUE,"Смета на пасс. обор. №1"}</definedName>
    <definedName name="бол" localSheetId="6" hidden="1">{#N/A,#N/A,TRUE,"Смета на пасс. обор. №1"}</definedName>
    <definedName name="бол" localSheetId="13" hidden="1">{#N/A,#N/A,TRUE,"Смета на пасс. обор. №1"}</definedName>
    <definedName name="бол" hidden="1">{#N/A,#N/A,TRUE,"Смета на пасс. обор. №1"}</definedName>
    <definedName name="бол_1" localSheetId="11" hidden="1">{#N/A,#N/A,TRUE,"Смета на пасс. обор. №1"}</definedName>
    <definedName name="бол_1" localSheetId="12" hidden="1">{#N/A,#N/A,TRUE,"Смета на пасс. обор. №1"}</definedName>
    <definedName name="бол_1" localSheetId="14" hidden="1">{#N/A,#N/A,TRUE,"Смета на пасс. обор. №1"}</definedName>
    <definedName name="бол_1" localSheetId="6" hidden="1">{#N/A,#N/A,TRUE,"Смета на пасс. обор. №1"}</definedName>
    <definedName name="бол_1" localSheetId="13" hidden="1">{#N/A,#N/A,TRUE,"Смета на пасс. обор. №1"}</definedName>
    <definedName name="бол_1" hidden="1">{#N/A,#N/A,TRUE,"Смета на пасс. обор. №1"}</definedName>
    <definedName name="БСИР" localSheetId="12">#REF!</definedName>
    <definedName name="БСИР" localSheetId="10">#REF!</definedName>
    <definedName name="БСИР" localSheetId="14">#REF!</definedName>
    <definedName name="БСИР" localSheetId="13">#REF!</definedName>
    <definedName name="БСИР">#REF!</definedName>
    <definedName name="в" localSheetId="11" hidden="1">{#N/A,#N/A,TRUE,"Смета на пасс. обор. №1"}</definedName>
    <definedName name="в" localSheetId="12" hidden="1">{#N/A,#N/A,TRUE,"Смета на пасс. обор. №1"}</definedName>
    <definedName name="в" localSheetId="14" hidden="1">{#N/A,#N/A,TRUE,"Смета на пасс. обор. №1"}</definedName>
    <definedName name="в" localSheetId="6" hidden="1">{#N/A,#N/A,TRUE,"Смета на пасс. обор. №1"}</definedName>
    <definedName name="в" localSheetId="13" hidden="1">{#N/A,#N/A,TRUE,"Смета на пасс. обор. №1"}</definedName>
    <definedName name="в" hidden="1">{#N/A,#N/A,TRUE,"Смета на пасс. обор. №1"}</definedName>
    <definedName name="в_1" localSheetId="11" hidden="1">{#N/A,#N/A,TRUE,"Смета на пасс. обор. №1"}</definedName>
    <definedName name="в_1" localSheetId="12" hidden="1">{#N/A,#N/A,TRUE,"Смета на пасс. обор. №1"}</definedName>
    <definedName name="в_1" localSheetId="14" hidden="1">{#N/A,#N/A,TRUE,"Смета на пасс. обор. №1"}</definedName>
    <definedName name="в_1" localSheetId="6" hidden="1">{#N/A,#N/A,TRUE,"Смета на пасс. обор. №1"}</definedName>
    <definedName name="в_1" localSheetId="13" hidden="1">{#N/A,#N/A,TRUE,"Смета на пасс. обор. №1"}</definedName>
    <definedName name="в_1" hidden="1">{#N/A,#N/A,TRUE,"Смета на пасс. обор. №1"}</definedName>
    <definedName name="ва" localSheetId="12">#REF!</definedName>
    <definedName name="ва" localSheetId="10">#REF!</definedName>
    <definedName name="ва" localSheetId="14">#REF!</definedName>
    <definedName name="ва" localSheetId="13">#REF!</definedName>
    <definedName name="ва">#REF!</definedName>
    <definedName name="вап" localSheetId="11" hidden="1">{#N/A,#N/A,TRUE,"Смета на пасс. обор. №1"}</definedName>
    <definedName name="вап" localSheetId="12" hidden="1">{#N/A,#N/A,TRUE,"Смета на пасс. обор. №1"}</definedName>
    <definedName name="вап" localSheetId="14" hidden="1">{#N/A,#N/A,TRUE,"Смета на пасс. обор. №1"}</definedName>
    <definedName name="вап" localSheetId="6" hidden="1">{#N/A,#N/A,TRUE,"Смета на пасс. обор. №1"}</definedName>
    <definedName name="вап" localSheetId="13" hidden="1">{#N/A,#N/A,TRUE,"Смета на пасс. обор. №1"}</definedName>
    <definedName name="вап" hidden="1">{#N/A,#N/A,TRUE,"Смета на пасс. обор. №1"}</definedName>
    <definedName name="вап_1" localSheetId="11" hidden="1">{#N/A,#N/A,TRUE,"Смета на пасс. обор. №1"}</definedName>
    <definedName name="вап_1" localSheetId="12" hidden="1">{#N/A,#N/A,TRUE,"Смета на пасс. обор. №1"}</definedName>
    <definedName name="вап_1" localSheetId="14" hidden="1">{#N/A,#N/A,TRUE,"Смета на пасс. обор. №1"}</definedName>
    <definedName name="вап_1" localSheetId="6" hidden="1">{#N/A,#N/A,TRUE,"Смета на пасс. обор. №1"}</definedName>
    <definedName name="вап_1" localSheetId="13" hidden="1">{#N/A,#N/A,TRUE,"Смета на пасс. обор. №1"}</definedName>
    <definedName name="вап_1" hidden="1">{#N/A,#N/A,TRUE,"Смета на пасс. обор. №1"}</definedName>
    <definedName name="вапапо" localSheetId="11" hidden="1">{#N/A,#N/A,TRUE,"Смета на пасс. обор. №1"}</definedName>
    <definedName name="вапапо" localSheetId="12" hidden="1">{#N/A,#N/A,TRUE,"Смета на пасс. обор. №1"}</definedName>
    <definedName name="вапапо" localSheetId="14" hidden="1">{#N/A,#N/A,TRUE,"Смета на пасс. обор. №1"}</definedName>
    <definedName name="вапапо" localSheetId="6" hidden="1">{#N/A,#N/A,TRUE,"Смета на пасс. обор. №1"}</definedName>
    <definedName name="вапапо" localSheetId="13" hidden="1">{#N/A,#N/A,TRUE,"Смета на пасс. обор. №1"}</definedName>
    <definedName name="вапапо" hidden="1">{#N/A,#N/A,TRUE,"Смета на пасс. обор. №1"}</definedName>
    <definedName name="вапапо_1" localSheetId="11" hidden="1">{#N/A,#N/A,TRUE,"Смета на пасс. обор. №1"}</definedName>
    <definedName name="вапапо_1" localSheetId="12" hidden="1">{#N/A,#N/A,TRUE,"Смета на пасс. обор. №1"}</definedName>
    <definedName name="вапапо_1" localSheetId="14" hidden="1">{#N/A,#N/A,TRUE,"Смета на пасс. обор. №1"}</definedName>
    <definedName name="вапапо_1" localSheetId="6" hidden="1">{#N/A,#N/A,TRUE,"Смета на пасс. обор. №1"}</definedName>
    <definedName name="вапапо_1" localSheetId="13" hidden="1">{#N/A,#N/A,TRUE,"Смета на пасс. обор. №1"}</definedName>
    <definedName name="вапапо_1" hidden="1">{#N/A,#N/A,TRUE,"Смета на пасс. обор. №1"}</definedName>
    <definedName name="вв" localSheetId="15">[5]топография!#REF!</definedName>
    <definedName name="вв" localSheetId="18">[2]топография!#REF!</definedName>
    <definedName name="вв" localSheetId="9">[5]топография!#REF!</definedName>
    <definedName name="вв" localSheetId="10">[2]топография!#REF!</definedName>
    <definedName name="вв" localSheetId="14">[2]топография!#REF!</definedName>
    <definedName name="вв" localSheetId="6">[3]топография!#REF!</definedName>
    <definedName name="вв">[5]топография!#REF!</definedName>
    <definedName name="ввв" localSheetId="12">#REF!</definedName>
    <definedName name="ввв" localSheetId="10">#REF!</definedName>
    <definedName name="ввв" localSheetId="14">#REF!</definedName>
    <definedName name="ввв" localSheetId="13">#REF!</definedName>
    <definedName name="ввв">#REF!</definedName>
    <definedName name="ввод" localSheetId="10">#REF!</definedName>
    <definedName name="ввод">#REF!</definedName>
    <definedName name="ввод_1" localSheetId="10">#REF!</definedName>
    <definedName name="ввод_1">#REF!</definedName>
    <definedName name="ввод_49" localSheetId="10">#REF!</definedName>
    <definedName name="ввод_49">#REF!</definedName>
    <definedName name="ввод_50" localSheetId="10">#REF!</definedName>
    <definedName name="ввод_50">#REF!</definedName>
    <definedName name="ввод_51" localSheetId="10">#REF!</definedName>
    <definedName name="ввод_51">#REF!</definedName>
    <definedName name="ввод_52" localSheetId="10">#REF!</definedName>
    <definedName name="ввод_52">#REF!</definedName>
    <definedName name="ввод_53" localSheetId="10">#REF!</definedName>
    <definedName name="ввод_53">#REF!</definedName>
    <definedName name="ввод_54" localSheetId="10">#REF!</definedName>
    <definedName name="ввод_54">#REF!</definedName>
    <definedName name="вика" localSheetId="10">#REF!</definedName>
    <definedName name="вика">#REF!</definedName>
    <definedName name="Внут_Т" localSheetId="10">#REF!</definedName>
    <definedName name="Внут_Т" localSheetId="14">#REF!</definedName>
    <definedName name="Внут_Т">#REF!</definedName>
    <definedName name="воп" localSheetId="10">[2]топография!#REF!</definedName>
    <definedName name="воп" localSheetId="6">[3]топография!#REF!</definedName>
    <definedName name="воп">[2]топография!#REF!</definedName>
    <definedName name="вравар" localSheetId="12">#REF!</definedName>
    <definedName name="вравар" localSheetId="10">#REF!</definedName>
    <definedName name="вравар" localSheetId="14">#REF!</definedName>
    <definedName name="вравар" localSheetId="13">#REF!</definedName>
    <definedName name="вравар">#REF!</definedName>
    <definedName name="Времен">[14]Коэфф!$B$2</definedName>
    <definedName name="ВСЕГО" localSheetId="12">#REF!</definedName>
    <definedName name="ВСЕГО" localSheetId="10">#REF!</definedName>
    <definedName name="ВСЕГО" localSheetId="14">#REF!</definedName>
    <definedName name="ВСЕГО" localSheetId="13">#REF!</definedName>
    <definedName name="ВСЕГО">#REF!</definedName>
    <definedName name="ВсегоРучБур">[15]СмРучБур!$J$40</definedName>
    <definedName name="ВсегоШурфов" localSheetId="12">#REF!</definedName>
    <definedName name="ВсегоШурфов" localSheetId="10">#REF!</definedName>
    <definedName name="ВсегоШурфов" localSheetId="14">#REF!</definedName>
    <definedName name="ВсегоШурфов" localSheetId="13">#REF!</definedName>
    <definedName name="ВсегоШурфов">#REF!</definedName>
    <definedName name="Вспом" localSheetId="10">#REF!</definedName>
    <definedName name="Вспом" localSheetId="14">#REF!</definedName>
    <definedName name="Вспом">#REF!</definedName>
    <definedName name="Вторич" localSheetId="10">#REF!</definedName>
    <definedName name="Вторич">#REF!</definedName>
    <definedName name="ВЫЕЗД_всего">[16]РасчетКомандир1!$M$1:$M$65536</definedName>
    <definedName name="ВЫЕЗД_всего_1">[16]РасчетКомандир2!$O$1:$O$65536</definedName>
    <definedName name="ВЫЕЗД_период">[16]РасчетКомандир1!$E$1:$E$65536</definedName>
    <definedName name="ВЫЕЗД_период_1">[16]РасчетКомандир2!$E$1:$E$65536</definedName>
    <definedName name="ггггггггггггггггггггггггггггггггггггггггггггггг" localSheetId="12">[2]топография!#REF!</definedName>
    <definedName name="ггггггггггггггггггггггггггггггггггггггггггггггг" localSheetId="10">[2]топография!#REF!</definedName>
    <definedName name="ггггггггггггггггггггггггггггггггггггггггггггггг" localSheetId="14">[2]топография!#REF!</definedName>
    <definedName name="ггггггггггггггггггггггггггггггггггггггггггггггг" localSheetId="6">[3]топография!#REF!</definedName>
    <definedName name="ггггггггггггггггггггггггггггггггггггггггггггггг" localSheetId="13">[2]топография!#REF!</definedName>
    <definedName name="ггггггггггггггггггггггггггггггггггггггггггггггг">[2]топография!#REF!</definedName>
    <definedName name="гелог" localSheetId="12">#REF!</definedName>
    <definedName name="гелог" localSheetId="10">#REF!</definedName>
    <definedName name="гелог" localSheetId="14">#REF!</definedName>
    <definedName name="гелог" localSheetId="13">#REF!</definedName>
    <definedName name="гелог">#REF!</definedName>
    <definedName name="гео" localSheetId="10">#REF!</definedName>
    <definedName name="гео">#REF!</definedName>
    <definedName name="геодез1">[17]геолог!$L$81</definedName>
    <definedName name="геол" localSheetId="12">[18]Смета!#REF!</definedName>
    <definedName name="геол" localSheetId="10">[18]Смета!#REF!</definedName>
    <definedName name="геол" localSheetId="14">[18]Смета!#REF!</definedName>
    <definedName name="геол" localSheetId="13">[18]Смета!#REF!</definedName>
    <definedName name="геол">[18]Смета!#REF!</definedName>
    <definedName name="геол.1" localSheetId="12">#REF!</definedName>
    <definedName name="геол.1" localSheetId="10">#REF!</definedName>
    <definedName name="геол.1" localSheetId="14">#REF!</definedName>
    <definedName name="геол.1" localSheetId="13">#REF!</definedName>
    <definedName name="геол.1">#REF!</definedName>
    <definedName name="геол_1" localSheetId="12">[19]Смета!#REF!</definedName>
    <definedName name="геол_1" localSheetId="10">[19]Смета!#REF!</definedName>
    <definedName name="геол_1" localSheetId="14">[19]Смета!#REF!</definedName>
    <definedName name="геол_1" localSheetId="13">[19]Смета!#REF!</definedName>
    <definedName name="геол_1">[19]Смета!#REF!</definedName>
    <definedName name="геол_2" localSheetId="10">[20]Смета!#REF!</definedName>
    <definedName name="геол_2">[20]Смета!#REF!</definedName>
    <definedName name="Геол_Лазаревск" localSheetId="10">[2]топография!#REF!</definedName>
    <definedName name="Геол_Лазаревск" localSheetId="6">[3]топография!#REF!</definedName>
    <definedName name="Геол_Лазаревск">[2]топография!#REF!</definedName>
    <definedName name="геол1" localSheetId="12">#REF!</definedName>
    <definedName name="геол1" localSheetId="10">#REF!</definedName>
    <definedName name="геол1" localSheetId="14">#REF!</definedName>
    <definedName name="геол1" localSheetId="13">#REF!</definedName>
    <definedName name="геол1">#REF!</definedName>
    <definedName name="геоф" localSheetId="10">#REF!</definedName>
    <definedName name="геоф">#REF!</definedName>
    <definedName name="Геофиз" localSheetId="10">#REF!</definedName>
    <definedName name="Геофиз">#REF!</definedName>
    <definedName name="геофизика" localSheetId="10">#REF!</definedName>
    <definedName name="геофизика">#REF!</definedName>
    <definedName name="гид" localSheetId="10">[21]Смета!#REF!</definedName>
    <definedName name="гид">[21]Смета!#REF!</definedName>
    <definedName name="гид_1" localSheetId="10">[22]Смета!#REF!</definedName>
    <definedName name="гид_1">[22]Смета!#REF!</definedName>
    <definedName name="гид_2" localSheetId="10">[23]Смета!#REF!</definedName>
    <definedName name="гид_2">[23]Смета!#REF!</definedName>
    <definedName name="Гидро" localSheetId="10">[2]топография!#REF!</definedName>
    <definedName name="Гидро" localSheetId="6">[3]топография!#REF!</definedName>
    <definedName name="Гидро">[2]топография!#REF!</definedName>
    <definedName name="гидро1" localSheetId="12">#REF!</definedName>
    <definedName name="гидро1" localSheetId="10">#REF!</definedName>
    <definedName name="гидро1" localSheetId="14">#REF!</definedName>
    <definedName name="гидро1" localSheetId="13">#REF!</definedName>
    <definedName name="гидро1">#REF!</definedName>
    <definedName name="гидро1_1" localSheetId="10">#REF!</definedName>
    <definedName name="гидро1_1">#REF!</definedName>
    <definedName name="гидрол" localSheetId="10">#REF!</definedName>
    <definedName name="гидрол">#REF!</definedName>
    <definedName name="Гидролог" localSheetId="10">#REF!</definedName>
    <definedName name="Гидролог">#REF!</definedName>
    <definedName name="гидролог_1" localSheetId="10">#REF!</definedName>
    <definedName name="гидролог_1">#REF!</definedName>
    <definedName name="Гидрология_7.03.08" localSheetId="10">[2]топография!#REF!</definedName>
    <definedName name="Гидрология_7.03.08" localSheetId="6">[3]топография!#REF!</definedName>
    <definedName name="Гидрология_7.03.08">[2]топография!#REF!</definedName>
    <definedName name="ГИП" localSheetId="12">#REF!</definedName>
    <definedName name="ГИП" localSheetId="10">#REF!</definedName>
    <definedName name="ГИП" localSheetId="14">#REF!</definedName>
    <definedName name="ГИП" localSheetId="13">#REF!</definedName>
    <definedName name="ГИП">#REF!</definedName>
    <definedName name="ГИП_1" localSheetId="10">#REF!</definedName>
    <definedName name="ГИП_1">#REF!</definedName>
    <definedName name="город" localSheetId="10">#REF!</definedName>
    <definedName name="город">#REF!</definedName>
    <definedName name="город_49" localSheetId="10">#REF!</definedName>
    <definedName name="город_49">#REF!</definedName>
    <definedName name="город_50" localSheetId="10">#REF!</definedName>
    <definedName name="город_50">#REF!</definedName>
    <definedName name="город_51" localSheetId="10">#REF!</definedName>
    <definedName name="город_51">#REF!</definedName>
    <definedName name="город_52" localSheetId="10">#REF!</definedName>
    <definedName name="город_52">#REF!</definedName>
    <definedName name="город_53" localSheetId="10">#REF!</definedName>
    <definedName name="город_53">#REF!</definedName>
    <definedName name="город_54" localSheetId="10">#REF!</definedName>
    <definedName name="город_54">#REF!</definedName>
    <definedName name="ГРП" localSheetId="10">#REF!</definedName>
    <definedName name="ГРП" localSheetId="14">#REF!</definedName>
    <definedName name="ГРП">#REF!</definedName>
    <definedName name="ГРП1" localSheetId="10">#REF!</definedName>
    <definedName name="ГРП1" localSheetId="14">#REF!</definedName>
    <definedName name="ГРП1">#REF!</definedName>
    <definedName name="гшшг">NA()</definedName>
    <definedName name="д1" localSheetId="15">#REF!</definedName>
    <definedName name="д1" localSheetId="18">#REF!</definedName>
    <definedName name="д1" localSheetId="9">#REF!</definedName>
    <definedName name="д1" localSheetId="12">#REF!</definedName>
    <definedName name="д1" localSheetId="10">#REF!</definedName>
    <definedName name="д1" localSheetId="14">#REF!</definedName>
    <definedName name="д1" localSheetId="13">#REF!</definedName>
    <definedName name="д1">#REF!</definedName>
    <definedName name="д10" localSheetId="15">#REF!</definedName>
    <definedName name="д10" localSheetId="18">#REF!</definedName>
    <definedName name="д10" localSheetId="9">#REF!</definedName>
    <definedName name="д10" localSheetId="10">#REF!</definedName>
    <definedName name="д10">#REF!</definedName>
    <definedName name="д2" localSheetId="15">#REF!</definedName>
    <definedName name="д2" localSheetId="18">#REF!</definedName>
    <definedName name="д2" localSheetId="9">#REF!</definedName>
    <definedName name="д2" localSheetId="10">#REF!</definedName>
    <definedName name="д2">#REF!</definedName>
    <definedName name="д3" localSheetId="15">#REF!</definedName>
    <definedName name="д3" localSheetId="18">#REF!</definedName>
    <definedName name="д3" localSheetId="9">#REF!</definedName>
    <definedName name="д3" localSheetId="10">#REF!</definedName>
    <definedName name="д3">#REF!</definedName>
    <definedName name="д4" localSheetId="15">#REF!</definedName>
    <definedName name="д4" localSheetId="18">#REF!</definedName>
    <definedName name="д4" localSheetId="9">#REF!</definedName>
    <definedName name="д4" localSheetId="10">#REF!</definedName>
    <definedName name="д4">#REF!</definedName>
    <definedName name="д5" localSheetId="15">#REF!</definedName>
    <definedName name="д5" localSheetId="18">#REF!</definedName>
    <definedName name="д5" localSheetId="9">#REF!</definedName>
    <definedName name="д5" localSheetId="10">#REF!</definedName>
    <definedName name="д5">#REF!</definedName>
    <definedName name="д6" localSheetId="15">#REF!</definedName>
    <definedName name="д6" localSheetId="18">#REF!</definedName>
    <definedName name="д6" localSheetId="9">#REF!</definedName>
    <definedName name="д6" localSheetId="10">#REF!</definedName>
    <definedName name="д6">#REF!</definedName>
    <definedName name="д7" localSheetId="15">#REF!</definedName>
    <definedName name="д7" localSheetId="18">#REF!</definedName>
    <definedName name="д7" localSheetId="9">#REF!</definedName>
    <definedName name="д7" localSheetId="10">#REF!</definedName>
    <definedName name="д7">#REF!</definedName>
    <definedName name="д8" localSheetId="15">#REF!</definedName>
    <definedName name="д8" localSheetId="18">#REF!</definedName>
    <definedName name="д8" localSheetId="9">#REF!</definedName>
    <definedName name="д8" localSheetId="10">#REF!</definedName>
    <definedName name="д8">#REF!</definedName>
    <definedName name="д9" localSheetId="15">#REF!</definedName>
    <definedName name="д9" localSheetId="18">#REF!</definedName>
    <definedName name="д9" localSheetId="9">#REF!</definedName>
    <definedName name="д9" localSheetId="10">#REF!</definedName>
    <definedName name="д9">#REF!</definedName>
    <definedName name="дд" localSheetId="10">[24]Смета!#REF!</definedName>
    <definedName name="дд">[24]Смета!#REF!</definedName>
    <definedName name="ддддд" localSheetId="12">#REF!</definedName>
    <definedName name="ддддд" localSheetId="10">#REF!</definedName>
    <definedName name="ддддд" localSheetId="14">#REF!</definedName>
    <definedName name="ддддд" localSheetId="13">#REF!</definedName>
    <definedName name="ддддд">#REF!</definedName>
    <definedName name="Дельта">[25]DATA!$B$4</definedName>
    <definedName name="Дефлятор" localSheetId="12">#REF!</definedName>
    <definedName name="Дефлятор" localSheetId="10">#REF!</definedName>
    <definedName name="Дефлятор" localSheetId="14">#REF!</definedName>
    <definedName name="Дефлятор" localSheetId="13">#REF!</definedName>
    <definedName name="Дефлятор">#REF!</definedName>
    <definedName name="Дефлятор_1" localSheetId="10">#REF!</definedName>
    <definedName name="Дефлятор_1">#REF!</definedName>
    <definedName name="дж">[12]Вспомогательный!$D$36</definedName>
    <definedName name="дж1">[12]Вспомогательный!$D$38</definedName>
    <definedName name="джэ" localSheetId="11" hidden="1">{#N/A,#N/A,TRUE,"Смета на пасс. обор. №1"}</definedName>
    <definedName name="джэ" localSheetId="12" hidden="1">{#N/A,#N/A,TRUE,"Смета на пасс. обор. №1"}</definedName>
    <definedName name="джэ" localSheetId="14" hidden="1">{#N/A,#N/A,TRUE,"Смета на пасс. обор. №1"}</definedName>
    <definedName name="джэ" localSheetId="6" hidden="1">{#N/A,#N/A,TRUE,"Смета на пасс. обор. №1"}</definedName>
    <definedName name="джэ" localSheetId="13" hidden="1">{#N/A,#N/A,TRUE,"Смета на пасс. обор. №1"}</definedName>
    <definedName name="джэ" hidden="1">{#N/A,#N/A,TRUE,"Смета на пасс. обор. №1"}</definedName>
    <definedName name="джэ_1" localSheetId="11" hidden="1">{#N/A,#N/A,TRUE,"Смета на пасс. обор. №1"}</definedName>
    <definedName name="джэ_1" localSheetId="12" hidden="1">{#N/A,#N/A,TRUE,"Смета на пасс. обор. №1"}</definedName>
    <definedName name="джэ_1" localSheetId="14" hidden="1">{#N/A,#N/A,TRUE,"Смета на пасс. обор. №1"}</definedName>
    <definedName name="джэ_1" localSheetId="6" hidden="1">{#N/A,#N/A,TRUE,"Смета на пасс. обор. №1"}</definedName>
    <definedName name="джэ_1" localSheetId="13" hidden="1">{#N/A,#N/A,TRUE,"Смета на пасс. обор. №1"}</definedName>
    <definedName name="джэ_1" hidden="1">{#N/A,#N/A,TRUE,"Смета на пасс. обор. №1"}</definedName>
    <definedName name="дл" localSheetId="12">#REF!</definedName>
    <definedName name="дл" localSheetId="10">#REF!</definedName>
    <definedName name="дл" localSheetId="14">#REF!</definedName>
    <definedName name="дл" localSheetId="13">#REF!</definedName>
    <definedName name="дл">#REF!</definedName>
    <definedName name="дл_1" localSheetId="10">#REF!</definedName>
    <definedName name="дл_1">#REF!</definedName>
    <definedName name="дл_10" localSheetId="10">#REF!</definedName>
    <definedName name="дл_10">#REF!</definedName>
    <definedName name="дл_11" localSheetId="10">#REF!</definedName>
    <definedName name="дл_11">#REF!</definedName>
    <definedName name="дл_12" localSheetId="10">#REF!</definedName>
    <definedName name="дл_12">#REF!</definedName>
    <definedName name="дл_13" localSheetId="10">#REF!</definedName>
    <definedName name="дл_13">#REF!</definedName>
    <definedName name="дл_14" localSheetId="10">#REF!</definedName>
    <definedName name="дл_14">#REF!</definedName>
    <definedName name="дл_15" localSheetId="10">#REF!</definedName>
    <definedName name="дл_15">#REF!</definedName>
    <definedName name="дл_16" localSheetId="10">#REF!</definedName>
    <definedName name="дл_16">#REF!</definedName>
    <definedName name="дл_17" localSheetId="10">#REF!</definedName>
    <definedName name="дл_17">#REF!</definedName>
    <definedName name="дл_18" localSheetId="10">#REF!</definedName>
    <definedName name="дл_18">#REF!</definedName>
    <definedName name="дл_19" localSheetId="10">#REF!</definedName>
    <definedName name="дл_19">#REF!</definedName>
    <definedName name="дл_2" localSheetId="10">#REF!</definedName>
    <definedName name="дл_2">#REF!</definedName>
    <definedName name="дл_20" localSheetId="10">#REF!</definedName>
    <definedName name="дл_20">#REF!</definedName>
    <definedName name="дл_21" localSheetId="10">#REF!</definedName>
    <definedName name="дл_21">#REF!</definedName>
    <definedName name="дл_49" localSheetId="10">#REF!</definedName>
    <definedName name="дл_49">#REF!</definedName>
    <definedName name="дл_50" localSheetId="10">#REF!</definedName>
    <definedName name="дл_50">#REF!</definedName>
    <definedName name="дл_51" localSheetId="10">#REF!</definedName>
    <definedName name="дл_51">#REF!</definedName>
    <definedName name="дл_52" localSheetId="10">#REF!</definedName>
    <definedName name="дл_52">#REF!</definedName>
    <definedName name="дл_53" localSheetId="10">#REF!</definedName>
    <definedName name="дл_53">#REF!</definedName>
    <definedName name="дл_54" localSheetId="10">#REF!</definedName>
    <definedName name="дл_54">#REF!</definedName>
    <definedName name="дл_6" localSheetId="10">#REF!</definedName>
    <definedName name="дл_6">#REF!</definedName>
    <definedName name="дл_7" localSheetId="10">#REF!</definedName>
    <definedName name="дл_7">#REF!</definedName>
    <definedName name="дл_8" localSheetId="10">#REF!</definedName>
    <definedName name="дл_8">#REF!</definedName>
    <definedName name="дл_9" localSheetId="10">#REF!</definedName>
    <definedName name="дл_9">#REF!</definedName>
    <definedName name="Длинна_границы" localSheetId="10">#REF!</definedName>
    <definedName name="Длинна_границы">#REF!</definedName>
    <definedName name="Длинна_границы_1" localSheetId="10">#REF!</definedName>
    <definedName name="Длинна_границы_1">#REF!</definedName>
    <definedName name="Длинна_трассы" localSheetId="10">#REF!</definedName>
    <definedName name="Длинна_трассы">#REF!</definedName>
    <definedName name="Длинна_трассы_1" localSheetId="10">#REF!</definedName>
    <definedName name="Длинна_трассы_1">#REF!</definedName>
    <definedName name="ДЛО" localSheetId="15">#REF!</definedName>
    <definedName name="ДЛО" localSheetId="18">#REF!</definedName>
    <definedName name="ДЛО" localSheetId="9">#REF!</definedName>
    <definedName name="ДЛО" localSheetId="10">#REF!</definedName>
    <definedName name="ДЛО" localSheetId="14">#REF!</definedName>
    <definedName name="ДЛО">#REF!</definedName>
    <definedName name="доп" localSheetId="11" hidden="1">{#N/A,#N/A,TRUE,"Смета на пасс. обор. №1"}</definedName>
    <definedName name="доп" localSheetId="12" hidden="1">{#N/A,#N/A,TRUE,"Смета на пасс. обор. №1"}</definedName>
    <definedName name="доп" localSheetId="14" hidden="1">{#N/A,#N/A,TRUE,"Смета на пасс. обор. №1"}</definedName>
    <definedName name="доп" localSheetId="6" hidden="1">{#N/A,#N/A,TRUE,"Смета на пасс. обор. №1"}</definedName>
    <definedName name="доп" localSheetId="13" hidden="1">{#N/A,#N/A,TRUE,"Смета на пасс. обор. №1"}</definedName>
    <definedName name="доп" hidden="1">{#N/A,#N/A,TRUE,"Смета на пасс. обор. №1"}</definedName>
    <definedName name="доп_1" localSheetId="11" hidden="1">{#N/A,#N/A,TRUE,"Смета на пасс. обор. №1"}</definedName>
    <definedName name="доп_1" localSheetId="12" hidden="1">{#N/A,#N/A,TRUE,"Смета на пасс. обор. №1"}</definedName>
    <definedName name="доп_1" localSheetId="14" hidden="1">{#N/A,#N/A,TRUE,"Смета на пасс. обор. №1"}</definedName>
    <definedName name="доп_1" localSheetId="6" hidden="1">{#N/A,#N/A,TRUE,"Смета на пасс. обор. №1"}</definedName>
    <definedName name="доп_1" localSheetId="13" hidden="1">{#N/A,#N/A,TRUE,"Смета на пасс. обор. №1"}</definedName>
    <definedName name="доп_1" hidden="1">{#N/A,#N/A,TRUE,"Смета на пасс. обор. №1"}</definedName>
    <definedName name="дп" localSheetId="15">#REF!</definedName>
    <definedName name="дп" localSheetId="18">#REF!</definedName>
    <definedName name="дп" localSheetId="9">#REF!</definedName>
    <definedName name="дп" localSheetId="12">#REF!</definedName>
    <definedName name="дп" localSheetId="10">#REF!</definedName>
    <definedName name="дп" localSheetId="14">#REF!</definedName>
    <definedName name="дп" localSheetId="13">#REF!</definedName>
    <definedName name="дп">#REF!</definedName>
    <definedName name="ДСК" localSheetId="15">[2]топография!#REF!</definedName>
    <definedName name="ДСК" localSheetId="18">[2]топография!#REF!</definedName>
    <definedName name="ДСК" localSheetId="9">[2]топография!#REF!</definedName>
    <definedName name="ДСК" localSheetId="12">[2]топография!#REF!</definedName>
    <definedName name="ДСК" localSheetId="10">[2]топография!#REF!</definedName>
    <definedName name="ДСК" localSheetId="14">[2]топография!#REF!</definedName>
    <definedName name="ДСК" localSheetId="6">[3]топография!#REF!</definedName>
    <definedName name="ДСК" localSheetId="13">[2]топография!#REF!</definedName>
    <definedName name="ДСК">[2]топография!#REF!</definedName>
    <definedName name="ДСК_1" localSheetId="10">[2]топография!#REF!</definedName>
    <definedName name="ДСК_1" localSheetId="6">[3]топография!#REF!</definedName>
    <definedName name="ДСК_1">[2]топография!#REF!</definedName>
    <definedName name="дэ" localSheetId="15">#REF!</definedName>
    <definedName name="дэ" localSheetId="18">#REF!</definedName>
    <definedName name="дэ" localSheetId="9">#REF!</definedName>
    <definedName name="дэ" localSheetId="12">#REF!</definedName>
    <definedName name="дэ" localSheetId="10">#REF!</definedName>
    <definedName name="дэ" localSheetId="14">#REF!</definedName>
    <definedName name="дэ" localSheetId="13">#REF!</definedName>
    <definedName name="дэ">#REF!</definedName>
    <definedName name="ен" localSheetId="11" hidden="1">{#N/A,#N/A,TRUE,"Смета на пасс. обор. №1"}</definedName>
    <definedName name="ен" localSheetId="12" hidden="1">{#N/A,#N/A,TRUE,"Смета на пасс. обор. №1"}</definedName>
    <definedName name="ен" localSheetId="14" hidden="1">{#N/A,#N/A,TRUE,"Смета на пасс. обор. №1"}</definedName>
    <definedName name="ен" localSheetId="6" hidden="1">{#N/A,#N/A,TRUE,"Смета на пасс. обор. №1"}</definedName>
    <definedName name="ен" localSheetId="13" hidden="1">{#N/A,#N/A,TRUE,"Смета на пасс. обор. №1"}</definedName>
    <definedName name="ен" hidden="1">{#N/A,#N/A,TRUE,"Смета на пасс. обор. №1"}</definedName>
    <definedName name="ен_1" localSheetId="11" hidden="1">{#N/A,#N/A,TRUE,"Смета на пасс. обор. №1"}</definedName>
    <definedName name="ен_1" localSheetId="12" hidden="1">{#N/A,#N/A,TRUE,"Смета на пасс. обор. №1"}</definedName>
    <definedName name="ен_1" localSheetId="14" hidden="1">{#N/A,#N/A,TRUE,"Смета на пасс. обор. №1"}</definedName>
    <definedName name="ен_1" localSheetId="6" hidden="1">{#N/A,#N/A,TRUE,"Смета на пасс. обор. №1"}</definedName>
    <definedName name="ен_1" localSheetId="13" hidden="1">{#N/A,#N/A,TRUE,"Смета на пасс. обор. №1"}</definedName>
    <definedName name="ен_1" hidden="1">{#N/A,#N/A,TRUE,"Смета на пасс. обор. №1"}</definedName>
    <definedName name="жж">[12]Вспомогательный!$D$80</definedName>
    <definedName name="жж_1" localSheetId="11" hidden="1">{#N/A,#N/A,TRUE,"Смета на пасс. обор. №1"}</definedName>
    <definedName name="жж_1" localSheetId="12" hidden="1">{#N/A,#N/A,TRUE,"Смета на пасс. обор. №1"}</definedName>
    <definedName name="жж_1" localSheetId="14" hidden="1">{#N/A,#N/A,TRUE,"Смета на пасс. обор. №1"}</definedName>
    <definedName name="жж_1" localSheetId="6" hidden="1">{#N/A,#N/A,TRUE,"Смета на пасс. обор. №1"}</definedName>
    <definedName name="жж_1" localSheetId="13" hidden="1">{#N/A,#N/A,TRUE,"Смета на пасс. обор. №1"}</definedName>
    <definedName name="жж_1" hidden="1">{#N/A,#N/A,TRUE,"Смета на пасс. обор. №1"}</definedName>
    <definedName name="жжж" localSheetId="12">#REF!</definedName>
    <definedName name="жжж" localSheetId="10">#REF!</definedName>
    <definedName name="жжж" localSheetId="14">#REF!</definedName>
    <definedName name="жжж" localSheetId="13">#REF!</definedName>
    <definedName name="жжж">#REF!</definedName>
    <definedName name="жл" localSheetId="10">#REF!</definedName>
    <definedName name="жл">#REF!</definedName>
    <definedName name="жпф" localSheetId="10">#REF!</definedName>
    <definedName name="жпф">#REF!</definedName>
    <definedName name="жю" localSheetId="11" hidden="1">{#N/A,#N/A,TRUE,"Смета на пасс. обор. №1"}</definedName>
    <definedName name="жю" localSheetId="12" hidden="1">{#N/A,#N/A,TRUE,"Смета на пасс. обор. №1"}</definedName>
    <definedName name="жю" localSheetId="14" hidden="1">{#N/A,#N/A,TRUE,"Смета на пасс. обор. №1"}</definedName>
    <definedName name="жю" localSheetId="6" hidden="1">{#N/A,#N/A,TRUE,"Смета на пасс. обор. №1"}</definedName>
    <definedName name="жю" localSheetId="13" hidden="1">{#N/A,#N/A,TRUE,"Смета на пасс. обор. №1"}</definedName>
    <definedName name="жю" hidden="1">{#N/A,#N/A,TRUE,"Смета на пасс. обор. №1"}</definedName>
    <definedName name="жю_1" localSheetId="11" hidden="1">{#N/A,#N/A,TRUE,"Смета на пасс. обор. №1"}</definedName>
    <definedName name="жю_1" localSheetId="12" hidden="1">{#N/A,#N/A,TRUE,"Смета на пасс. обор. №1"}</definedName>
    <definedName name="жю_1" localSheetId="14" hidden="1">{#N/A,#N/A,TRUE,"Смета на пасс. обор. №1"}</definedName>
    <definedName name="жю_1" localSheetId="6" hidden="1">{#N/A,#N/A,TRUE,"Смета на пасс. обор. №1"}</definedName>
    <definedName name="жю_1" localSheetId="13" hidden="1">{#N/A,#N/A,TRUE,"Смета на пасс. обор. №1"}</definedName>
    <definedName name="жю_1" hidden="1">{#N/A,#N/A,TRUE,"Смета на пасс. обор. №1"}</definedName>
    <definedName name="_xlnm.Print_Titles" localSheetId="7">ПД!$18:$18</definedName>
    <definedName name="_xlnm.Print_Titles" localSheetId="13">Экология!$12:$12</definedName>
    <definedName name="ЗаказДолжность">[26]ОбмОбслЗемОд!$B$67</definedName>
    <definedName name="ЗаказИмя">[26]ОбмОбслЗемОд!$C$69</definedName>
    <definedName name="Заказчик" localSheetId="12">#REF!</definedName>
    <definedName name="Заказчик" localSheetId="10">#REF!</definedName>
    <definedName name="Заказчик" localSheetId="14">#REF!</definedName>
    <definedName name="Заказчик" localSheetId="13">#REF!</definedName>
    <definedName name="Заказчик">#REF!</definedName>
    <definedName name="Заказчик_1" localSheetId="10">#REF!</definedName>
    <definedName name="Заказчик_1">#REF!</definedName>
    <definedName name="Зимнее_удорожание">[14]Коэфф!$B$1</definedName>
    <definedName name="зол" localSheetId="12">#REF!</definedName>
    <definedName name="зол" localSheetId="10">#REF!</definedName>
    <definedName name="зол" localSheetId="14">#REF!</definedName>
    <definedName name="зол" localSheetId="13">#REF!</definedName>
    <definedName name="зол">#REF!</definedName>
    <definedName name="зол_1" localSheetId="10">#REF!</definedName>
    <definedName name="зол_1">#REF!</definedName>
    <definedName name="зол_10" localSheetId="10">#REF!</definedName>
    <definedName name="зол_10">#REF!</definedName>
    <definedName name="зол_11" localSheetId="10">#REF!</definedName>
    <definedName name="зол_11">#REF!</definedName>
    <definedName name="зол_12" localSheetId="10">#REF!</definedName>
    <definedName name="зол_12">#REF!</definedName>
    <definedName name="зол_13" localSheetId="10">#REF!</definedName>
    <definedName name="зол_13">#REF!</definedName>
    <definedName name="зол_14" localSheetId="10">#REF!</definedName>
    <definedName name="зол_14">#REF!</definedName>
    <definedName name="зол_15" localSheetId="10">#REF!</definedName>
    <definedName name="зол_15">#REF!</definedName>
    <definedName name="зол_16" localSheetId="10">#REF!</definedName>
    <definedName name="зол_16">#REF!</definedName>
    <definedName name="зол_17" localSheetId="10">#REF!</definedName>
    <definedName name="зол_17">#REF!</definedName>
    <definedName name="зол_18" localSheetId="10">#REF!</definedName>
    <definedName name="зол_18">#REF!</definedName>
    <definedName name="зол_19" localSheetId="10">#REF!</definedName>
    <definedName name="зол_19">#REF!</definedName>
    <definedName name="зол_2" localSheetId="10">#REF!</definedName>
    <definedName name="зол_2">#REF!</definedName>
    <definedName name="зол_20" localSheetId="10">#REF!</definedName>
    <definedName name="зол_20">#REF!</definedName>
    <definedName name="зол_21" localSheetId="10">#REF!</definedName>
    <definedName name="зол_21">#REF!</definedName>
    <definedName name="зол_49" localSheetId="10">#REF!</definedName>
    <definedName name="зол_49">#REF!</definedName>
    <definedName name="зол_50" localSheetId="10">#REF!</definedName>
    <definedName name="зол_50">#REF!</definedName>
    <definedName name="зол_51" localSheetId="10">#REF!</definedName>
    <definedName name="зол_51">#REF!</definedName>
    <definedName name="зол_52" localSheetId="10">#REF!</definedName>
    <definedName name="зол_52">#REF!</definedName>
    <definedName name="зол_53" localSheetId="10">#REF!</definedName>
    <definedName name="зол_53">#REF!</definedName>
    <definedName name="зол_54" localSheetId="10">#REF!</definedName>
    <definedName name="зол_54">#REF!</definedName>
    <definedName name="зол_6" localSheetId="10">#REF!</definedName>
    <definedName name="зол_6">#REF!</definedName>
    <definedName name="зол_7" localSheetId="10">#REF!</definedName>
    <definedName name="зол_7">#REF!</definedName>
    <definedName name="зол_8" localSheetId="10">#REF!</definedName>
    <definedName name="зол_8">#REF!</definedName>
    <definedName name="зол_9" localSheetId="10">#REF!</definedName>
    <definedName name="зол_9">#REF!</definedName>
    <definedName name="зщ" localSheetId="11" hidden="1">{#N/A,#N/A,TRUE,"Смета на пасс. обор. №1"}</definedName>
    <definedName name="зщ" localSheetId="12" hidden="1">{#N/A,#N/A,TRUE,"Смета на пасс. обор. №1"}</definedName>
    <definedName name="зщ" localSheetId="14" hidden="1">{#N/A,#N/A,TRUE,"Смета на пасс. обор. №1"}</definedName>
    <definedName name="зщ" localSheetId="6" hidden="1">{#N/A,#N/A,TRUE,"Смета на пасс. обор. №1"}</definedName>
    <definedName name="зщ" localSheetId="13" hidden="1">{#N/A,#N/A,TRUE,"Смета на пасс. обор. №1"}</definedName>
    <definedName name="зщ" hidden="1">{#N/A,#N/A,TRUE,"Смета на пасс. обор. №1"}</definedName>
    <definedName name="зщ_1" localSheetId="11" hidden="1">{#N/A,#N/A,TRUE,"Смета на пасс. обор. №1"}</definedName>
    <definedName name="зщ_1" localSheetId="12" hidden="1">{#N/A,#N/A,TRUE,"Смета на пасс. обор. №1"}</definedName>
    <definedName name="зщ_1" localSheetId="14" hidden="1">{#N/A,#N/A,TRUE,"Смета на пасс. обор. №1"}</definedName>
    <definedName name="зщ_1" localSheetId="6" hidden="1">{#N/A,#N/A,TRUE,"Смета на пасс. обор. №1"}</definedName>
    <definedName name="зщ_1" localSheetId="13" hidden="1">{#N/A,#N/A,TRUE,"Смета на пасс. обор. №1"}</definedName>
    <definedName name="зщ_1" hidden="1">{#N/A,#N/A,TRUE,"Смета на пасс. обор. №1"}</definedName>
    <definedName name="изыск" localSheetId="10">#REF!</definedName>
    <definedName name="изыск">#REF!</definedName>
    <definedName name="изыск_1" localSheetId="10">#REF!</definedName>
    <definedName name="изыск_1">#REF!</definedName>
    <definedName name="ии" localSheetId="15">#REF!</definedName>
    <definedName name="ии" localSheetId="18">#REF!</definedName>
    <definedName name="ии" localSheetId="9">#REF!</definedName>
    <definedName name="ии" localSheetId="10">#REF!</definedName>
    <definedName name="ии" localSheetId="14">#REF!</definedName>
    <definedName name="ии">#REF!</definedName>
    <definedName name="ик" localSheetId="10">#REF!</definedName>
    <definedName name="ик">#REF!</definedName>
    <definedName name="Индекс" localSheetId="10">'[27]Расч(подряд)'!#REF!</definedName>
    <definedName name="Индекс">'[27]Расч(подряд)'!#REF!</definedName>
    <definedName name="индекс_0" localSheetId="12">#REF!</definedName>
    <definedName name="индекс_0" localSheetId="10">#REF!</definedName>
    <definedName name="индекс_0" localSheetId="14">#REF!</definedName>
    <definedName name="индекс_0" localSheetId="13">#REF!</definedName>
    <definedName name="индекс_0">#REF!</definedName>
    <definedName name="Индекс_1" localSheetId="10">#REF!</definedName>
    <definedName name="Индекс_1">#REF!</definedName>
    <definedName name="индекс_100" localSheetId="10">#REF!</definedName>
    <definedName name="индекс_100">#REF!</definedName>
    <definedName name="индекс_101" localSheetId="10">#REF!</definedName>
    <definedName name="индекс_101">#REF!</definedName>
    <definedName name="индекс_102" localSheetId="10">#REF!</definedName>
    <definedName name="индекс_102">#REF!</definedName>
    <definedName name="индекс_103" localSheetId="10">#REF!</definedName>
    <definedName name="индекс_103">#REF!</definedName>
    <definedName name="индекс_104" localSheetId="10">#REF!</definedName>
    <definedName name="индекс_104">#REF!</definedName>
    <definedName name="индекс_105" localSheetId="10">#REF!</definedName>
    <definedName name="индекс_105">#REF!</definedName>
    <definedName name="индекс_105032654" localSheetId="10">#REF!</definedName>
    <definedName name="индекс_105032654">#REF!</definedName>
    <definedName name="индекс_999" localSheetId="10">#REF!</definedName>
    <definedName name="индекс_999">#REF!</definedName>
    <definedName name="индекс_С3" localSheetId="10">#REF!</definedName>
    <definedName name="индекс_С3">#REF!</definedName>
    <definedName name="Индекс1" localSheetId="10">'[27]Расч(подряд)'!#REF!</definedName>
    <definedName name="Индекс1">'[27]Расч(подряд)'!#REF!</definedName>
    <definedName name="Индекс2" localSheetId="10">'[27]Расч(подряд)'!#REF!</definedName>
    <definedName name="Индекс2">'[27]Расч(подряд)'!#REF!</definedName>
    <definedName name="ИндексА" localSheetId="12">#REF!</definedName>
    <definedName name="ИндексА" localSheetId="10">#REF!</definedName>
    <definedName name="ИндексА" localSheetId="14">#REF!</definedName>
    <definedName name="ИндексА" localSheetId="13">#REF!</definedName>
    <definedName name="ИндексА">#REF!</definedName>
    <definedName name="инж" localSheetId="10">#REF!</definedName>
    <definedName name="инж">#REF!</definedName>
    <definedName name="инж_1" localSheetId="10">#REF!</definedName>
    <definedName name="инж_1">#REF!</definedName>
    <definedName name="инфл" localSheetId="15">#REF!</definedName>
    <definedName name="инфл" localSheetId="18">#REF!</definedName>
    <definedName name="инфл" localSheetId="9">#REF!</definedName>
    <definedName name="инфл" localSheetId="10">#REF!</definedName>
    <definedName name="инфл" localSheetId="14">#REF!</definedName>
    <definedName name="инфл">#REF!</definedName>
    <definedName name="ип" localSheetId="15">#REF!</definedName>
    <definedName name="ип" localSheetId="18">#REF!</definedName>
    <definedName name="ип" localSheetId="9">#REF!</definedName>
    <definedName name="ип" localSheetId="10">#REF!</definedName>
    <definedName name="ип" localSheetId="14">#REF!</definedName>
    <definedName name="ип">#REF!</definedName>
    <definedName name="ИПусто" localSheetId="10">#REF!</definedName>
    <definedName name="ИПусто">#REF!</definedName>
    <definedName name="ИПусто_1" localSheetId="10">#REF!</definedName>
    <definedName name="ИПусто_1">#REF!</definedName>
    <definedName name="ит" localSheetId="10">#REF!</definedName>
    <definedName name="ит">#REF!</definedName>
    <definedName name="итого" localSheetId="10">#REF!</definedName>
    <definedName name="итого">#REF!</definedName>
    <definedName name="итого_Куст" localSheetId="10">#REF!</definedName>
    <definedName name="итого_Куст">#REF!</definedName>
    <definedName name="итого_Куст_П" localSheetId="10">#REF!</definedName>
    <definedName name="итого_Куст_П">#REF!</definedName>
    <definedName name="ить" localSheetId="10">#REF!</definedName>
    <definedName name="ить">#REF!</definedName>
    <definedName name="йцйу3йк" localSheetId="10">#REF!</definedName>
    <definedName name="йцйу3йк">#REF!</definedName>
    <definedName name="йцйц">NA()</definedName>
    <definedName name="йцу" localSheetId="12">#REF!</definedName>
    <definedName name="йцу" localSheetId="10">#REF!</definedName>
    <definedName name="йцу" localSheetId="14">#REF!</definedName>
    <definedName name="йцу" localSheetId="13">#REF!</definedName>
    <definedName name="йцу">#REF!</definedName>
    <definedName name="к" localSheetId="10">#REF!</definedName>
    <definedName name="к">#REF!</definedName>
    <definedName name="к_1" localSheetId="11" hidden="1">{#N/A,#N/A,TRUE,"Смета на пасс. обор. №1"}</definedName>
    <definedName name="к_1" localSheetId="12" hidden="1">{#N/A,#N/A,TRUE,"Смета на пасс. обор. №1"}</definedName>
    <definedName name="к_1" localSheetId="14" hidden="1">{#N/A,#N/A,TRUE,"Смета на пасс. обор. №1"}</definedName>
    <definedName name="к_1" localSheetId="6" hidden="1">{#N/A,#N/A,TRUE,"Смета на пасс. обор. №1"}</definedName>
    <definedName name="к_1" localSheetId="13" hidden="1">{#N/A,#N/A,TRUE,"Смета на пасс. обор. №1"}</definedName>
    <definedName name="к_1" hidden="1">{#N/A,#N/A,TRUE,"Смета на пасс. обор. №1"}</definedName>
    <definedName name="к1" localSheetId="15">#REF!</definedName>
    <definedName name="к1" localSheetId="18">#REF!</definedName>
    <definedName name="к1" localSheetId="9">#REF!</definedName>
    <definedName name="к1" localSheetId="12">#REF!</definedName>
    <definedName name="к1" localSheetId="10">#REF!</definedName>
    <definedName name="к1" localSheetId="14">#REF!</definedName>
    <definedName name="к1" localSheetId="13">#REF!</definedName>
    <definedName name="к1">#REF!</definedName>
    <definedName name="к10" localSheetId="15">#REF!</definedName>
    <definedName name="к10" localSheetId="18">#REF!</definedName>
    <definedName name="к10" localSheetId="9">#REF!</definedName>
    <definedName name="к10" localSheetId="10">#REF!</definedName>
    <definedName name="к10">#REF!</definedName>
    <definedName name="к101" localSheetId="15">#REF!</definedName>
    <definedName name="к101" localSheetId="18">#REF!</definedName>
    <definedName name="к101" localSheetId="9">#REF!</definedName>
    <definedName name="к101" localSheetId="10">#REF!</definedName>
    <definedName name="к101">#REF!</definedName>
    <definedName name="К105" localSheetId="15">#REF!</definedName>
    <definedName name="К105" localSheetId="18">#REF!</definedName>
    <definedName name="К105" localSheetId="9">#REF!</definedName>
    <definedName name="К105" localSheetId="10">#REF!</definedName>
    <definedName name="К105">#REF!</definedName>
    <definedName name="к11" localSheetId="15">#REF!</definedName>
    <definedName name="к11" localSheetId="18">#REF!</definedName>
    <definedName name="к11" localSheetId="9">#REF!</definedName>
    <definedName name="к11" localSheetId="10">#REF!</definedName>
    <definedName name="к11">#REF!</definedName>
    <definedName name="к12" localSheetId="15">#REF!</definedName>
    <definedName name="к12" localSheetId="18">#REF!</definedName>
    <definedName name="к12" localSheetId="9">#REF!</definedName>
    <definedName name="к12" localSheetId="10">#REF!</definedName>
    <definedName name="к12">#REF!</definedName>
    <definedName name="к13" localSheetId="15">#REF!</definedName>
    <definedName name="к13" localSheetId="18">#REF!</definedName>
    <definedName name="к13" localSheetId="9">#REF!</definedName>
    <definedName name="к13" localSheetId="10">#REF!</definedName>
    <definedName name="к13">#REF!</definedName>
    <definedName name="к14" localSheetId="15">#REF!</definedName>
    <definedName name="к14" localSheetId="18">#REF!</definedName>
    <definedName name="к14" localSheetId="9">#REF!</definedName>
    <definedName name="к14" localSheetId="10">#REF!</definedName>
    <definedName name="к14">#REF!</definedName>
    <definedName name="к15" localSheetId="15">#REF!</definedName>
    <definedName name="к15" localSheetId="18">#REF!</definedName>
    <definedName name="к15" localSheetId="9">#REF!</definedName>
    <definedName name="к15" localSheetId="10">#REF!</definedName>
    <definedName name="к15">#REF!</definedName>
    <definedName name="к16" localSheetId="15">#REF!</definedName>
    <definedName name="к16" localSheetId="18">#REF!</definedName>
    <definedName name="к16" localSheetId="9">#REF!</definedName>
    <definedName name="к16" localSheetId="10">#REF!</definedName>
    <definedName name="к16">#REF!</definedName>
    <definedName name="к17" localSheetId="15">#REF!</definedName>
    <definedName name="к17" localSheetId="18">#REF!</definedName>
    <definedName name="к17" localSheetId="9">#REF!</definedName>
    <definedName name="к17" localSheetId="10">#REF!</definedName>
    <definedName name="к17">#REF!</definedName>
    <definedName name="к18" localSheetId="15">#REF!</definedName>
    <definedName name="к18" localSheetId="18">#REF!</definedName>
    <definedName name="к18" localSheetId="9">#REF!</definedName>
    <definedName name="к18" localSheetId="10">#REF!</definedName>
    <definedName name="к18">#REF!</definedName>
    <definedName name="к19" localSheetId="15">#REF!</definedName>
    <definedName name="к19" localSheetId="18">#REF!</definedName>
    <definedName name="к19" localSheetId="9">#REF!</definedName>
    <definedName name="к19" localSheetId="10">#REF!</definedName>
    <definedName name="к19">#REF!</definedName>
    <definedName name="к2" localSheetId="15">#REF!</definedName>
    <definedName name="к2" localSheetId="18">#REF!</definedName>
    <definedName name="к2" localSheetId="9">#REF!</definedName>
    <definedName name="к2" localSheetId="10">#REF!</definedName>
    <definedName name="к2">#REF!</definedName>
    <definedName name="к20" localSheetId="15">#REF!</definedName>
    <definedName name="к20" localSheetId="18">#REF!</definedName>
    <definedName name="к20" localSheetId="9">#REF!</definedName>
    <definedName name="к20" localSheetId="10">#REF!</definedName>
    <definedName name="к20">#REF!</definedName>
    <definedName name="к21" localSheetId="15">#REF!</definedName>
    <definedName name="к21" localSheetId="18">#REF!</definedName>
    <definedName name="к21" localSheetId="9">#REF!</definedName>
    <definedName name="к21" localSheetId="10">#REF!</definedName>
    <definedName name="к21">#REF!</definedName>
    <definedName name="к22" localSheetId="15">#REF!</definedName>
    <definedName name="к22" localSheetId="18">#REF!</definedName>
    <definedName name="к22" localSheetId="9">#REF!</definedName>
    <definedName name="к22" localSheetId="10">#REF!</definedName>
    <definedName name="к22">#REF!</definedName>
    <definedName name="к23" localSheetId="15">#REF!</definedName>
    <definedName name="к23" localSheetId="18">#REF!</definedName>
    <definedName name="к23" localSheetId="9">#REF!</definedName>
    <definedName name="к23" localSheetId="10">#REF!</definedName>
    <definedName name="к23">#REF!</definedName>
    <definedName name="к231" localSheetId="15">#REF!</definedName>
    <definedName name="к231" localSheetId="18">#REF!</definedName>
    <definedName name="к231" localSheetId="9">#REF!</definedName>
    <definedName name="к231" localSheetId="10">#REF!</definedName>
    <definedName name="к231">#REF!</definedName>
    <definedName name="к24" localSheetId="15">#REF!</definedName>
    <definedName name="к24" localSheetId="18">#REF!</definedName>
    <definedName name="к24" localSheetId="9">#REF!</definedName>
    <definedName name="к24" localSheetId="10">#REF!</definedName>
    <definedName name="к24">#REF!</definedName>
    <definedName name="к25" localSheetId="15">#REF!</definedName>
    <definedName name="к25" localSheetId="18">#REF!</definedName>
    <definedName name="к25" localSheetId="9">#REF!</definedName>
    <definedName name="к25" localSheetId="10">#REF!</definedName>
    <definedName name="к25">#REF!</definedName>
    <definedName name="к26" localSheetId="15">#REF!</definedName>
    <definedName name="к26" localSheetId="18">#REF!</definedName>
    <definedName name="к26" localSheetId="9">#REF!</definedName>
    <definedName name="к26" localSheetId="10">#REF!</definedName>
    <definedName name="к26">#REF!</definedName>
    <definedName name="к27" localSheetId="15">#REF!</definedName>
    <definedName name="к27" localSheetId="18">#REF!</definedName>
    <definedName name="к27" localSheetId="9">#REF!</definedName>
    <definedName name="к27" localSheetId="10">#REF!</definedName>
    <definedName name="к27">#REF!</definedName>
    <definedName name="к28" localSheetId="15">#REF!</definedName>
    <definedName name="к28" localSheetId="18">#REF!</definedName>
    <definedName name="к28" localSheetId="9">#REF!</definedName>
    <definedName name="к28" localSheetId="10">#REF!</definedName>
    <definedName name="к28">#REF!</definedName>
    <definedName name="к29" localSheetId="15">#REF!</definedName>
    <definedName name="к29" localSheetId="18">#REF!</definedName>
    <definedName name="к29" localSheetId="9">#REF!</definedName>
    <definedName name="к29" localSheetId="10">#REF!</definedName>
    <definedName name="к29">#REF!</definedName>
    <definedName name="к2п" localSheetId="15">#REF!</definedName>
    <definedName name="к2п" localSheetId="18">#REF!</definedName>
    <definedName name="к2п" localSheetId="9">#REF!</definedName>
    <definedName name="к2п" localSheetId="10">#REF!</definedName>
    <definedName name="к2п">#REF!</definedName>
    <definedName name="к3" localSheetId="15">#REF!</definedName>
    <definedName name="к3" localSheetId="18">#REF!</definedName>
    <definedName name="к3" localSheetId="9">#REF!</definedName>
    <definedName name="к3" localSheetId="10">#REF!</definedName>
    <definedName name="к3">#REF!</definedName>
    <definedName name="к30" localSheetId="15">#REF!</definedName>
    <definedName name="к30" localSheetId="18">#REF!</definedName>
    <definedName name="к30" localSheetId="9">#REF!</definedName>
    <definedName name="к30" localSheetId="10">#REF!</definedName>
    <definedName name="к30">#REF!</definedName>
    <definedName name="к3п" localSheetId="15">#REF!</definedName>
    <definedName name="к3п" localSheetId="18">#REF!</definedName>
    <definedName name="к3п" localSheetId="9">#REF!</definedName>
    <definedName name="к3п" localSheetId="10">#REF!</definedName>
    <definedName name="к3п">#REF!</definedName>
    <definedName name="к5" localSheetId="15">#REF!</definedName>
    <definedName name="к5" localSheetId="18">#REF!</definedName>
    <definedName name="к5" localSheetId="9">#REF!</definedName>
    <definedName name="к5" localSheetId="10">#REF!</definedName>
    <definedName name="к5">#REF!</definedName>
    <definedName name="к6" localSheetId="15">#REF!</definedName>
    <definedName name="к6" localSheetId="18">#REF!</definedName>
    <definedName name="к6" localSheetId="9">#REF!</definedName>
    <definedName name="к6" localSheetId="10">#REF!</definedName>
    <definedName name="к6">#REF!</definedName>
    <definedName name="к7" localSheetId="15">#REF!</definedName>
    <definedName name="к7" localSheetId="18">#REF!</definedName>
    <definedName name="к7" localSheetId="9">#REF!</definedName>
    <definedName name="к7" localSheetId="10">#REF!</definedName>
    <definedName name="к7">#REF!</definedName>
    <definedName name="к8" localSheetId="15">#REF!</definedName>
    <definedName name="к8" localSheetId="18">#REF!</definedName>
    <definedName name="к8" localSheetId="9">#REF!</definedName>
    <definedName name="к8" localSheetId="10">#REF!</definedName>
    <definedName name="к8">#REF!</definedName>
    <definedName name="к9" localSheetId="15">#REF!</definedName>
    <definedName name="к9" localSheetId="18">#REF!</definedName>
    <definedName name="к9" localSheetId="9">#REF!</definedName>
    <definedName name="к9" localSheetId="10">#REF!</definedName>
    <definedName name="к9">#REF!</definedName>
    <definedName name="кака" localSheetId="10">#REF!</definedName>
    <definedName name="кака">#REF!</definedName>
    <definedName name="калплан" localSheetId="10">#REF!</definedName>
    <definedName name="калплан">#REF!</definedName>
    <definedName name="калплан_1" localSheetId="10">#REF!</definedName>
    <definedName name="калплан_1">#REF!</definedName>
    <definedName name="Кам_стац" localSheetId="10">#REF!</definedName>
    <definedName name="Кам_стац">#REF!</definedName>
    <definedName name="Камер_эксп_усл" localSheetId="10">#REF!</definedName>
    <definedName name="Камер_эксп_усл">#REF!</definedName>
    <definedName name="КАТ1" localSheetId="10">'[28]Смета-Т'!#REF!</definedName>
    <definedName name="КАТ1">'[28]Смета-Т'!#REF!</definedName>
    <definedName name="Категория_сложности" localSheetId="12">#REF!</definedName>
    <definedName name="Категория_сложности" localSheetId="10">#REF!</definedName>
    <definedName name="Категория_сложности" localSheetId="14">#REF!</definedName>
    <definedName name="Категория_сложности" localSheetId="13">#REF!</definedName>
    <definedName name="Категория_сложности">#REF!</definedName>
    <definedName name="Категория_сложности_1" localSheetId="10">#REF!</definedName>
    <definedName name="Категория_сложности_1">#REF!</definedName>
    <definedName name="катя" localSheetId="10">#REF!</definedName>
    <definedName name="катя">#REF!</definedName>
    <definedName name="кгкг" localSheetId="10">#REF!</definedName>
    <definedName name="кгкг">#REF!</definedName>
    <definedName name="кеке" localSheetId="10">#REF!</definedName>
    <definedName name="кеке">#REF!</definedName>
    <definedName name="кенроолтьб" localSheetId="10">#REF!</definedName>
    <definedName name="кенроолтьб">#REF!</definedName>
    <definedName name="ккее" localSheetId="15">#REF!</definedName>
    <definedName name="ккее" localSheetId="18">#REF!</definedName>
    <definedName name="ккее" localSheetId="9">#REF!</definedName>
    <definedName name="ккее" localSheetId="10">#REF!</definedName>
    <definedName name="ккее">#REF!</definedName>
    <definedName name="ккк" localSheetId="10">#REF!</definedName>
    <definedName name="ккк">#REF!</definedName>
    <definedName name="ккккк" localSheetId="11" hidden="1">{#N/A,#N/A,TRUE,"Смета на пасс. обор. №1"}</definedName>
    <definedName name="ккккк" localSheetId="12" hidden="1">{#N/A,#N/A,TRUE,"Смета на пасс. обор. №1"}</definedName>
    <definedName name="ккккк" localSheetId="14" hidden="1">{#N/A,#N/A,TRUE,"Смета на пасс. обор. №1"}</definedName>
    <definedName name="ккккк" localSheetId="6" hidden="1">{#N/A,#N/A,TRUE,"Смета на пасс. обор. №1"}</definedName>
    <definedName name="ккккк" localSheetId="13" hidden="1">{#N/A,#N/A,TRUE,"Смета на пасс. обор. №1"}</definedName>
    <definedName name="ккккк" hidden="1">{#N/A,#N/A,TRUE,"Смета на пасс. обор. №1"}</definedName>
    <definedName name="ккккк_1" localSheetId="11" hidden="1">{#N/A,#N/A,TRUE,"Смета на пасс. обор. №1"}</definedName>
    <definedName name="ккккк_1" localSheetId="12" hidden="1">{#N/A,#N/A,TRUE,"Смета на пасс. обор. №1"}</definedName>
    <definedName name="ккккк_1" localSheetId="14" hidden="1">{#N/A,#N/A,TRUE,"Смета на пасс. обор. №1"}</definedName>
    <definedName name="ккккк_1" localSheetId="6" hidden="1">{#N/A,#N/A,TRUE,"Смета на пасс. обор. №1"}</definedName>
    <definedName name="ккккк_1" localSheetId="13" hidden="1">{#N/A,#N/A,TRUE,"Смета на пасс. обор. №1"}</definedName>
    <definedName name="ккккк_1" hidden="1">{#N/A,#N/A,TRUE,"Смета на пасс. обор. №1"}</definedName>
    <definedName name="книга" localSheetId="12">#REF!</definedName>
    <definedName name="книга" localSheetId="10">#REF!</definedName>
    <definedName name="книга" localSheetId="14">#REF!</definedName>
    <definedName name="книга" localSheetId="13">#REF!</definedName>
    <definedName name="книга">#REF!</definedName>
    <definedName name="Количество_землепользователей" localSheetId="10">#REF!</definedName>
    <definedName name="Количество_землепользователей">#REF!</definedName>
    <definedName name="Количество_землепользователей_1" localSheetId="10">#REF!</definedName>
    <definedName name="Количество_землепользователей_1">#REF!</definedName>
    <definedName name="Количество_контуров" localSheetId="10">#REF!</definedName>
    <definedName name="Количество_контуров">#REF!</definedName>
    <definedName name="Количество_контуров_1" localSheetId="10">#REF!</definedName>
    <definedName name="Количество_контуров_1">#REF!</definedName>
    <definedName name="Количество_культур" localSheetId="10">#REF!</definedName>
    <definedName name="Количество_культур">#REF!</definedName>
    <definedName name="Количество_культур_1" localSheetId="10">#REF!</definedName>
    <definedName name="Количество_культур_1">#REF!</definedName>
    <definedName name="Количество_планшетов" localSheetId="10">#REF!</definedName>
    <definedName name="Количество_планшетов">#REF!</definedName>
    <definedName name="Количество_планшетов_1" localSheetId="10">#REF!</definedName>
    <definedName name="Количество_планшетов_1">#REF!</definedName>
    <definedName name="Количество_предприятий" localSheetId="10">#REF!</definedName>
    <definedName name="Количество_предприятий">#REF!</definedName>
    <definedName name="Количество_предприятий_1" localSheetId="10">#REF!</definedName>
    <definedName name="Количество_предприятий_1">#REF!</definedName>
    <definedName name="Количество_согласований" localSheetId="10">#REF!</definedName>
    <definedName name="Количество_согласований">#REF!</definedName>
    <definedName name="Количество_согласований_1" localSheetId="10">#REF!</definedName>
    <definedName name="Количество_согласований_1">#REF!</definedName>
    <definedName name="ком." localSheetId="11" hidden="1">{#N/A,#N/A,TRUE,"Смета на пасс. обор. №1"}</definedName>
    <definedName name="ком." localSheetId="12" hidden="1">{#N/A,#N/A,TRUE,"Смета на пасс. обор. №1"}</definedName>
    <definedName name="ком." localSheetId="14" hidden="1">{#N/A,#N/A,TRUE,"Смета на пасс. обор. №1"}</definedName>
    <definedName name="ком." localSheetId="6" hidden="1">{#N/A,#N/A,TRUE,"Смета на пасс. обор. №1"}</definedName>
    <definedName name="ком." localSheetId="13" hidden="1">{#N/A,#N/A,TRUE,"Смета на пасс. обор. №1"}</definedName>
    <definedName name="ком." hidden="1">{#N/A,#N/A,TRUE,"Смета на пасс. обор. №1"}</definedName>
    <definedName name="ком._1" localSheetId="11" hidden="1">{#N/A,#N/A,TRUE,"Смета на пасс. обор. №1"}</definedName>
    <definedName name="ком._1" localSheetId="12" hidden="1">{#N/A,#N/A,TRUE,"Смета на пасс. обор. №1"}</definedName>
    <definedName name="ком._1" localSheetId="14" hidden="1">{#N/A,#N/A,TRUE,"Смета на пасс. обор. №1"}</definedName>
    <definedName name="ком._1" localSheetId="6" hidden="1">{#N/A,#N/A,TRUE,"Смета на пасс. обор. №1"}</definedName>
    <definedName name="ком._1" localSheetId="13" hidden="1">{#N/A,#N/A,TRUE,"Смета на пасс. обор. №1"}</definedName>
    <definedName name="ком._1" hidden="1">{#N/A,#N/A,TRUE,"Смета на пасс. обор. №1"}</definedName>
    <definedName name="команд." localSheetId="11" hidden="1">{#N/A,#N/A,TRUE,"Смета на пасс. обор. №1"}</definedName>
    <definedName name="команд." localSheetId="12" hidden="1">{#N/A,#N/A,TRUE,"Смета на пасс. обор. №1"}</definedName>
    <definedName name="команд." localSheetId="14" hidden="1">{#N/A,#N/A,TRUE,"Смета на пасс. обор. №1"}</definedName>
    <definedName name="команд." localSheetId="6" hidden="1">{#N/A,#N/A,TRUE,"Смета на пасс. обор. №1"}</definedName>
    <definedName name="команд." localSheetId="13" hidden="1">{#N/A,#N/A,TRUE,"Смета на пасс. обор. №1"}</definedName>
    <definedName name="команд." hidden="1">{#N/A,#N/A,TRUE,"Смета на пасс. обор. №1"}</definedName>
    <definedName name="команд._1" localSheetId="11" hidden="1">{#N/A,#N/A,TRUE,"Смета на пасс. обор. №1"}</definedName>
    <definedName name="команд._1" localSheetId="12" hidden="1">{#N/A,#N/A,TRUE,"Смета на пасс. обор. №1"}</definedName>
    <definedName name="команд._1" localSheetId="14" hidden="1">{#N/A,#N/A,TRUE,"Смета на пасс. обор. №1"}</definedName>
    <definedName name="команд._1" localSheetId="6" hidden="1">{#N/A,#N/A,TRUE,"Смета на пасс. обор. №1"}</definedName>
    <definedName name="команд._1" localSheetId="13" hidden="1">{#N/A,#N/A,TRUE,"Смета на пасс. обор. №1"}</definedName>
    <definedName name="команд._1" hidden="1">{#N/A,#N/A,TRUE,"Смета на пасс. обор. №1"}</definedName>
    <definedName name="команд.обуч." localSheetId="11" hidden="1">{#N/A,#N/A,TRUE,"Смета на пасс. обор. №1"}</definedName>
    <definedName name="команд.обуч." localSheetId="12" hidden="1">{#N/A,#N/A,TRUE,"Смета на пасс. обор. №1"}</definedName>
    <definedName name="команд.обуч." localSheetId="14" hidden="1">{#N/A,#N/A,TRUE,"Смета на пасс. обор. №1"}</definedName>
    <definedName name="команд.обуч." localSheetId="6" hidden="1">{#N/A,#N/A,TRUE,"Смета на пасс. обор. №1"}</definedName>
    <definedName name="команд.обуч." localSheetId="13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1" hidden="1">{#N/A,#N/A,TRUE,"Смета на пасс. обор. №1"}</definedName>
    <definedName name="команд.обуч._1" localSheetId="12" hidden="1">{#N/A,#N/A,TRUE,"Смета на пасс. обор. №1"}</definedName>
    <definedName name="команд.обуч._1" localSheetId="14" hidden="1">{#N/A,#N/A,TRUE,"Смета на пасс. обор. №1"}</definedName>
    <definedName name="команд.обуч._1" localSheetId="6" hidden="1">{#N/A,#N/A,TRUE,"Смета на пасс. обор. №1"}</definedName>
    <definedName name="команд.обуч._1" localSheetId="13" hidden="1">{#N/A,#N/A,TRUE,"Смета на пасс. обор. №1"}</definedName>
    <definedName name="команд.обуч._1" hidden="1">{#N/A,#N/A,TRUE,"Смета на пасс. обор. №1"}</definedName>
    <definedName name="команд1" localSheetId="12">#REF!</definedName>
    <definedName name="команд1" localSheetId="10">#REF!</definedName>
    <definedName name="команд1" localSheetId="14">#REF!</definedName>
    <definedName name="команд1" localSheetId="13">#REF!</definedName>
    <definedName name="команд1">#REF!</definedName>
    <definedName name="командировки" localSheetId="11" hidden="1">{#N/A,#N/A,TRUE,"Смета на пасс. обор. №1"}</definedName>
    <definedName name="командировки" localSheetId="12" hidden="1">{#N/A,#N/A,TRUE,"Смета на пасс. обор. №1"}</definedName>
    <definedName name="командировки" localSheetId="14" hidden="1">{#N/A,#N/A,TRUE,"Смета на пасс. обор. №1"}</definedName>
    <definedName name="командировки" localSheetId="6" hidden="1">{#N/A,#N/A,TRUE,"Смета на пасс. обор. №1"}</definedName>
    <definedName name="командировки" localSheetId="13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2">#REF!</definedName>
    <definedName name="Командировочные_расходы" localSheetId="10">#REF!</definedName>
    <definedName name="Командировочные_расходы" localSheetId="14">#REF!</definedName>
    <definedName name="Командировочные_расходы" localSheetId="13">#REF!</definedName>
    <definedName name="Командировочные_расходы">#REF!</definedName>
    <definedName name="Командировочные_расходы_1" localSheetId="10">#REF!</definedName>
    <definedName name="Командировочные_расходы_1">#REF!</definedName>
    <definedName name="КОН_ИО" localSheetId="10">#REF!</definedName>
    <definedName name="КОН_ИО">#REF!</definedName>
    <definedName name="КОН_ИО_РД" localSheetId="10">#REF!</definedName>
    <definedName name="КОН_ИО_РД">#REF!</definedName>
    <definedName name="КОН_МО" localSheetId="10">#REF!</definedName>
    <definedName name="КОН_МО">#REF!</definedName>
    <definedName name="КОН_МО_РД" localSheetId="10">#REF!</definedName>
    <definedName name="КОН_МО_РД">#REF!</definedName>
    <definedName name="КОН_ОО" localSheetId="10">#REF!</definedName>
    <definedName name="КОН_ОО">#REF!</definedName>
    <definedName name="КОН_ОО_РД" localSheetId="10">#REF!</definedName>
    <definedName name="КОН_ОО_РД">#REF!</definedName>
    <definedName name="КОН_ОР" localSheetId="10">#REF!</definedName>
    <definedName name="КОН_ОР">#REF!</definedName>
    <definedName name="КОН_ОР_РД" localSheetId="10">#REF!</definedName>
    <definedName name="КОН_ОР_РД">#REF!</definedName>
    <definedName name="КОН_ПО" localSheetId="10">#REF!</definedName>
    <definedName name="КОН_ПО">#REF!</definedName>
    <definedName name="КОН_ПО_РД" localSheetId="10">#REF!</definedName>
    <definedName name="КОН_ПО_РД">#REF!</definedName>
    <definedName name="КОН_ТО" localSheetId="10">#REF!</definedName>
    <definedName name="КОН_ТО">#REF!</definedName>
    <definedName name="КОН_ТО_РД" localSheetId="10">#REF!</definedName>
    <definedName name="КОН_ТО_РД">#REF!</definedName>
    <definedName name="конкурс" localSheetId="15">#REF!</definedName>
    <definedName name="конкурс" localSheetId="18">#REF!</definedName>
    <definedName name="конкурс" localSheetId="9">#REF!</definedName>
    <definedName name="конкурс" localSheetId="10">#REF!</definedName>
    <definedName name="конкурс">#REF!</definedName>
    <definedName name="Конф" localSheetId="10">#REF!</definedName>
    <definedName name="Конф">#REF!</definedName>
    <definedName name="Конф_49" localSheetId="10">#REF!</definedName>
    <definedName name="Конф_49">#REF!</definedName>
    <definedName name="Конф_50" localSheetId="10">#REF!</definedName>
    <definedName name="Конф_50">#REF!</definedName>
    <definedName name="Конф_51" localSheetId="10">#REF!</definedName>
    <definedName name="Конф_51">#REF!</definedName>
    <definedName name="Конф_52" localSheetId="10">#REF!</definedName>
    <definedName name="Конф_52">#REF!</definedName>
    <definedName name="Конф_53" localSheetId="10">#REF!</definedName>
    <definedName name="Конф_53">#REF!</definedName>
    <definedName name="Конф_54" localSheetId="10">#REF!</definedName>
    <definedName name="Конф_54">#REF!</definedName>
    <definedName name="конфл" localSheetId="10">#REF!</definedName>
    <definedName name="конфл">#REF!</definedName>
    <definedName name="конфл_49" localSheetId="10">#REF!</definedName>
    <definedName name="конфл_49">#REF!</definedName>
    <definedName name="конфл_50" localSheetId="10">#REF!</definedName>
    <definedName name="конфл_50">#REF!</definedName>
    <definedName name="конфл_51" localSheetId="10">#REF!</definedName>
    <definedName name="конфл_51">#REF!</definedName>
    <definedName name="конфл_52" localSheetId="10">#REF!</definedName>
    <definedName name="конфл_52">#REF!</definedName>
    <definedName name="конфл_53" localSheetId="10">#REF!</definedName>
    <definedName name="конфл_53">#REF!</definedName>
    <definedName name="конфл_54" localSheetId="10">#REF!</definedName>
    <definedName name="конфл_54">#REF!</definedName>
    <definedName name="конфл2" localSheetId="10">#REF!</definedName>
    <definedName name="конфл2">#REF!</definedName>
    <definedName name="конфл2_49" localSheetId="10">#REF!</definedName>
    <definedName name="конфл2_49">#REF!</definedName>
    <definedName name="конфл2_50" localSheetId="10">#REF!</definedName>
    <definedName name="конфл2_50">#REF!</definedName>
    <definedName name="конфл2_51" localSheetId="10">#REF!</definedName>
    <definedName name="конфл2_51">#REF!</definedName>
    <definedName name="конфл2_52" localSheetId="10">#REF!</definedName>
    <definedName name="конфл2_52">#REF!</definedName>
    <definedName name="конфл2_53" localSheetId="10">#REF!</definedName>
    <definedName name="конфл2_53">#REF!</definedName>
    <definedName name="конфл2_54" localSheetId="10">#REF!</definedName>
    <definedName name="конфл2_54">#REF!</definedName>
    <definedName name="Копия" localSheetId="11" hidden="1">{#N/A,#N/A,TRUE,"Смета на пасс. обор. №1"}</definedName>
    <definedName name="Копия" localSheetId="12" hidden="1">{#N/A,#N/A,TRUE,"Смета на пасс. обор. №1"}</definedName>
    <definedName name="Копия" localSheetId="14" hidden="1">{#N/A,#N/A,TRUE,"Смета на пасс. обор. №1"}</definedName>
    <definedName name="Копия" localSheetId="6" hidden="1">{#N/A,#N/A,TRUE,"Смета на пасс. обор. №1"}</definedName>
    <definedName name="Копия" localSheetId="13" hidden="1">{#N/A,#N/A,TRUE,"Смета на пасс. обор. №1"}</definedName>
    <definedName name="Копия" hidden="1">{#N/A,#N/A,TRUE,"Смета на пасс. обор. №1"}</definedName>
    <definedName name="Копия2509" localSheetId="11" hidden="1">{#N/A,#N/A,TRUE,"Смета на пасс. обор. №1"}</definedName>
    <definedName name="Копия2509" localSheetId="12" hidden="1">{#N/A,#N/A,TRUE,"Смета на пасс. обор. №1"}</definedName>
    <definedName name="Копия2509" localSheetId="14" hidden="1">{#N/A,#N/A,TRUE,"Смета на пасс. обор. №1"}</definedName>
    <definedName name="Копия2509" localSheetId="6" hidden="1">{#N/A,#N/A,TRUE,"Смета на пасс. обор. №1"}</definedName>
    <definedName name="Копия2509" localSheetId="13" hidden="1">{#N/A,#N/A,TRUE,"Смета на пасс. обор. №1"}</definedName>
    <definedName name="Копия2509" hidden="1">{#N/A,#N/A,TRUE,"Смета на пасс. обор. №1"}</definedName>
    <definedName name="Корнеева" localSheetId="12">#REF!</definedName>
    <definedName name="Корнеева" localSheetId="10">#REF!</definedName>
    <definedName name="Корнеева" localSheetId="14">#REF!</definedName>
    <definedName name="Корнеева" localSheetId="13">#REF!</definedName>
    <definedName name="Корнеева">#REF!</definedName>
    <definedName name="котофей" localSheetId="11" hidden="1">{#N/A,#N/A,TRUE,"Смета на пасс. обор. №1"}</definedName>
    <definedName name="котофей" localSheetId="12" hidden="1">{#N/A,#N/A,TRUE,"Смета на пасс. обор. №1"}</definedName>
    <definedName name="котофей" localSheetId="14" hidden="1">{#N/A,#N/A,TRUE,"Смета на пасс. обор. №1"}</definedName>
    <definedName name="котофей" localSheetId="6" hidden="1">{#N/A,#N/A,TRUE,"Смета на пасс. обор. №1"}</definedName>
    <definedName name="котофей" localSheetId="13" hidden="1">{#N/A,#N/A,TRUE,"Смета на пасс. обор. №1"}</definedName>
    <definedName name="котофей" hidden="1">{#N/A,#N/A,TRUE,"Смета на пасс. обор. №1"}</definedName>
    <definedName name="котофей_1" localSheetId="11" hidden="1">{#N/A,#N/A,TRUE,"Смета на пасс. обор. №1"}</definedName>
    <definedName name="котофей_1" localSheetId="12" hidden="1">{#N/A,#N/A,TRUE,"Смета на пасс. обор. №1"}</definedName>
    <definedName name="котофей_1" localSheetId="14" hidden="1">{#N/A,#N/A,TRUE,"Смета на пасс. обор. №1"}</definedName>
    <definedName name="котофей_1" localSheetId="6" hidden="1">{#N/A,#N/A,TRUE,"Смета на пасс. обор. №1"}</definedName>
    <definedName name="котофей_1" localSheetId="13" hidden="1">{#N/A,#N/A,TRUE,"Смета на пасс. обор. №1"}</definedName>
    <definedName name="котофей_1" hidden="1">{#N/A,#N/A,TRUE,"Смета на пасс. обор. №1"}</definedName>
    <definedName name="Коэф_монт">[14]Коэфф!$B$4</definedName>
    <definedName name="КоэфБезПоля" localSheetId="12">#REF!</definedName>
    <definedName name="КоэфБезПоля" localSheetId="10">#REF!</definedName>
    <definedName name="КоэфБезПоля" localSheetId="14">#REF!</definedName>
    <definedName name="КоэфБезПоля" localSheetId="13">#REF!</definedName>
    <definedName name="КоэфБезПоля">#REF!</definedName>
    <definedName name="КоэфГорЗак" localSheetId="10">#REF!</definedName>
    <definedName name="КоэфГорЗак">#REF!</definedName>
    <definedName name="КоэфГорЗаказ">[26]ОбмОбслЗемОд!$E$29</definedName>
    <definedName name="КоэфУдорожания">[26]ОбмОбслЗемОд!$E$28</definedName>
    <definedName name="Коэффициент" localSheetId="12">#REF!</definedName>
    <definedName name="Коэффициент" localSheetId="10">#REF!</definedName>
    <definedName name="Коэффициент" localSheetId="14">#REF!</definedName>
    <definedName name="Коэффициент" localSheetId="13">#REF!</definedName>
    <definedName name="Коэффициент">#REF!</definedName>
    <definedName name="Коэффициент_1" localSheetId="10">#REF!</definedName>
    <definedName name="Коэффициент_1">#REF!</definedName>
    <definedName name="кп" localSheetId="15">#REF!</definedName>
    <definedName name="кп" localSheetId="18">#REF!</definedName>
    <definedName name="кп" localSheetId="9">#REF!</definedName>
    <definedName name="кп" localSheetId="10">#REF!</definedName>
    <definedName name="кп">#REF!</definedName>
    <definedName name="Кпроект" localSheetId="10">'[29]Исх. данные'!#REF!</definedName>
    <definedName name="Кпроект">'[29]Исх. данные'!#REF!</definedName>
    <definedName name="Крек">'[11]Лист опроса'!$B$17</definedName>
    <definedName name="Крп">'[11]Лист опроса'!$B$19</definedName>
    <definedName name="кук" localSheetId="11" hidden="1">{#N/A,#N/A,TRUE,"Смета на пасс. обор. №1"}</definedName>
    <definedName name="кук" localSheetId="12" hidden="1">{#N/A,#N/A,TRUE,"Смета на пасс. обор. №1"}</definedName>
    <definedName name="кук" localSheetId="14" hidden="1">{#N/A,#N/A,TRUE,"Смета на пасс. обор. №1"}</definedName>
    <definedName name="кук" localSheetId="6" hidden="1">{#N/A,#N/A,TRUE,"Смета на пасс. обор. №1"}</definedName>
    <definedName name="кук" localSheetId="13" hidden="1">{#N/A,#N/A,TRUE,"Смета на пасс. обор. №1"}</definedName>
    <definedName name="кук" hidden="1">{#N/A,#N/A,TRUE,"Смета на пасс. обор. №1"}</definedName>
    <definedName name="кук_1" localSheetId="11" hidden="1">{#N/A,#N/A,TRUE,"Смета на пасс. обор. №1"}</definedName>
    <definedName name="кук_1" localSheetId="12" hidden="1">{#N/A,#N/A,TRUE,"Смета на пасс. обор. №1"}</definedName>
    <definedName name="кук_1" localSheetId="14" hidden="1">{#N/A,#N/A,TRUE,"Смета на пасс. обор. №1"}</definedName>
    <definedName name="кук_1" localSheetId="6" hidden="1">{#N/A,#N/A,TRUE,"Смета на пасс. обор. №1"}</definedName>
    <definedName name="кук_1" localSheetId="13" hidden="1">{#N/A,#N/A,TRUE,"Смета на пасс. обор. №1"}</definedName>
    <definedName name="кук_1" hidden="1">{#N/A,#N/A,TRUE,"Смета на пасс. обор. №1"}</definedName>
    <definedName name="куку" localSheetId="12">#REF!</definedName>
    <definedName name="куку" localSheetId="10">#REF!</definedName>
    <definedName name="куку" localSheetId="14">#REF!</definedName>
    <definedName name="куку" localSheetId="13">#REF!</definedName>
    <definedName name="куку">#REF!</definedName>
    <definedName name="Курган" localSheetId="10">#REF!</definedName>
    <definedName name="Курган">#REF!</definedName>
    <definedName name="курорты" localSheetId="15">#REF!</definedName>
    <definedName name="курорты" localSheetId="18">#REF!</definedName>
    <definedName name="курорты" localSheetId="9">#REF!</definedName>
    <definedName name="курорты" localSheetId="10">#REF!</definedName>
    <definedName name="курорты" localSheetId="14">#REF!</definedName>
    <definedName name="курорты">#REF!</definedName>
    <definedName name="Курс">[14]Коэфф!$B$3</definedName>
    <definedName name="Курс_доллара">'[30]Курс доллара'!$A$2</definedName>
    <definedName name="Кэл">'[11]Лист опроса'!$B$20</definedName>
    <definedName name="л" localSheetId="11" hidden="1">{#N/A,#N/A,TRUE,"Смета на пасс. обор. №1"}</definedName>
    <definedName name="л" localSheetId="12" hidden="1">{#N/A,#N/A,TRUE,"Смета на пасс. обор. №1"}</definedName>
    <definedName name="л" localSheetId="14" hidden="1">{#N/A,#N/A,TRUE,"Смета на пасс. обор. №1"}</definedName>
    <definedName name="л" localSheetId="6" hidden="1">{#N/A,#N/A,TRUE,"Смета на пасс. обор. №1"}</definedName>
    <definedName name="л" localSheetId="13" hidden="1">{#N/A,#N/A,TRUE,"Смета на пасс. обор. №1"}</definedName>
    <definedName name="л" hidden="1">{#N/A,#N/A,TRUE,"Смета на пасс. обор. №1"}</definedName>
    <definedName name="л_1" localSheetId="11" hidden="1">{#N/A,#N/A,TRUE,"Смета на пасс. обор. №1"}</definedName>
    <definedName name="л_1" localSheetId="12" hidden="1">{#N/A,#N/A,TRUE,"Смета на пасс. обор. №1"}</definedName>
    <definedName name="л_1" localSheetId="14" hidden="1">{#N/A,#N/A,TRUE,"Смета на пасс. обор. №1"}</definedName>
    <definedName name="л_1" localSheetId="6" hidden="1">{#N/A,#N/A,TRUE,"Смета на пасс. обор. №1"}</definedName>
    <definedName name="л_1" localSheetId="13" hidden="1">{#N/A,#N/A,TRUE,"Смета на пасс. обор. №1"}</definedName>
    <definedName name="л_1" hidden="1">{#N/A,#N/A,TRUE,"Смета на пасс. обор. №1"}</definedName>
    <definedName name="лаб_иссл" localSheetId="12">#REF!</definedName>
    <definedName name="лаб_иссл" localSheetId="10">#REF!</definedName>
    <definedName name="лаб_иссл" localSheetId="14">#REF!</definedName>
    <definedName name="лаб_иссл" localSheetId="13">#REF!</definedName>
    <definedName name="лаб_иссл">#REF!</definedName>
    <definedName name="Лаб_стац" localSheetId="10">#REF!</definedName>
    <definedName name="Лаб_стац" localSheetId="14">#REF!</definedName>
    <definedName name="Лаб_стац">#REF!</definedName>
    <definedName name="Лаб_эксп_усл" localSheetId="10">#REF!</definedName>
    <definedName name="Лаб_эксп_усл" localSheetId="14">#REF!</definedName>
    <definedName name="Лаб_эксп_усл">#REF!</definedName>
    <definedName name="ЛабМашБур" localSheetId="10">[26]СмМашБур!#REF!</definedName>
    <definedName name="ЛабМашБур">[26]СмМашБур!#REF!</definedName>
    <definedName name="ЛабШурфов" localSheetId="12">#REF!</definedName>
    <definedName name="ЛабШурфов" localSheetId="10">#REF!</definedName>
    <definedName name="ЛабШурфов" localSheetId="14">#REF!</definedName>
    <definedName name="ЛабШурфов" localSheetId="13">#REF!</definedName>
    <definedName name="ЛабШурфов">#REF!</definedName>
    <definedName name="лдж" localSheetId="11" hidden="1">{#N/A,#N/A,TRUE,"Смета на пасс. обор. №1"}</definedName>
    <definedName name="лдж" localSheetId="12" hidden="1">{#N/A,#N/A,TRUE,"Смета на пасс. обор. №1"}</definedName>
    <definedName name="лдж" localSheetId="14" hidden="1">{#N/A,#N/A,TRUE,"Смета на пасс. обор. №1"}</definedName>
    <definedName name="лдж" localSheetId="6" hidden="1">{#N/A,#N/A,TRUE,"Смета на пасс. обор. №1"}</definedName>
    <definedName name="лдж" localSheetId="13" hidden="1">{#N/A,#N/A,TRUE,"Смета на пасс. обор. №1"}</definedName>
    <definedName name="лдж" hidden="1">{#N/A,#N/A,TRUE,"Смета на пасс. обор. №1"}</definedName>
    <definedName name="лдж_1" localSheetId="11" hidden="1">{#N/A,#N/A,TRUE,"Смета на пасс. обор. №1"}</definedName>
    <definedName name="лдж_1" localSheetId="12" hidden="1">{#N/A,#N/A,TRUE,"Смета на пасс. обор. №1"}</definedName>
    <definedName name="лдж_1" localSheetId="14" hidden="1">{#N/A,#N/A,TRUE,"Смета на пасс. обор. №1"}</definedName>
    <definedName name="лдж_1" localSheetId="6" hidden="1">{#N/A,#N/A,TRUE,"Смета на пасс. обор. №1"}</definedName>
    <definedName name="лдж_1" localSheetId="13" hidden="1">{#N/A,#N/A,TRUE,"Смета на пасс. обор. №1"}</definedName>
    <definedName name="лдж_1" hidden="1">{#N/A,#N/A,TRUE,"Смета на пасс. обор. №1"}</definedName>
    <definedName name="лл">[12]Вспомогательный!$D$78</definedName>
    <definedName name="ллдж" localSheetId="12">#REF!</definedName>
    <definedName name="ллдж" localSheetId="10">#REF!</definedName>
    <definedName name="ллдж" localSheetId="14">#REF!</definedName>
    <definedName name="ллдж" localSheetId="13">#REF!</definedName>
    <definedName name="ллдж">#REF!</definedName>
    <definedName name="ло" localSheetId="10">#REF!</definedName>
    <definedName name="ло">#REF!</definedName>
    <definedName name="лол" localSheetId="10">#REF!</definedName>
    <definedName name="лол">#REF!</definedName>
    <definedName name="лор" localSheetId="11" hidden="1">{#N/A,#N/A,TRUE,"Смета на пасс. обор. №1"}</definedName>
    <definedName name="лор" localSheetId="12" hidden="1">{#N/A,#N/A,TRUE,"Смета на пасс. обор. №1"}</definedName>
    <definedName name="лор" localSheetId="14" hidden="1">{#N/A,#N/A,TRUE,"Смета на пасс. обор. №1"}</definedName>
    <definedName name="лор" localSheetId="6" hidden="1">{#N/A,#N/A,TRUE,"Смета на пасс. обор. №1"}</definedName>
    <definedName name="лор" localSheetId="13" hidden="1">{#N/A,#N/A,TRUE,"Смета на пасс. обор. №1"}</definedName>
    <definedName name="лор" hidden="1">{#N/A,#N/A,TRUE,"Смета на пасс. обор. №1"}</definedName>
    <definedName name="лор_1" localSheetId="11" hidden="1">{#N/A,#N/A,TRUE,"Смета на пасс. обор. №1"}</definedName>
    <definedName name="лор_1" localSheetId="12" hidden="1">{#N/A,#N/A,TRUE,"Смета на пасс. обор. №1"}</definedName>
    <definedName name="лор_1" localSheetId="14" hidden="1">{#N/A,#N/A,TRUE,"Смета на пасс. обор. №1"}</definedName>
    <definedName name="лор_1" localSheetId="6" hidden="1">{#N/A,#N/A,TRUE,"Смета на пасс. обор. №1"}</definedName>
    <definedName name="лор_1" localSheetId="13" hidden="1">{#N/A,#N/A,TRUE,"Смета на пасс. обор. №1"}</definedName>
    <definedName name="лор_1" hidden="1">{#N/A,#N/A,TRUE,"Смета на пасс. обор. №1"}</definedName>
    <definedName name="лот" localSheetId="11" hidden="1">{#N/A,#N/A,TRUE,"Смета на пасс. обор. №1"}</definedName>
    <definedName name="лот" localSheetId="12" hidden="1">{#N/A,#N/A,TRUE,"Смета на пасс. обор. №1"}</definedName>
    <definedName name="лот" localSheetId="14" hidden="1">{#N/A,#N/A,TRUE,"Смета на пасс. обор. №1"}</definedName>
    <definedName name="лот" localSheetId="6" hidden="1">{#N/A,#N/A,TRUE,"Смета на пасс. обор. №1"}</definedName>
    <definedName name="лот" localSheetId="13" hidden="1">{#N/A,#N/A,TRUE,"Смета на пасс. обор. №1"}</definedName>
    <definedName name="лот" hidden="1">{#N/A,#N/A,TRUE,"Смета на пасс. обор. №1"}</definedName>
    <definedName name="лот_1" localSheetId="11" hidden="1">{#N/A,#N/A,TRUE,"Смета на пасс. обор. №1"}</definedName>
    <definedName name="лот_1" localSheetId="12" hidden="1">{#N/A,#N/A,TRUE,"Смета на пасс. обор. №1"}</definedName>
    <definedName name="лот_1" localSheetId="14" hidden="1">{#N/A,#N/A,TRUE,"Смета на пасс. обор. №1"}</definedName>
    <definedName name="лот_1" localSheetId="6" hidden="1">{#N/A,#N/A,TRUE,"Смета на пасс. обор. №1"}</definedName>
    <definedName name="лот_1" localSheetId="13" hidden="1">{#N/A,#N/A,TRUE,"Смета на пасс. обор. №1"}</definedName>
    <definedName name="лот_1" hidden="1">{#N/A,#N/A,TRUE,"Смета на пасс. обор. №1"}</definedName>
    <definedName name="лрпораплтль" localSheetId="10">#REF!</definedName>
    <definedName name="лрпораплтль">#REF!</definedName>
    <definedName name="Лс" localSheetId="10">#REF!</definedName>
    <definedName name="Лс">#REF!</definedName>
    <definedName name="Махачкала" localSheetId="10">#REF!</definedName>
    <definedName name="Махачкала">#REF!</definedName>
    <definedName name="Махачкала_1" localSheetId="10">#REF!</definedName>
    <definedName name="Махачкала_1">#REF!</definedName>
    <definedName name="Махачкала_2" localSheetId="10">#REF!</definedName>
    <definedName name="Махачкала_2">#REF!</definedName>
    <definedName name="Махачкала_22" localSheetId="10">#REF!</definedName>
    <definedName name="Махачкала_22">#REF!</definedName>
    <definedName name="Махачкала_49" localSheetId="10">#REF!</definedName>
    <definedName name="Махачкала_49">#REF!</definedName>
    <definedName name="Махачкала_5" localSheetId="10">#REF!</definedName>
    <definedName name="Махачкала_5">#REF!</definedName>
    <definedName name="Махачкала_50" localSheetId="10">#REF!</definedName>
    <definedName name="Махачкала_50">#REF!</definedName>
    <definedName name="Махачкала_51" localSheetId="10">#REF!</definedName>
    <definedName name="Махачкала_51">#REF!</definedName>
    <definedName name="Махачкала_52" localSheetId="10">#REF!</definedName>
    <definedName name="Махачкала_52">#REF!</definedName>
    <definedName name="Махачкала_53" localSheetId="10">#REF!</definedName>
    <definedName name="Махачкала_53">#REF!</definedName>
    <definedName name="Махачкала_54" localSheetId="10">#REF!</definedName>
    <definedName name="Махачкала_54">#REF!</definedName>
    <definedName name="Металли_еская_дверца_для_напольного_монтажного_шкафа_VERO__600x600x42U__с_замком_и_клю_ами" localSheetId="10">#REF!</definedName>
    <definedName name="Металли_еская_дверца_для_напольного_монтажного_шкафа_VERO__600x600x42U__с_замком_и_клю_ами">#REF!</definedName>
    <definedName name="мж1">'[31]СметаСводная 1 оч'!$D$6</definedName>
    <definedName name="мил" localSheetId="11">{0,"овz";1,"z";2,"аz";5,"овz"}</definedName>
    <definedName name="мил" localSheetId="12">{0,"овz";1,"z";2,"аz";5,"овz"}</definedName>
    <definedName name="мил" localSheetId="14">{0,"овz";1,"z";2,"аz";5,"овz"}</definedName>
    <definedName name="мил" localSheetId="6">{0,"овz";1,"z";2,"аz";5,"овz"}</definedName>
    <definedName name="мил" localSheetId="13">{0,"овz";1,"z";2,"аz";5,"овz"}</definedName>
    <definedName name="мил">{0,"овz";1,"z";2,"аz";5,"овz"}</definedName>
    <definedName name="мир" localSheetId="11" hidden="1">{#N/A,#N/A,TRUE,"Смета на пасс. обор. №1"}</definedName>
    <definedName name="мир" localSheetId="12" hidden="1">{#N/A,#N/A,TRUE,"Смета на пасс. обор. №1"}</definedName>
    <definedName name="мир" localSheetId="14" hidden="1">{#N/A,#N/A,TRUE,"Смета на пасс. обор. №1"}</definedName>
    <definedName name="мир" localSheetId="6" hidden="1">{#N/A,#N/A,TRUE,"Смета на пасс. обор. №1"}</definedName>
    <definedName name="мир" localSheetId="13" hidden="1">{#N/A,#N/A,TRUE,"Смета на пасс. обор. №1"}</definedName>
    <definedName name="мир" hidden="1">{#N/A,#N/A,TRUE,"Смета на пасс. обор. №1"}</definedName>
    <definedName name="мир_1" localSheetId="11" hidden="1">{#N/A,#N/A,TRUE,"Смета на пасс. обор. №1"}</definedName>
    <definedName name="мир_1" localSheetId="12" hidden="1">{#N/A,#N/A,TRUE,"Смета на пасс. обор. №1"}</definedName>
    <definedName name="мир_1" localSheetId="14" hidden="1">{#N/A,#N/A,TRUE,"Смета на пасс. обор. №1"}</definedName>
    <definedName name="мир_1" localSheetId="6" hidden="1">{#N/A,#N/A,TRUE,"Смета на пасс. обор. №1"}</definedName>
    <definedName name="мир_1" localSheetId="13" hidden="1">{#N/A,#N/A,TRUE,"Смета на пасс. обор. №1"}</definedName>
    <definedName name="мир_1" hidden="1">{#N/A,#N/A,TRUE,"Смета на пасс. обор. №1"}</definedName>
    <definedName name="мит" localSheetId="12">#REF!</definedName>
    <definedName name="мит" localSheetId="10">#REF!</definedName>
    <definedName name="мит" localSheetId="14">#REF!</definedName>
    <definedName name="мит" localSheetId="13">#REF!</definedName>
    <definedName name="мит">#REF!</definedName>
    <definedName name="митюгов">'[32]Данные для расчёта сметы'!$J$33</definedName>
    <definedName name="митюгов_1">'[33]Данные для расчёта сметы'!$J$33</definedName>
    <definedName name="митюгов_2">'[34]Данные для расчёта сметы'!$J$33</definedName>
    <definedName name="мм" localSheetId="12">#REF!</definedName>
    <definedName name="мм" localSheetId="10">#REF!</definedName>
    <definedName name="мм" localSheetId="14">#REF!</definedName>
    <definedName name="мм" localSheetId="13">#REF!</definedName>
    <definedName name="мм">#REF!</definedName>
    <definedName name="МММММММММ" localSheetId="10">#REF!</definedName>
    <definedName name="МММММММММ">#REF!</definedName>
    <definedName name="Название_проекта" localSheetId="10">#REF!</definedName>
    <definedName name="Название_проекта">#REF!</definedName>
    <definedName name="Название_проекта_1" localSheetId="10">#REF!</definedName>
    <definedName name="Название_проекта_1">#REF!</definedName>
    <definedName name="НАЧ_ИО" localSheetId="10">#REF!</definedName>
    <definedName name="НАЧ_ИО">#REF!</definedName>
    <definedName name="НАЧ_ИО_РД" localSheetId="10">#REF!</definedName>
    <definedName name="НАЧ_ИО_РД">#REF!</definedName>
    <definedName name="НАЧ_МО" localSheetId="10">#REF!</definedName>
    <definedName name="НАЧ_МО">#REF!</definedName>
    <definedName name="НАЧ_МО_РД" localSheetId="10">#REF!</definedName>
    <definedName name="НАЧ_МО_РД">#REF!</definedName>
    <definedName name="НАЧ_ОО" localSheetId="10">#REF!</definedName>
    <definedName name="НАЧ_ОО">#REF!</definedName>
    <definedName name="НАЧ_ОО_РД" localSheetId="10">#REF!</definedName>
    <definedName name="НАЧ_ОО_РД">#REF!</definedName>
    <definedName name="НАЧ_ОР" localSheetId="10">#REF!</definedName>
    <definedName name="НАЧ_ОР">#REF!</definedName>
    <definedName name="НАЧ_ОР_РД" localSheetId="10">#REF!</definedName>
    <definedName name="НАЧ_ОР_РД">#REF!</definedName>
    <definedName name="НАЧ_ПО" localSheetId="10">#REF!</definedName>
    <definedName name="НАЧ_ПО">#REF!</definedName>
    <definedName name="НАЧ_ПО_РД" localSheetId="10">#REF!</definedName>
    <definedName name="НАЧ_ПО_РД">#REF!</definedName>
    <definedName name="НАЧ_ТО" localSheetId="10">#REF!</definedName>
    <definedName name="НАЧ_ТО">#REF!</definedName>
    <definedName name="НАЧ_ТО_РД" localSheetId="10">#REF!</definedName>
    <definedName name="НАЧ_ТО_РД">#REF!</definedName>
    <definedName name="ндс" localSheetId="15">#REF!</definedName>
    <definedName name="ндс" localSheetId="18">#REF!</definedName>
    <definedName name="ндс" localSheetId="9">#REF!</definedName>
    <definedName name="ндс" localSheetId="10">#REF!</definedName>
    <definedName name="ндс" localSheetId="14">#REF!</definedName>
    <definedName name="ндс">#REF!</definedName>
    <definedName name="неп" localSheetId="10">#REF!</definedName>
    <definedName name="неп">#REF!</definedName>
    <definedName name="неп_1" localSheetId="10">#REF!</definedName>
    <definedName name="неп_1">#REF!</definedName>
    <definedName name="неп_10" localSheetId="10">#REF!</definedName>
    <definedName name="неп_10">#REF!</definedName>
    <definedName name="неп_11" localSheetId="10">#REF!</definedName>
    <definedName name="неп_11">#REF!</definedName>
    <definedName name="неп_12" localSheetId="10">#REF!</definedName>
    <definedName name="неп_12">#REF!</definedName>
    <definedName name="неп_13" localSheetId="10">#REF!</definedName>
    <definedName name="неп_13">#REF!</definedName>
    <definedName name="неп_14" localSheetId="10">#REF!</definedName>
    <definedName name="неп_14">#REF!</definedName>
    <definedName name="неп_15" localSheetId="10">#REF!</definedName>
    <definedName name="неп_15">#REF!</definedName>
    <definedName name="неп_16" localSheetId="10">#REF!</definedName>
    <definedName name="неп_16">#REF!</definedName>
    <definedName name="неп_17" localSheetId="10">#REF!</definedName>
    <definedName name="неп_17">#REF!</definedName>
    <definedName name="неп_18" localSheetId="10">#REF!</definedName>
    <definedName name="неп_18">#REF!</definedName>
    <definedName name="неп_19" localSheetId="10">#REF!</definedName>
    <definedName name="неп_19">#REF!</definedName>
    <definedName name="неп_2" localSheetId="10">#REF!</definedName>
    <definedName name="неп_2">#REF!</definedName>
    <definedName name="неп_20" localSheetId="10">#REF!</definedName>
    <definedName name="неп_20">#REF!</definedName>
    <definedName name="неп_21" localSheetId="10">#REF!</definedName>
    <definedName name="неп_21">#REF!</definedName>
    <definedName name="неп_49" localSheetId="10">#REF!</definedName>
    <definedName name="неп_49">#REF!</definedName>
    <definedName name="неп_50" localSheetId="10">#REF!</definedName>
    <definedName name="неп_50">#REF!</definedName>
    <definedName name="неп_51" localSheetId="10">#REF!</definedName>
    <definedName name="неп_51">#REF!</definedName>
    <definedName name="неп_52" localSheetId="10">#REF!</definedName>
    <definedName name="неп_52">#REF!</definedName>
    <definedName name="неп_53" localSheetId="10">#REF!</definedName>
    <definedName name="неп_53">#REF!</definedName>
    <definedName name="неп_54" localSheetId="10">#REF!</definedName>
    <definedName name="неп_54">#REF!</definedName>
    <definedName name="неп_6" localSheetId="10">#REF!</definedName>
    <definedName name="неп_6">#REF!</definedName>
    <definedName name="неп_7" localSheetId="10">#REF!</definedName>
    <definedName name="неп_7">#REF!</definedName>
    <definedName name="неп_8" localSheetId="10">#REF!</definedName>
    <definedName name="неп_8">#REF!</definedName>
    <definedName name="неп_9" localSheetId="10">#REF!</definedName>
    <definedName name="неп_9">#REF!</definedName>
    <definedName name="Непредв">[14]Коэфф!$B$7</definedName>
    <definedName name="ННОвгород" localSheetId="12">#REF!</definedName>
    <definedName name="ННОвгород" localSheetId="10">#REF!</definedName>
    <definedName name="ННОвгород" localSheetId="14">#REF!</definedName>
    <definedName name="ННОвгород" localSheetId="13">#REF!</definedName>
    <definedName name="ННОвгород">#REF!</definedName>
    <definedName name="ННОвгород_1" localSheetId="10">#REF!</definedName>
    <definedName name="ННОвгород_1">#REF!</definedName>
    <definedName name="ННОвгород_2" localSheetId="10">#REF!</definedName>
    <definedName name="ННОвгород_2">#REF!</definedName>
    <definedName name="ННОвгород_22" localSheetId="10">#REF!</definedName>
    <definedName name="ННОвгород_22">#REF!</definedName>
    <definedName name="ННОвгород_49" localSheetId="10">#REF!</definedName>
    <definedName name="ННОвгород_49">#REF!</definedName>
    <definedName name="ННОвгород_5" localSheetId="10">#REF!</definedName>
    <definedName name="ННОвгород_5">#REF!</definedName>
    <definedName name="ННОвгород_50" localSheetId="10">#REF!</definedName>
    <definedName name="ННОвгород_50">#REF!</definedName>
    <definedName name="ННОвгород_51" localSheetId="10">#REF!</definedName>
    <definedName name="ННОвгород_51">#REF!</definedName>
    <definedName name="ННОвгород_52" localSheetId="10">#REF!</definedName>
    <definedName name="ННОвгород_52">#REF!</definedName>
    <definedName name="ННОвгород_53" localSheetId="10">#REF!</definedName>
    <definedName name="ННОвгород_53">#REF!</definedName>
    <definedName name="ННОвгород_54" localSheetId="10">#REF!</definedName>
    <definedName name="ННОвгород_54">#REF!</definedName>
    <definedName name="Номер_договора" localSheetId="10">#REF!</definedName>
    <definedName name="Номер_договора">#REF!</definedName>
    <definedName name="Номер_договора_1" localSheetId="10">#REF!</definedName>
    <definedName name="Номер_договора_1">#REF!</definedName>
    <definedName name="НомерДоговора">[26]ОбмОбслЗемОд!$F$2</definedName>
    <definedName name="Нсапк">'[11]Лист опроса'!$B$34</definedName>
    <definedName name="Нсстр">'[11]Лист опроса'!$B$32</definedName>
    <definedName name="о" localSheetId="12">#REF!</definedName>
    <definedName name="о" localSheetId="10">#REF!</definedName>
    <definedName name="о" localSheetId="14">#REF!</definedName>
    <definedName name="о" localSheetId="13">#REF!</definedName>
    <definedName name="о">#REF!</definedName>
    <definedName name="о_1" localSheetId="10">#REF!</definedName>
    <definedName name="о_1">#REF!</definedName>
    <definedName name="_xlnm.Print_Area" localSheetId="5">'Cводная смета ПИР '!$A$1:$G$35</definedName>
    <definedName name="_xlnm.Print_Area" localSheetId="15">'Археология (при необходимости)'!$A$1:$G$29</definedName>
    <definedName name="_xlnm.Print_Area" localSheetId="18">'ВОП (для справки) '!$A$1:$G$26</definedName>
    <definedName name="_xlnm.Print_Area" localSheetId="9">Геодезия!$A$1:$O$26</definedName>
    <definedName name="_xlnm.Print_Area" localSheetId="11">Геофизика!$A$1:$J$51</definedName>
    <definedName name="_xlnm.Print_Area" localSheetId="12">Гидромет!$A$1:$J$52</definedName>
    <definedName name="_xlnm.Print_Area" localSheetId="10">ИГИ!$A$1:$L$66</definedName>
    <definedName name="_xlnm.Print_Area" localSheetId="3">НМЦ!$A$1:$E$21</definedName>
    <definedName name="_xlnm.Print_Area" localSheetId="4">НМЦК!$A$1:$G$48</definedName>
    <definedName name="_xlnm.Print_Area" localSheetId="1">Пояснительная!$A$1:$C$23</definedName>
    <definedName name="_xlnm.Print_Area" localSheetId="2">Протокол!$A$1:$N$31</definedName>
    <definedName name="_xlnm.Print_Area" localSheetId="13">Экология!$A$1:$G$71</definedName>
    <definedName name="_xlnm.Print_Area" localSheetId="8">'Экспертиза ПД и ИЗ '!$A$1:$H$21</definedName>
    <definedName name="обуч" localSheetId="11" hidden="1">{#N/A,#N/A,TRUE,"Смета на пасс. обор. №1"}</definedName>
    <definedName name="обуч" localSheetId="12" hidden="1">{#N/A,#N/A,TRUE,"Смета на пасс. обор. №1"}</definedName>
    <definedName name="обуч" localSheetId="14" hidden="1">{#N/A,#N/A,TRUE,"Смета на пасс. обор. №1"}</definedName>
    <definedName name="обуч" localSheetId="6" hidden="1">{#N/A,#N/A,TRUE,"Смета на пасс. обор. №1"}</definedName>
    <definedName name="обуч" localSheetId="13" hidden="1">{#N/A,#N/A,TRUE,"Смета на пасс. обор. №1"}</definedName>
    <definedName name="обуч" hidden="1">{#N/A,#N/A,TRUE,"Смета на пасс. обор. №1"}</definedName>
    <definedName name="обуч_1" localSheetId="11" hidden="1">{#N/A,#N/A,TRUE,"Смета на пасс. обор. №1"}</definedName>
    <definedName name="обуч_1" localSheetId="12" hidden="1">{#N/A,#N/A,TRUE,"Смета на пасс. обор. №1"}</definedName>
    <definedName name="обуч_1" localSheetId="14" hidden="1">{#N/A,#N/A,TRUE,"Смета на пасс. обор. №1"}</definedName>
    <definedName name="обуч_1" localSheetId="6" hidden="1">{#N/A,#N/A,TRUE,"Смета на пасс. обор. №1"}</definedName>
    <definedName name="обуч_1" localSheetId="13" hidden="1">{#N/A,#N/A,TRUE,"Смета на пасс. обор. №1"}</definedName>
    <definedName name="обуч_1" hidden="1">{#N/A,#N/A,TRUE,"Смета на пасс. обор. №1"}</definedName>
    <definedName name="общ_МПА_П" localSheetId="10">#REF!</definedName>
    <definedName name="общ_МПА_П">#REF!</definedName>
    <definedName name="ОбъектАдрес">[26]ОбмОбслЗемОд!$A$4</definedName>
    <definedName name="Объекты" localSheetId="12">#REF!</definedName>
    <definedName name="Объекты" localSheetId="10">#REF!</definedName>
    <definedName name="Объекты" localSheetId="14">#REF!</definedName>
    <definedName name="Объекты" localSheetId="13">#REF!</definedName>
    <definedName name="Объекты">#REF!</definedName>
    <definedName name="объем">#N/A</definedName>
    <definedName name="объем___0" localSheetId="12">#REF!</definedName>
    <definedName name="объем___0" localSheetId="10">#REF!</definedName>
    <definedName name="объем___0" localSheetId="14">#REF!</definedName>
    <definedName name="объем___0" localSheetId="13">#REF!</definedName>
    <definedName name="объем___0">#REF!</definedName>
    <definedName name="объем___0___0" localSheetId="10">#REF!</definedName>
    <definedName name="объем___0___0">#REF!</definedName>
    <definedName name="объем___0___0___0" localSheetId="10">#REF!</definedName>
    <definedName name="объем___0___0___0">#REF!</definedName>
    <definedName name="объем___0___0___0___0" localSheetId="10">#REF!</definedName>
    <definedName name="объем___0___0___0___0">#REF!</definedName>
    <definedName name="объем___0___0___0___0___0" localSheetId="10">#REF!</definedName>
    <definedName name="объем___0___0___0___0___0">#REF!</definedName>
    <definedName name="объем___0___0___0___0___0_1" localSheetId="10">#REF!</definedName>
    <definedName name="объем___0___0___0___0___0_1">#REF!</definedName>
    <definedName name="объем___0___0___0___0_1" localSheetId="10">#REF!</definedName>
    <definedName name="объем___0___0___0___0_1">#REF!</definedName>
    <definedName name="объем___0___0___0___1" localSheetId="10">#REF!</definedName>
    <definedName name="объем___0___0___0___1">#REF!</definedName>
    <definedName name="объем___0___0___0___1_1" localSheetId="10">#REF!</definedName>
    <definedName name="объем___0___0___0___1_1">#REF!</definedName>
    <definedName name="объем___0___0___0___5" localSheetId="10">#REF!</definedName>
    <definedName name="объем___0___0___0___5">#REF!</definedName>
    <definedName name="объем___0___0___0___5_1" localSheetId="10">#REF!</definedName>
    <definedName name="объем___0___0___0___5_1">#REF!</definedName>
    <definedName name="объем___0___0___0_1" localSheetId="10">#REF!</definedName>
    <definedName name="объем___0___0___0_1">#REF!</definedName>
    <definedName name="объем___0___0___0_1_1" localSheetId="10">#REF!</definedName>
    <definedName name="объем___0___0___0_1_1">#REF!</definedName>
    <definedName name="объем___0___0___0_1_1_1" localSheetId="10">#REF!</definedName>
    <definedName name="объем___0___0___0_1_1_1">#REF!</definedName>
    <definedName name="объем___0___0___0_5" localSheetId="10">#REF!</definedName>
    <definedName name="объем___0___0___0_5">#REF!</definedName>
    <definedName name="объем___0___0___0_5_1" localSheetId="10">#REF!</definedName>
    <definedName name="объем___0___0___0_5_1">#REF!</definedName>
    <definedName name="объем___0___0___1" localSheetId="10">#REF!</definedName>
    <definedName name="объем___0___0___1">#REF!</definedName>
    <definedName name="объем___0___0___1_1" localSheetId="10">#REF!</definedName>
    <definedName name="объем___0___0___1_1">#REF!</definedName>
    <definedName name="объем___0___0___2" localSheetId="10">#REF!</definedName>
    <definedName name="объем___0___0___2">#REF!</definedName>
    <definedName name="объем___0___0___2_1" localSheetId="10">#REF!</definedName>
    <definedName name="объем___0___0___2_1">#REF!</definedName>
    <definedName name="объем___0___0___3" localSheetId="10">#REF!</definedName>
    <definedName name="объем___0___0___3">#REF!</definedName>
    <definedName name="объем___0___0___3_1" localSheetId="10">#REF!</definedName>
    <definedName name="объем___0___0___3_1">#REF!</definedName>
    <definedName name="объем___0___0___4" localSheetId="10">#REF!</definedName>
    <definedName name="объем___0___0___4">#REF!</definedName>
    <definedName name="объем___0___0___4_1" localSheetId="10">#REF!</definedName>
    <definedName name="объем___0___0___4_1">#REF!</definedName>
    <definedName name="объем___0___0___5" localSheetId="10">#REF!</definedName>
    <definedName name="объем___0___0___5">#REF!</definedName>
    <definedName name="объем___0___0___5_1" localSheetId="10">#REF!</definedName>
    <definedName name="объем___0___0___5_1">#REF!</definedName>
    <definedName name="объем___0___0_1" localSheetId="10">#REF!</definedName>
    <definedName name="объем___0___0_1">#REF!</definedName>
    <definedName name="объем___0___0_1_1" localSheetId="10">#REF!</definedName>
    <definedName name="объем___0___0_1_1">#REF!</definedName>
    <definedName name="объем___0___0_1_1_1" localSheetId="10">#REF!</definedName>
    <definedName name="объем___0___0_1_1_1">#REF!</definedName>
    <definedName name="объем___0___0_3" localSheetId="10">#REF!</definedName>
    <definedName name="объем___0___0_3">#REF!</definedName>
    <definedName name="объем___0___0_3_1" localSheetId="10">#REF!</definedName>
    <definedName name="объем___0___0_3_1">#REF!</definedName>
    <definedName name="объем___0___0_5" localSheetId="10">#REF!</definedName>
    <definedName name="объем___0___0_5">#REF!</definedName>
    <definedName name="объем___0___0_5_1" localSheetId="10">#REF!</definedName>
    <definedName name="объем___0___0_5_1">#REF!</definedName>
    <definedName name="объем___0___1" localSheetId="10">#REF!</definedName>
    <definedName name="объем___0___1">#REF!</definedName>
    <definedName name="объем___0___1___0" localSheetId="10">#REF!</definedName>
    <definedName name="объем___0___1___0">#REF!</definedName>
    <definedName name="объем___0___1___0_1" localSheetId="10">#REF!</definedName>
    <definedName name="объем___0___1___0_1">#REF!</definedName>
    <definedName name="объем___0___1_1" localSheetId="10">#REF!</definedName>
    <definedName name="объем___0___1_1">#REF!</definedName>
    <definedName name="объем___0___10" localSheetId="10">#REF!</definedName>
    <definedName name="объем___0___10">#REF!</definedName>
    <definedName name="объем___0___10_1" localSheetId="10">#REF!</definedName>
    <definedName name="объем___0___10_1">#REF!</definedName>
    <definedName name="объем___0___12" localSheetId="10">#REF!</definedName>
    <definedName name="объем___0___12">#REF!</definedName>
    <definedName name="объем___0___2" localSheetId="10">#REF!</definedName>
    <definedName name="объем___0___2">#REF!</definedName>
    <definedName name="объем___0___2___0" localSheetId="10">#REF!</definedName>
    <definedName name="объем___0___2___0">#REF!</definedName>
    <definedName name="объем___0___2___0___0" localSheetId="10">#REF!</definedName>
    <definedName name="объем___0___2___0___0">#REF!</definedName>
    <definedName name="объем___0___2___0___0_1" localSheetId="10">#REF!</definedName>
    <definedName name="объем___0___2___0___0_1">#REF!</definedName>
    <definedName name="объем___0___2___0_1" localSheetId="10">#REF!</definedName>
    <definedName name="объем___0___2___0_1">#REF!</definedName>
    <definedName name="объем___0___2___5" localSheetId="10">#REF!</definedName>
    <definedName name="объем___0___2___5">#REF!</definedName>
    <definedName name="объем___0___2___5_1" localSheetId="10">#REF!</definedName>
    <definedName name="объем___0___2___5_1">#REF!</definedName>
    <definedName name="объем___0___2_1" localSheetId="10">#REF!</definedName>
    <definedName name="объем___0___2_1">#REF!</definedName>
    <definedName name="объем___0___2_1_1" localSheetId="10">#REF!</definedName>
    <definedName name="объем___0___2_1_1">#REF!</definedName>
    <definedName name="объем___0___2_1_1_1" localSheetId="10">#REF!</definedName>
    <definedName name="объем___0___2_1_1_1">#REF!</definedName>
    <definedName name="объем___0___2_3" localSheetId="10">#REF!</definedName>
    <definedName name="объем___0___2_3">#REF!</definedName>
    <definedName name="объем___0___2_3_1" localSheetId="10">#REF!</definedName>
    <definedName name="объем___0___2_3_1">#REF!</definedName>
    <definedName name="объем___0___2_5" localSheetId="10">#REF!</definedName>
    <definedName name="объем___0___2_5">#REF!</definedName>
    <definedName name="объем___0___2_5_1" localSheetId="10">#REF!</definedName>
    <definedName name="объем___0___2_5_1">#REF!</definedName>
    <definedName name="объем___0___3" localSheetId="10">#REF!</definedName>
    <definedName name="объем___0___3">#REF!</definedName>
    <definedName name="объем___0___3___0" localSheetId="10">#REF!</definedName>
    <definedName name="объем___0___3___0">#REF!</definedName>
    <definedName name="объем___0___3___0_1" localSheetId="10">#REF!</definedName>
    <definedName name="объем___0___3___0_1">#REF!</definedName>
    <definedName name="объем___0___3___5" localSheetId="10">#REF!</definedName>
    <definedName name="объем___0___3___5">#REF!</definedName>
    <definedName name="объем___0___3___5_1" localSheetId="10">#REF!</definedName>
    <definedName name="объем___0___3___5_1">#REF!</definedName>
    <definedName name="объем___0___3_1" localSheetId="10">#REF!</definedName>
    <definedName name="объем___0___3_1">#REF!</definedName>
    <definedName name="объем___0___3_1_1" localSheetId="10">#REF!</definedName>
    <definedName name="объем___0___3_1_1">#REF!</definedName>
    <definedName name="объем___0___3_1_1_1" localSheetId="10">#REF!</definedName>
    <definedName name="объем___0___3_1_1_1">#REF!</definedName>
    <definedName name="объем___0___3_5" localSheetId="10">#REF!</definedName>
    <definedName name="объем___0___3_5">#REF!</definedName>
    <definedName name="объем___0___3_5_1" localSheetId="10">#REF!</definedName>
    <definedName name="объем___0___3_5_1">#REF!</definedName>
    <definedName name="объем___0___4" localSheetId="10">#REF!</definedName>
    <definedName name="объем___0___4">#REF!</definedName>
    <definedName name="объем___0___4___0" localSheetId="10">#REF!</definedName>
    <definedName name="объем___0___4___0">#REF!</definedName>
    <definedName name="объем___0___4___0_1" localSheetId="10">#REF!</definedName>
    <definedName name="объем___0___4___0_1">#REF!</definedName>
    <definedName name="объем___0___4___5" localSheetId="10">#REF!</definedName>
    <definedName name="объем___0___4___5">#REF!</definedName>
    <definedName name="объем___0___4___5_1" localSheetId="10">#REF!</definedName>
    <definedName name="объем___0___4___5_1">#REF!</definedName>
    <definedName name="объем___0___4_1" localSheetId="10">#REF!</definedName>
    <definedName name="объем___0___4_1">#REF!</definedName>
    <definedName name="объем___0___4_1_1" localSheetId="10">#REF!</definedName>
    <definedName name="объем___0___4_1_1">#REF!</definedName>
    <definedName name="объем___0___4_1_1_1" localSheetId="10">#REF!</definedName>
    <definedName name="объем___0___4_1_1_1">#REF!</definedName>
    <definedName name="объем___0___4_3" localSheetId="10">#REF!</definedName>
    <definedName name="объем___0___4_3">#REF!</definedName>
    <definedName name="объем___0___4_3_1" localSheetId="10">#REF!</definedName>
    <definedName name="объем___0___4_3_1">#REF!</definedName>
    <definedName name="объем___0___4_5" localSheetId="10">#REF!</definedName>
    <definedName name="объем___0___4_5">#REF!</definedName>
    <definedName name="объем___0___4_5_1" localSheetId="10">#REF!</definedName>
    <definedName name="объем___0___4_5_1">#REF!</definedName>
    <definedName name="объем___0___5" localSheetId="10">#REF!</definedName>
    <definedName name="объем___0___5">#REF!</definedName>
    <definedName name="объем___0___5_1" localSheetId="10">#REF!</definedName>
    <definedName name="объем___0___5_1">#REF!</definedName>
    <definedName name="объем___0___6" localSheetId="10">#REF!</definedName>
    <definedName name="объем___0___6">#REF!</definedName>
    <definedName name="объем___0___6_1" localSheetId="10">#REF!</definedName>
    <definedName name="объем___0___6_1">#REF!</definedName>
    <definedName name="объем___0___8" localSheetId="10">#REF!</definedName>
    <definedName name="объем___0___8">#REF!</definedName>
    <definedName name="объем___0___8_1" localSheetId="10">#REF!</definedName>
    <definedName name="объем___0___8_1">#REF!</definedName>
    <definedName name="объем___0_1" localSheetId="10">#REF!</definedName>
    <definedName name="объем___0_1">#REF!</definedName>
    <definedName name="объем___0_1_1" localSheetId="10">#REF!</definedName>
    <definedName name="объем___0_1_1">#REF!</definedName>
    <definedName name="объем___0_3" localSheetId="10">#REF!</definedName>
    <definedName name="объем___0_3">#REF!</definedName>
    <definedName name="объем___0_3_1" localSheetId="10">#REF!</definedName>
    <definedName name="объем___0_3_1">#REF!</definedName>
    <definedName name="объем___0_5" localSheetId="10">#REF!</definedName>
    <definedName name="объем___0_5">#REF!</definedName>
    <definedName name="объем___0_5_1" localSheetId="10">#REF!</definedName>
    <definedName name="объем___0_5_1">#REF!</definedName>
    <definedName name="объем___1" localSheetId="10">#REF!</definedName>
    <definedName name="объем___1">#REF!</definedName>
    <definedName name="объем___1___0" localSheetId="10">#REF!</definedName>
    <definedName name="объем___1___0">#REF!</definedName>
    <definedName name="объем___1___0___0" localSheetId="10">#REF!</definedName>
    <definedName name="объем___1___0___0">#REF!</definedName>
    <definedName name="объем___1___0___0_1" localSheetId="10">#REF!</definedName>
    <definedName name="объем___1___0___0_1">#REF!</definedName>
    <definedName name="объем___1___0_1" localSheetId="10">#REF!</definedName>
    <definedName name="объем___1___0_1">#REF!</definedName>
    <definedName name="объем___1___1" localSheetId="10">#REF!</definedName>
    <definedName name="объем___1___1">#REF!</definedName>
    <definedName name="объем___1___1_1" localSheetId="10">#REF!</definedName>
    <definedName name="объем___1___1_1">#REF!</definedName>
    <definedName name="объем___1___5" localSheetId="10">#REF!</definedName>
    <definedName name="объем___1___5">#REF!</definedName>
    <definedName name="объем___1___5_1" localSheetId="10">#REF!</definedName>
    <definedName name="объем___1___5_1">#REF!</definedName>
    <definedName name="объем___1_1" localSheetId="10">#REF!</definedName>
    <definedName name="объем___1_1">#REF!</definedName>
    <definedName name="объем___1_1_1" localSheetId="10">#REF!</definedName>
    <definedName name="объем___1_1_1">#REF!</definedName>
    <definedName name="объем___1_1_1_1" localSheetId="10">#REF!</definedName>
    <definedName name="объем___1_1_1_1">#REF!</definedName>
    <definedName name="объем___1_3" localSheetId="10">#REF!</definedName>
    <definedName name="объем___1_3">#REF!</definedName>
    <definedName name="объем___1_3_1" localSheetId="10">#REF!</definedName>
    <definedName name="объем___1_3_1">#REF!</definedName>
    <definedName name="объем___1_5" localSheetId="10">#REF!</definedName>
    <definedName name="объем___1_5">#REF!</definedName>
    <definedName name="объем___1_5_1" localSheetId="10">#REF!</definedName>
    <definedName name="объем___1_5_1">#REF!</definedName>
    <definedName name="объем___10" localSheetId="12">#REF!</definedName>
    <definedName name="объем___10" localSheetId="10">#REF!</definedName>
    <definedName name="объем___10" localSheetId="14">#REF!</definedName>
    <definedName name="объем___10" localSheetId="13">#REF!</definedName>
    <definedName name="объем___10">#REF!</definedName>
    <definedName name="объем___10___0">NA()</definedName>
    <definedName name="объем___10___0___0" localSheetId="12">#REF!</definedName>
    <definedName name="объем___10___0___0" localSheetId="10">#REF!</definedName>
    <definedName name="объем___10___0___0" localSheetId="14">#REF!</definedName>
    <definedName name="объем___10___0___0" localSheetId="13">#REF!</definedName>
    <definedName name="объем___10___0___0">#REF!</definedName>
    <definedName name="объем___10___0___0___0" localSheetId="10">#REF!</definedName>
    <definedName name="объем___10___0___0___0">#REF!</definedName>
    <definedName name="объем___10___0___0___0_1" localSheetId="10">#REF!</definedName>
    <definedName name="объем___10___0___0___0_1">#REF!</definedName>
    <definedName name="объем___10___0___0_1" localSheetId="10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2">#REF!</definedName>
    <definedName name="объем___10___0_1" localSheetId="10">#REF!</definedName>
    <definedName name="объем___10___0_1" localSheetId="14">#REF!</definedName>
    <definedName name="объем___10___0_1" localSheetId="13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2">#REF!</definedName>
    <definedName name="объем___10___1" localSheetId="10">#REF!</definedName>
    <definedName name="объем___10___1" localSheetId="14">#REF!</definedName>
    <definedName name="объем___10___1" localSheetId="13">#REF!</definedName>
    <definedName name="объем___10___1">#REF!</definedName>
    <definedName name="объем___10___10" localSheetId="10">#REF!</definedName>
    <definedName name="объем___10___10">#REF!</definedName>
    <definedName name="объем___10___12" localSheetId="10">#REF!</definedName>
    <definedName name="объем___10___12">#REF!</definedName>
    <definedName name="объем___10___2">NA()</definedName>
    <definedName name="объем___10___4">NA()</definedName>
    <definedName name="объем___10___5" localSheetId="10">#REF!</definedName>
    <definedName name="объем___10___5">#REF!</definedName>
    <definedName name="объем___10___5_1" localSheetId="10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10">#REF!</definedName>
    <definedName name="объем___10_3">#REF!</definedName>
    <definedName name="объем___10_3_1" localSheetId="10">#REF!</definedName>
    <definedName name="объем___10_3_1">#REF!</definedName>
    <definedName name="объем___10_5" localSheetId="10">#REF!</definedName>
    <definedName name="объем___10_5">#REF!</definedName>
    <definedName name="объем___10_5_1" localSheetId="10">#REF!</definedName>
    <definedName name="объем___10_5_1">#REF!</definedName>
    <definedName name="объем___11" localSheetId="10">#REF!</definedName>
    <definedName name="объем___11">#REF!</definedName>
    <definedName name="объем___11___0">NA()</definedName>
    <definedName name="объем___11___10" localSheetId="12">#REF!</definedName>
    <definedName name="объем___11___10" localSheetId="10">#REF!</definedName>
    <definedName name="объем___11___10" localSheetId="14">#REF!</definedName>
    <definedName name="объем___11___10" localSheetId="13">#REF!</definedName>
    <definedName name="объем___11___10">#REF!</definedName>
    <definedName name="объем___11___2" localSheetId="10">#REF!</definedName>
    <definedName name="объем___11___2">#REF!</definedName>
    <definedName name="объем___11___4" localSheetId="10">#REF!</definedName>
    <definedName name="объем___11___4">#REF!</definedName>
    <definedName name="объем___11___6" localSheetId="10">#REF!</definedName>
    <definedName name="объем___11___6">#REF!</definedName>
    <definedName name="объем___11___8" localSheetId="10">#REF!</definedName>
    <definedName name="объем___11___8">#REF!</definedName>
    <definedName name="объем___11_1" localSheetId="10">#REF!</definedName>
    <definedName name="объем___11_1">#REF!</definedName>
    <definedName name="объем___12">NA()</definedName>
    <definedName name="объем___2" localSheetId="12">#REF!</definedName>
    <definedName name="объем___2" localSheetId="10">#REF!</definedName>
    <definedName name="объем___2" localSheetId="14">#REF!</definedName>
    <definedName name="объем___2" localSheetId="13">#REF!</definedName>
    <definedName name="объем___2">#REF!</definedName>
    <definedName name="объем___2___0" localSheetId="10">#REF!</definedName>
    <definedName name="объем___2___0">#REF!</definedName>
    <definedName name="объем___2___0___0" localSheetId="10">#REF!</definedName>
    <definedName name="объем___2___0___0">#REF!</definedName>
    <definedName name="объем___2___0___0___0" localSheetId="10">#REF!</definedName>
    <definedName name="объем___2___0___0___0">#REF!</definedName>
    <definedName name="объем___2___0___0___0___0" localSheetId="10">#REF!</definedName>
    <definedName name="объем___2___0___0___0___0">#REF!</definedName>
    <definedName name="объем___2___0___0___0___0_1" localSheetId="10">#REF!</definedName>
    <definedName name="объем___2___0___0___0___0_1">#REF!</definedName>
    <definedName name="объем___2___0___0___0_1" localSheetId="10">#REF!</definedName>
    <definedName name="объем___2___0___0___0_1">#REF!</definedName>
    <definedName name="объем___2___0___0___1" localSheetId="10">#REF!</definedName>
    <definedName name="объем___2___0___0___1">#REF!</definedName>
    <definedName name="объем___2___0___0___1_1" localSheetId="10">#REF!</definedName>
    <definedName name="объем___2___0___0___1_1">#REF!</definedName>
    <definedName name="объем___2___0___0___5" localSheetId="10">#REF!</definedName>
    <definedName name="объем___2___0___0___5">#REF!</definedName>
    <definedName name="объем___2___0___0___5_1" localSheetId="10">#REF!</definedName>
    <definedName name="объем___2___0___0___5_1">#REF!</definedName>
    <definedName name="объем___2___0___0_1" localSheetId="10">#REF!</definedName>
    <definedName name="объем___2___0___0_1">#REF!</definedName>
    <definedName name="объем___2___0___0_1_1" localSheetId="10">#REF!</definedName>
    <definedName name="объем___2___0___0_1_1">#REF!</definedName>
    <definedName name="объем___2___0___0_1_1_1" localSheetId="10">#REF!</definedName>
    <definedName name="объем___2___0___0_1_1_1">#REF!</definedName>
    <definedName name="объем___2___0___0_5" localSheetId="10">#REF!</definedName>
    <definedName name="объем___2___0___0_5">#REF!</definedName>
    <definedName name="объем___2___0___0_5_1" localSheetId="10">#REF!</definedName>
    <definedName name="объем___2___0___0_5_1">#REF!</definedName>
    <definedName name="объем___2___0___1" localSheetId="10">#REF!</definedName>
    <definedName name="объем___2___0___1">#REF!</definedName>
    <definedName name="объем___2___0___1_1" localSheetId="10">#REF!</definedName>
    <definedName name="объем___2___0___1_1">#REF!</definedName>
    <definedName name="объем___2___0___5" localSheetId="10">#REF!</definedName>
    <definedName name="объем___2___0___5">#REF!</definedName>
    <definedName name="объем___2___0___5_1" localSheetId="10">#REF!</definedName>
    <definedName name="объем___2___0___5_1">#REF!</definedName>
    <definedName name="объем___2___0_1" localSheetId="10">#REF!</definedName>
    <definedName name="объем___2___0_1">#REF!</definedName>
    <definedName name="объем___2___0_1_1" localSheetId="10">#REF!</definedName>
    <definedName name="объем___2___0_1_1">#REF!</definedName>
    <definedName name="объем___2___0_1_1_1" localSheetId="10">#REF!</definedName>
    <definedName name="объем___2___0_1_1_1">#REF!</definedName>
    <definedName name="объем___2___0_3" localSheetId="10">#REF!</definedName>
    <definedName name="объем___2___0_3">#REF!</definedName>
    <definedName name="объем___2___0_3_1" localSheetId="10">#REF!</definedName>
    <definedName name="объем___2___0_3_1">#REF!</definedName>
    <definedName name="объем___2___0_5" localSheetId="10">#REF!</definedName>
    <definedName name="объем___2___0_5">#REF!</definedName>
    <definedName name="объем___2___0_5_1" localSheetId="10">#REF!</definedName>
    <definedName name="объем___2___0_5_1">#REF!</definedName>
    <definedName name="объем___2___1" localSheetId="10">#REF!</definedName>
    <definedName name="объем___2___1">#REF!</definedName>
    <definedName name="объем___2___1_1" localSheetId="10">#REF!</definedName>
    <definedName name="объем___2___1_1">#REF!</definedName>
    <definedName name="объем___2___10" localSheetId="10">#REF!</definedName>
    <definedName name="объем___2___10">#REF!</definedName>
    <definedName name="объем___2___10_1" localSheetId="10">#REF!</definedName>
    <definedName name="объем___2___10_1">#REF!</definedName>
    <definedName name="объем___2___12" localSheetId="10">#REF!</definedName>
    <definedName name="объем___2___12">#REF!</definedName>
    <definedName name="объем___2___2" localSheetId="10">#REF!</definedName>
    <definedName name="объем___2___2">#REF!</definedName>
    <definedName name="объем___2___2_1" localSheetId="10">#REF!</definedName>
    <definedName name="объем___2___2_1">#REF!</definedName>
    <definedName name="объем___2___3" localSheetId="10">#REF!</definedName>
    <definedName name="объем___2___3">#REF!</definedName>
    <definedName name="объем___2___4" localSheetId="10">#REF!</definedName>
    <definedName name="объем___2___4">#REF!</definedName>
    <definedName name="объем___2___4___0" localSheetId="10">#REF!</definedName>
    <definedName name="объем___2___4___0">#REF!</definedName>
    <definedName name="объем___2___4___0_1" localSheetId="10">#REF!</definedName>
    <definedName name="объем___2___4___0_1">#REF!</definedName>
    <definedName name="объем___2___4___5" localSheetId="10">#REF!</definedName>
    <definedName name="объем___2___4___5">#REF!</definedName>
    <definedName name="объем___2___4___5_1" localSheetId="10">#REF!</definedName>
    <definedName name="объем___2___4___5_1">#REF!</definedName>
    <definedName name="объем___2___4_1" localSheetId="10">#REF!</definedName>
    <definedName name="объем___2___4_1">#REF!</definedName>
    <definedName name="объем___2___4_1_1" localSheetId="10">#REF!</definedName>
    <definedName name="объем___2___4_1_1">#REF!</definedName>
    <definedName name="объем___2___4_1_1_1" localSheetId="10">#REF!</definedName>
    <definedName name="объем___2___4_1_1_1">#REF!</definedName>
    <definedName name="объем___2___4_3" localSheetId="10">#REF!</definedName>
    <definedName name="объем___2___4_3">#REF!</definedName>
    <definedName name="объем___2___4_3_1" localSheetId="10">#REF!</definedName>
    <definedName name="объем___2___4_3_1">#REF!</definedName>
    <definedName name="объем___2___4_5" localSheetId="10">#REF!</definedName>
    <definedName name="объем___2___4_5">#REF!</definedName>
    <definedName name="объем___2___4_5_1" localSheetId="10">#REF!</definedName>
    <definedName name="объем___2___4_5_1">#REF!</definedName>
    <definedName name="объем___2___5" localSheetId="10">#REF!</definedName>
    <definedName name="объем___2___5">#REF!</definedName>
    <definedName name="объем___2___5_1" localSheetId="10">#REF!</definedName>
    <definedName name="объем___2___5_1">#REF!</definedName>
    <definedName name="объем___2___6" localSheetId="10">#REF!</definedName>
    <definedName name="объем___2___6">#REF!</definedName>
    <definedName name="объем___2___6_1" localSheetId="10">#REF!</definedName>
    <definedName name="объем___2___6_1">#REF!</definedName>
    <definedName name="объем___2___8" localSheetId="10">#REF!</definedName>
    <definedName name="объем___2___8">#REF!</definedName>
    <definedName name="объем___2___8_1" localSheetId="10">#REF!</definedName>
    <definedName name="объем___2___8_1">#REF!</definedName>
    <definedName name="объем___2_1" localSheetId="10">#REF!</definedName>
    <definedName name="объем___2_1">#REF!</definedName>
    <definedName name="объем___2_1_1" localSheetId="10">#REF!</definedName>
    <definedName name="объем___2_1_1">#REF!</definedName>
    <definedName name="объем___2_1_1_1" localSheetId="10">#REF!</definedName>
    <definedName name="объем___2_1_1_1">#REF!</definedName>
    <definedName name="объем___2_3" localSheetId="10">#REF!</definedName>
    <definedName name="объем___2_3">#REF!</definedName>
    <definedName name="объем___2_3_1" localSheetId="10">#REF!</definedName>
    <definedName name="объем___2_3_1">#REF!</definedName>
    <definedName name="объем___2_5" localSheetId="10">#REF!</definedName>
    <definedName name="объем___2_5">#REF!</definedName>
    <definedName name="объем___2_5_1" localSheetId="10">#REF!</definedName>
    <definedName name="объем___2_5_1">#REF!</definedName>
    <definedName name="объем___3" localSheetId="10">#REF!</definedName>
    <definedName name="объем___3">#REF!</definedName>
    <definedName name="объем___3___0" localSheetId="10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10">#REF!</definedName>
    <definedName name="объем___3___0___5">#REF!</definedName>
    <definedName name="объем___3___0___5_1" localSheetId="10">#REF!</definedName>
    <definedName name="объем___3___0___5_1">#REF!</definedName>
    <definedName name="объем___3___0_1" localSheetId="10">#REF!</definedName>
    <definedName name="объем___3___0_1">#REF!</definedName>
    <definedName name="объем___3___0_1_1">NA()</definedName>
    <definedName name="объем___3___0_3" localSheetId="10">#REF!</definedName>
    <definedName name="объем___3___0_3">#REF!</definedName>
    <definedName name="объем___3___0_3_1" localSheetId="10">#REF!</definedName>
    <definedName name="объем___3___0_3_1">#REF!</definedName>
    <definedName name="объем___3___0_5" localSheetId="10">#REF!</definedName>
    <definedName name="объем___3___0_5">#REF!</definedName>
    <definedName name="объем___3___0_5_1" localSheetId="10">#REF!</definedName>
    <definedName name="объем___3___0_5_1">#REF!</definedName>
    <definedName name="объем___3___10" localSheetId="10">#REF!</definedName>
    <definedName name="объем___3___10">#REF!</definedName>
    <definedName name="объем___3___2" localSheetId="10">#REF!</definedName>
    <definedName name="объем___3___2">#REF!</definedName>
    <definedName name="объем___3___2_1" localSheetId="10">#REF!</definedName>
    <definedName name="объем___3___2_1">#REF!</definedName>
    <definedName name="объем___3___3" localSheetId="10">#REF!</definedName>
    <definedName name="объем___3___3">#REF!</definedName>
    <definedName name="объем___3___3_1" localSheetId="10">#REF!</definedName>
    <definedName name="объем___3___3_1">#REF!</definedName>
    <definedName name="объем___3___4" localSheetId="10">#REF!</definedName>
    <definedName name="объем___3___4">#REF!</definedName>
    <definedName name="объем___3___5" localSheetId="10">#REF!</definedName>
    <definedName name="объем___3___5">#REF!</definedName>
    <definedName name="объем___3___5_1" localSheetId="10">#REF!</definedName>
    <definedName name="объем___3___5_1">#REF!</definedName>
    <definedName name="объем___3___6" localSheetId="10">#REF!</definedName>
    <definedName name="объем___3___6">#REF!</definedName>
    <definedName name="объем___3___8" localSheetId="10">#REF!</definedName>
    <definedName name="объем___3___8">#REF!</definedName>
    <definedName name="объем___3_1" localSheetId="10">#REF!</definedName>
    <definedName name="объем___3_1">#REF!</definedName>
    <definedName name="объем___3_1_1" localSheetId="10">#REF!</definedName>
    <definedName name="объем___3_1_1">#REF!</definedName>
    <definedName name="объем___3_1_1_1" localSheetId="10">#REF!</definedName>
    <definedName name="объем___3_1_1_1">#REF!</definedName>
    <definedName name="объем___3_3">NA()</definedName>
    <definedName name="объем___3_5" localSheetId="10">#REF!</definedName>
    <definedName name="объем___3_5">#REF!</definedName>
    <definedName name="объем___3_5_1" localSheetId="10">#REF!</definedName>
    <definedName name="объем___3_5_1">#REF!</definedName>
    <definedName name="объем___4" localSheetId="10">#REF!</definedName>
    <definedName name="объем___4">#REF!</definedName>
    <definedName name="объем___4___0">NA()</definedName>
    <definedName name="объем___4___0___0" localSheetId="12">#REF!</definedName>
    <definedName name="объем___4___0___0" localSheetId="10">#REF!</definedName>
    <definedName name="объем___4___0___0" localSheetId="14">#REF!</definedName>
    <definedName name="объем___4___0___0" localSheetId="13">#REF!</definedName>
    <definedName name="объем___4___0___0">#REF!</definedName>
    <definedName name="объем___4___0___0___0" localSheetId="10">#REF!</definedName>
    <definedName name="объем___4___0___0___0">#REF!</definedName>
    <definedName name="объем___4___0___0___0___0" localSheetId="10">#REF!</definedName>
    <definedName name="объем___4___0___0___0___0">#REF!</definedName>
    <definedName name="объем___4___0___0___0___0_1" localSheetId="10">#REF!</definedName>
    <definedName name="объем___4___0___0___0___0_1">#REF!</definedName>
    <definedName name="объем___4___0___0___0_1" localSheetId="10">#REF!</definedName>
    <definedName name="объем___4___0___0___0_1">#REF!</definedName>
    <definedName name="объем___4___0___0___1" localSheetId="10">#REF!</definedName>
    <definedName name="объем___4___0___0___1">#REF!</definedName>
    <definedName name="объем___4___0___0___1_1" localSheetId="10">#REF!</definedName>
    <definedName name="объем___4___0___0___1_1">#REF!</definedName>
    <definedName name="объем___4___0___0___5" localSheetId="10">#REF!</definedName>
    <definedName name="объем___4___0___0___5">#REF!</definedName>
    <definedName name="объем___4___0___0___5_1" localSheetId="10">#REF!</definedName>
    <definedName name="объем___4___0___0___5_1">#REF!</definedName>
    <definedName name="объем___4___0___0_1" localSheetId="10">#REF!</definedName>
    <definedName name="объем___4___0___0_1">#REF!</definedName>
    <definedName name="объем___4___0___0_1_1" localSheetId="10">#REF!</definedName>
    <definedName name="объем___4___0___0_1_1">#REF!</definedName>
    <definedName name="объем___4___0___0_1_1_1" localSheetId="10">#REF!</definedName>
    <definedName name="объем___4___0___0_1_1_1">#REF!</definedName>
    <definedName name="объем___4___0___0_5" localSheetId="10">#REF!</definedName>
    <definedName name="объем___4___0___0_5">#REF!</definedName>
    <definedName name="объем___4___0___0_5_1" localSheetId="10">#REF!</definedName>
    <definedName name="объем___4___0___0_5_1">#REF!</definedName>
    <definedName name="объем___4___0___1" localSheetId="10">#REF!</definedName>
    <definedName name="объем___4___0___1">#REF!</definedName>
    <definedName name="объем___4___0___1_1" localSheetId="10">#REF!</definedName>
    <definedName name="объем___4___0___1_1">#REF!</definedName>
    <definedName name="объем___4___0___5">NA()</definedName>
    <definedName name="объем___4___0_1" localSheetId="10">#REF!</definedName>
    <definedName name="объем___4___0_1">#REF!</definedName>
    <definedName name="объем___4___0_1_1" localSheetId="10">#REF!</definedName>
    <definedName name="объем___4___0_1_1">#REF!</definedName>
    <definedName name="объем___4___0_1_1_1" localSheetId="10">#REF!</definedName>
    <definedName name="объем___4___0_1_1_1">#REF!</definedName>
    <definedName name="объем___4___0_3" localSheetId="10">#REF!</definedName>
    <definedName name="объем___4___0_3">#REF!</definedName>
    <definedName name="объем___4___0_3_1" localSheetId="10">#REF!</definedName>
    <definedName name="объем___4___0_3_1">#REF!</definedName>
    <definedName name="объем___4___0_5">NA()</definedName>
    <definedName name="объем___4___1" localSheetId="10">#REF!</definedName>
    <definedName name="объем___4___1">#REF!</definedName>
    <definedName name="объем___4___1_1" localSheetId="10">#REF!</definedName>
    <definedName name="объем___4___1_1">#REF!</definedName>
    <definedName name="объем___4___10" localSheetId="10">#REF!</definedName>
    <definedName name="объем___4___10">#REF!</definedName>
    <definedName name="объем___4___10_1" localSheetId="10">#REF!</definedName>
    <definedName name="объем___4___10_1">#REF!</definedName>
    <definedName name="объем___4___12" localSheetId="10">#REF!</definedName>
    <definedName name="объем___4___12">#REF!</definedName>
    <definedName name="объем___4___2" localSheetId="10">#REF!</definedName>
    <definedName name="объем___4___2">#REF!</definedName>
    <definedName name="объем___4___2_1" localSheetId="10">#REF!</definedName>
    <definedName name="объем___4___2_1">#REF!</definedName>
    <definedName name="объем___4___3" localSheetId="10">#REF!</definedName>
    <definedName name="объем___4___3">#REF!</definedName>
    <definedName name="объем___4___3_1" localSheetId="10">#REF!</definedName>
    <definedName name="объем___4___3_1">#REF!</definedName>
    <definedName name="объем___4___4" localSheetId="10">#REF!</definedName>
    <definedName name="объем___4___4">#REF!</definedName>
    <definedName name="объем___4___4_1" localSheetId="10">#REF!</definedName>
    <definedName name="объем___4___4_1">#REF!</definedName>
    <definedName name="объем___4___5" localSheetId="10">#REF!</definedName>
    <definedName name="объем___4___5">#REF!</definedName>
    <definedName name="объем___4___5_1" localSheetId="10">#REF!</definedName>
    <definedName name="объем___4___5_1">#REF!</definedName>
    <definedName name="объем___4___6" localSheetId="10">#REF!</definedName>
    <definedName name="объем___4___6">#REF!</definedName>
    <definedName name="объем___4___6_1" localSheetId="10">#REF!</definedName>
    <definedName name="объем___4___6_1">#REF!</definedName>
    <definedName name="объем___4___8" localSheetId="10">#REF!</definedName>
    <definedName name="объем___4___8">#REF!</definedName>
    <definedName name="объем___4___8_1" localSheetId="10">#REF!</definedName>
    <definedName name="объем___4___8_1">#REF!</definedName>
    <definedName name="объем___4_1" localSheetId="10">#REF!</definedName>
    <definedName name="объем___4_1">#REF!</definedName>
    <definedName name="объем___4_1_1" localSheetId="10">#REF!</definedName>
    <definedName name="объем___4_1_1">#REF!</definedName>
    <definedName name="объем___4_1_1_1" localSheetId="10">#REF!</definedName>
    <definedName name="объем___4_1_1_1">#REF!</definedName>
    <definedName name="объем___4_3" localSheetId="10">#REF!</definedName>
    <definedName name="объем___4_3">#REF!</definedName>
    <definedName name="объем___4_3_1" localSheetId="10">#REF!</definedName>
    <definedName name="объем___4_3_1">#REF!</definedName>
    <definedName name="объем___4_5" localSheetId="10">#REF!</definedName>
    <definedName name="объем___4_5">#REF!</definedName>
    <definedName name="объем___4_5_1" localSheetId="10">#REF!</definedName>
    <definedName name="объем___4_5_1">#REF!</definedName>
    <definedName name="объем___5">NA()</definedName>
    <definedName name="объем___5___0" localSheetId="12">#REF!</definedName>
    <definedName name="объем___5___0" localSheetId="10">#REF!</definedName>
    <definedName name="объем___5___0" localSheetId="14">#REF!</definedName>
    <definedName name="объем___5___0" localSheetId="13">#REF!</definedName>
    <definedName name="объем___5___0">#REF!</definedName>
    <definedName name="объем___5___0___0" localSheetId="10">#REF!</definedName>
    <definedName name="объем___5___0___0">#REF!</definedName>
    <definedName name="объем___5___0___0___0" localSheetId="10">#REF!</definedName>
    <definedName name="объем___5___0___0___0">#REF!</definedName>
    <definedName name="объем___5___0___0___0___0" localSheetId="10">#REF!</definedName>
    <definedName name="объем___5___0___0___0___0">#REF!</definedName>
    <definedName name="объем___5___0___0___0___0_1" localSheetId="10">#REF!</definedName>
    <definedName name="объем___5___0___0___0___0_1">#REF!</definedName>
    <definedName name="объем___5___0___0___0_1" localSheetId="10">#REF!</definedName>
    <definedName name="объем___5___0___0___0_1">#REF!</definedName>
    <definedName name="объем___5___0___0_1" localSheetId="10">#REF!</definedName>
    <definedName name="объем___5___0___0_1">#REF!</definedName>
    <definedName name="объем___5___0___1" localSheetId="10">#REF!</definedName>
    <definedName name="объем___5___0___1">#REF!</definedName>
    <definedName name="объем___5___0___1_1" localSheetId="10">#REF!</definedName>
    <definedName name="объем___5___0___1_1">#REF!</definedName>
    <definedName name="объем___5___0___5" localSheetId="10">#REF!</definedName>
    <definedName name="объем___5___0___5">#REF!</definedName>
    <definedName name="объем___5___0___5_1" localSheetId="10">#REF!</definedName>
    <definedName name="объем___5___0___5_1">#REF!</definedName>
    <definedName name="объем___5___0_1" localSheetId="10">#REF!</definedName>
    <definedName name="объем___5___0_1">#REF!</definedName>
    <definedName name="объем___5___0_1_1" localSheetId="10">#REF!</definedName>
    <definedName name="объем___5___0_1_1">#REF!</definedName>
    <definedName name="объем___5___0_1_1_1" localSheetId="10">#REF!</definedName>
    <definedName name="объем___5___0_1_1_1">#REF!</definedName>
    <definedName name="объем___5___0_3" localSheetId="10">#REF!</definedName>
    <definedName name="объем___5___0_3">#REF!</definedName>
    <definedName name="объем___5___0_3_1" localSheetId="10">#REF!</definedName>
    <definedName name="объем___5___0_3_1">#REF!</definedName>
    <definedName name="объем___5___0_5" localSheetId="10">#REF!</definedName>
    <definedName name="объем___5___0_5">#REF!</definedName>
    <definedName name="объем___5___0_5_1" localSheetId="10">#REF!</definedName>
    <definedName name="объем___5___0_5_1">#REF!</definedName>
    <definedName name="объем___5___1" localSheetId="10">#REF!</definedName>
    <definedName name="объем___5___1">#REF!</definedName>
    <definedName name="объем___5___1_1" localSheetId="10">#REF!</definedName>
    <definedName name="объем___5___1_1">#REF!</definedName>
    <definedName name="объем___5___3">NA()</definedName>
    <definedName name="объем___5___5">NA()</definedName>
    <definedName name="объем___5_1" localSheetId="10">#REF!</definedName>
    <definedName name="объем___5_1">#REF!</definedName>
    <definedName name="объем___5_1_1" localSheetId="10">#REF!</definedName>
    <definedName name="объем___5_1_1">#REF!</definedName>
    <definedName name="объем___5_1_1_1" localSheetId="10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12">#REF!</definedName>
    <definedName name="объем___6___0" localSheetId="10">#REF!</definedName>
    <definedName name="объем___6___0" localSheetId="14">#REF!</definedName>
    <definedName name="объем___6___0" localSheetId="13">#REF!</definedName>
    <definedName name="объем___6___0">#REF!</definedName>
    <definedName name="объем___6___0___0" localSheetId="10">#REF!</definedName>
    <definedName name="объем___6___0___0">#REF!</definedName>
    <definedName name="объем___6___0___0___0" localSheetId="10">#REF!</definedName>
    <definedName name="объем___6___0___0___0">#REF!</definedName>
    <definedName name="объем___6___0___0___0___0" localSheetId="10">#REF!</definedName>
    <definedName name="объем___6___0___0___0___0">#REF!</definedName>
    <definedName name="объем___6___0___0___0___0_1" localSheetId="10">#REF!</definedName>
    <definedName name="объем___6___0___0___0___0_1">#REF!</definedName>
    <definedName name="объем___6___0___0___0_1" localSheetId="10">#REF!</definedName>
    <definedName name="объем___6___0___0___0_1">#REF!</definedName>
    <definedName name="объем___6___0___0_1" localSheetId="10">#REF!</definedName>
    <definedName name="объем___6___0___0_1">#REF!</definedName>
    <definedName name="объем___6___0___1" localSheetId="10">#REF!</definedName>
    <definedName name="объем___6___0___1">#REF!</definedName>
    <definedName name="объем___6___0___1_1" localSheetId="10">#REF!</definedName>
    <definedName name="объем___6___0___1_1">#REF!</definedName>
    <definedName name="объем___6___0___5" localSheetId="10">#REF!</definedName>
    <definedName name="объем___6___0___5">#REF!</definedName>
    <definedName name="объем___6___0___5_1" localSheetId="10">#REF!</definedName>
    <definedName name="объем___6___0___5_1">#REF!</definedName>
    <definedName name="объем___6___0_1" localSheetId="10">#REF!</definedName>
    <definedName name="объем___6___0_1">#REF!</definedName>
    <definedName name="объем___6___0_1_1" localSheetId="10">#REF!</definedName>
    <definedName name="объем___6___0_1_1">#REF!</definedName>
    <definedName name="объем___6___0_1_1_1" localSheetId="10">#REF!</definedName>
    <definedName name="объем___6___0_1_1_1">#REF!</definedName>
    <definedName name="объем___6___0_3" localSheetId="10">#REF!</definedName>
    <definedName name="объем___6___0_3">#REF!</definedName>
    <definedName name="объем___6___0_3_1" localSheetId="10">#REF!</definedName>
    <definedName name="объем___6___0_3_1">#REF!</definedName>
    <definedName name="объем___6___0_5" localSheetId="10">#REF!</definedName>
    <definedName name="объем___6___0_5">#REF!</definedName>
    <definedName name="объем___6___0_5_1" localSheetId="10">#REF!</definedName>
    <definedName name="объем___6___0_5_1">#REF!</definedName>
    <definedName name="объем___6___1" localSheetId="10">#REF!</definedName>
    <definedName name="объем___6___1">#REF!</definedName>
    <definedName name="объем___6___10" localSheetId="10">#REF!</definedName>
    <definedName name="объем___6___10">#REF!</definedName>
    <definedName name="объем___6___10_1" localSheetId="10">#REF!</definedName>
    <definedName name="объем___6___10_1">#REF!</definedName>
    <definedName name="объем___6___12" localSheetId="10">#REF!</definedName>
    <definedName name="объем___6___12">#REF!</definedName>
    <definedName name="объем___6___2" localSheetId="10">#REF!</definedName>
    <definedName name="объем___6___2">#REF!</definedName>
    <definedName name="объем___6___2_1" localSheetId="10">#REF!</definedName>
    <definedName name="объем___6___2_1">#REF!</definedName>
    <definedName name="объем___6___4" localSheetId="10">#REF!</definedName>
    <definedName name="объем___6___4">#REF!</definedName>
    <definedName name="объем___6___4_1" localSheetId="10">#REF!</definedName>
    <definedName name="объем___6___4_1">#REF!</definedName>
    <definedName name="объем___6___5">NA()</definedName>
    <definedName name="объем___6___6" localSheetId="12">#REF!</definedName>
    <definedName name="объем___6___6" localSheetId="10">#REF!</definedName>
    <definedName name="объем___6___6" localSheetId="14">#REF!</definedName>
    <definedName name="объем___6___6" localSheetId="13">#REF!</definedName>
    <definedName name="объем___6___6">#REF!</definedName>
    <definedName name="объем___6___6_1" localSheetId="10">#REF!</definedName>
    <definedName name="объем___6___6_1">#REF!</definedName>
    <definedName name="объем___6___8" localSheetId="10">#REF!</definedName>
    <definedName name="объем___6___8">#REF!</definedName>
    <definedName name="объем___6___8_1" localSheetId="10">#REF!</definedName>
    <definedName name="объем___6___8_1">#REF!</definedName>
    <definedName name="объем___6_1" localSheetId="10">#REF!</definedName>
    <definedName name="объем___6_1">#REF!</definedName>
    <definedName name="объем___6_1_1" localSheetId="10">#REF!</definedName>
    <definedName name="объем___6_1_1">#REF!</definedName>
    <definedName name="объем___6_1_1_1" localSheetId="10">#REF!</definedName>
    <definedName name="объем___6_1_1_1">#REF!</definedName>
    <definedName name="объем___6_3" localSheetId="10">#REF!</definedName>
    <definedName name="объем___6_3">#REF!</definedName>
    <definedName name="объем___6_3_1" localSheetId="10">#REF!</definedName>
    <definedName name="объем___6_3_1">#REF!</definedName>
    <definedName name="объем___6_5">NA()</definedName>
    <definedName name="объем___7" localSheetId="12">#REF!</definedName>
    <definedName name="объем___7" localSheetId="10">#REF!</definedName>
    <definedName name="объем___7" localSheetId="14">#REF!</definedName>
    <definedName name="объем___7" localSheetId="13">#REF!</definedName>
    <definedName name="объем___7">#REF!</definedName>
    <definedName name="объем___7___0" localSheetId="10">#REF!</definedName>
    <definedName name="объем___7___0">#REF!</definedName>
    <definedName name="объем___7___10" localSheetId="10">#REF!</definedName>
    <definedName name="объем___7___10">#REF!</definedName>
    <definedName name="объем___7___2" localSheetId="10">#REF!</definedName>
    <definedName name="объем___7___2">#REF!</definedName>
    <definedName name="объем___7___4" localSheetId="10">#REF!</definedName>
    <definedName name="объем___7___4">#REF!</definedName>
    <definedName name="объем___7___6" localSheetId="10">#REF!</definedName>
    <definedName name="объем___7___6">#REF!</definedName>
    <definedName name="объем___7___8" localSheetId="10">#REF!</definedName>
    <definedName name="объем___7___8">#REF!</definedName>
    <definedName name="объем___7_1" localSheetId="10">#REF!</definedName>
    <definedName name="объем___7_1">#REF!</definedName>
    <definedName name="объем___8" localSheetId="10">#REF!</definedName>
    <definedName name="объем___8">#REF!</definedName>
    <definedName name="объем___8___0" localSheetId="10">#REF!</definedName>
    <definedName name="объем___8___0">#REF!</definedName>
    <definedName name="объем___8___0___0" localSheetId="10">#REF!</definedName>
    <definedName name="объем___8___0___0">#REF!</definedName>
    <definedName name="объем___8___0___0___0" localSheetId="10">#REF!</definedName>
    <definedName name="объем___8___0___0___0">#REF!</definedName>
    <definedName name="объем___8___0___0___0___0" localSheetId="10">#REF!</definedName>
    <definedName name="объем___8___0___0___0___0">#REF!</definedName>
    <definedName name="объем___8___0___0___0___0_1" localSheetId="10">#REF!</definedName>
    <definedName name="объем___8___0___0___0___0_1">#REF!</definedName>
    <definedName name="объем___8___0___0___0_1" localSheetId="10">#REF!</definedName>
    <definedName name="объем___8___0___0___0_1">#REF!</definedName>
    <definedName name="объем___8___0___0_1" localSheetId="10">#REF!</definedName>
    <definedName name="объем___8___0___0_1">#REF!</definedName>
    <definedName name="объем___8___0___1" localSheetId="10">#REF!</definedName>
    <definedName name="объем___8___0___1">#REF!</definedName>
    <definedName name="объем___8___0___1_1" localSheetId="10">#REF!</definedName>
    <definedName name="объем___8___0___1_1">#REF!</definedName>
    <definedName name="объем___8___0___5" localSheetId="10">#REF!</definedName>
    <definedName name="объем___8___0___5">#REF!</definedName>
    <definedName name="объем___8___0___5_1" localSheetId="10">#REF!</definedName>
    <definedName name="объем___8___0___5_1">#REF!</definedName>
    <definedName name="объем___8___0_1" localSheetId="10">#REF!</definedName>
    <definedName name="объем___8___0_1">#REF!</definedName>
    <definedName name="объем___8___0_1_1" localSheetId="10">#REF!</definedName>
    <definedName name="объем___8___0_1_1">#REF!</definedName>
    <definedName name="объем___8___0_1_1_1" localSheetId="10">#REF!</definedName>
    <definedName name="объем___8___0_1_1_1">#REF!</definedName>
    <definedName name="объем___8___0_3" localSheetId="10">#REF!</definedName>
    <definedName name="объем___8___0_3">#REF!</definedName>
    <definedName name="объем___8___0_3_1" localSheetId="10">#REF!</definedName>
    <definedName name="объем___8___0_3_1">#REF!</definedName>
    <definedName name="объем___8___0_5" localSheetId="10">#REF!</definedName>
    <definedName name="объем___8___0_5">#REF!</definedName>
    <definedName name="объем___8___0_5_1" localSheetId="10">#REF!</definedName>
    <definedName name="объем___8___0_5_1">#REF!</definedName>
    <definedName name="объем___8___1" localSheetId="10">#REF!</definedName>
    <definedName name="объем___8___1">#REF!</definedName>
    <definedName name="объем___8___10" localSheetId="10">#REF!</definedName>
    <definedName name="объем___8___10">#REF!</definedName>
    <definedName name="объем___8___10_1" localSheetId="10">#REF!</definedName>
    <definedName name="объем___8___10_1">#REF!</definedName>
    <definedName name="объем___8___12" localSheetId="10">#REF!</definedName>
    <definedName name="объем___8___12">#REF!</definedName>
    <definedName name="объем___8___2" localSheetId="10">#REF!</definedName>
    <definedName name="объем___8___2">#REF!</definedName>
    <definedName name="объем___8___2_1" localSheetId="10">#REF!</definedName>
    <definedName name="объем___8___2_1">#REF!</definedName>
    <definedName name="объем___8___4" localSheetId="10">#REF!</definedName>
    <definedName name="объем___8___4">#REF!</definedName>
    <definedName name="объем___8___4_1" localSheetId="10">#REF!</definedName>
    <definedName name="объем___8___4_1">#REF!</definedName>
    <definedName name="объем___8___5" localSheetId="10">#REF!</definedName>
    <definedName name="объем___8___5">#REF!</definedName>
    <definedName name="объем___8___5_1" localSheetId="10">#REF!</definedName>
    <definedName name="объем___8___5_1">#REF!</definedName>
    <definedName name="объем___8___6" localSheetId="10">#REF!</definedName>
    <definedName name="объем___8___6">#REF!</definedName>
    <definedName name="объем___8___6_1" localSheetId="10">#REF!</definedName>
    <definedName name="объем___8___6_1">#REF!</definedName>
    <definedName name="объем___8___8" localSheetId="10">#REF!</definedName>
    <definedName name="объем___8___8">#REF!</definedName>
    <definedName name="объем___8___8_1" localSheetId="10">#REF!</definedName>
    <definedName name="объем___8___8_1">#REF!</definedName>
    <definedName name="объем___8_1" localSheetId="10">#REF!</definedName>
    <definedName name="объем___8_1">#REF!</definedName>
    <definedName name="объем___8_1_1" localSheetId="10">#REF!</definedName>
    <definedName name="объем___8_1_1">#REF!</definedName>
    <definedName name="объем___8_1_1_1" localSheetId="10">#REF!</definedName>
    <definedName name="объем___8_1_1_1">#REF!</definedName>
    <definedName name="объем___8_3" localSheetId="10">#REF!</definedName>
    <definedName name="объем___8_3">#REF!</definedName>
    <definedName name="объем___8_3_1" localSheetId="10">#REF!</definedName>
    <definedName name="объем___8_3_1">#REF!</definedName>
    <definedName name="объем___8_5" localSheetId="10">#REF!</definedName>
    <definedName name="объем___8_5">#REF!</definedName>
    <definedName name="объем___8_5_1" localSheetId="10">#REF!</definedName>
    <definedName name="объем___8_5_1">#REF!</definedName>
    <definedName name="объем___9" localSheetId="10">#REF!</definedName>
    <definedName name="объем___9">#REF!</definedName>
    <definedName name="объем___9___0" localSheetId="10">#REF!</definedName>
    <definedName name="объем___9___0">#REF!</definedName>
    <definedName name="объем___9___0___0" localSheetId="10">#REF!</definedName>
    <definedName name="объем___9___0___0">#REF!</definedName>
    <definedName name="объем___9___0___0___0" localSheetId="10">#REF!</definedName>
    <definedName name="объем___9___0___0___0">#REF!</definedName>
    <definedName name="объем___9___0___0___0___0" localSheetId="10">#REF!</definedName>
    <definedName name="объем___9___0___0___0___0">#REF!</definedName>
    <definedName name="объем___9___0___0___0___0_1" localSheetId="10">#REF!</definedName>
    <definedName name="объем___9___0___0___0___0_1">#REF!</definedName>
    <definedName name="объем___9___0___0___0_1" localSheetId="10">#REF!</definedName>
    <definedName name="объем___9___0___0___0_1">#REF!</definedName>
    <definedName name="объем___9___0___0_1" localSheetId="10">#REF!</definedName>
    <definedName name="объем___9___0___0_1">#REF!</definedName>
    <definedName name="объем___9___0___5" localSheetId="10">#REF!</definedName>
    <definedName name="объем___9___0___5">#REF!</definedName>
    <definedName name="объем___9___0___5_1" localSheetId="10">#REF!</definedName>
    <definedName name="объем___9___0___5_1">#REF!</definedName>
    <definedName name="объем___9___0_1" localSheetId="10">#REF!</definedName>
    <definedName name="объем___9___0_1">#REF!</definedName>
    <definedName name="объем___9___0_5" localSheetId="10">#REF!</definedName>
    <definedName name="объем___9___0_5">#REF!</definedName>
    <definedName name="объем___9___0_5_1" localSheetId="10">#REF!</definedName>
    <definedName name="объем___9___0_5_1">#REF!</definedName>
    <definedName name="объем___9___10" localSheetId="10">#REF!</definedName>
    <definedName name="объем___9___10">#REF!</definedName>
    <definedName name="объем___9___2" localSheetId="10">#REF!</definedName>
    <definedName name="объем___9___2">#REF!</definedName>
    <definedName name="объем___9___4" localSheetId="10">#REF!</definedName>
    <definedName name="объем___9___4">#REF!</definedName>
    <definedName name="объем___9___5" localSheetId="10">#REF!</definedName>
    <definedName name="объем___9___5">#REF!</definedName>
    <definedName name="объем___9___5_1" localSheetId="10">#REF!</definedName>
    <definedName name="объем___9___5_1">#REF!</definedName>
    <definedName name="объем___9___6" localSheetId="10">#REF!</definedName>
    <definedName name="объем___9___6">#REF!</definedName>
    <definedName name="объем___9___8" localSheetId="10">#REF!</definedName>
    <definedName name="объем___9___8">#REF!</definedName>
    <definedName name="объем___9_1" localSheetId="10">#REF!</definedName>
    <definedName name="объем___9_1">#REF!</definedName>
    <definedName name="объем___9_1_1" localSheetId="10">#REF!</definedName>
    <definedName name="объем___9_1_1">#REF!</definedName>
    <definedName name="объем___9_1_1_1" localSheetId="10">#REF!</definedName>
    <definedName name="объем___9_1_1_1">#REF!</definedName>
    <definedName name="объем___9_3" localSheetId="10">#REF!</definedName>
    <definedName name="объем___9_3">#REF!</definedName>
    <definedName name="объем___9_3_1" localSheetId="10">#REF!</definedName>
    <definedName name="объем___9_3_1">#REF!</definedName>
    <definedName name="объем___9_5" localSheetId="10">#REF!</definedName>
    <definedName name="объем___9_5">#REF!</definedName>
    <definedName name="объем___9_5_1" localSheetId="10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2">#REF!</definedName>
    <definedName name="объем1" localSheetId="10">#REF!</definedName>
    <definedName name="объем1" localSheetId="14">#REF!</definedName>
    <definedName name="объем1" localSheetId="13">#REF!</definedName>
    <definedName name="объем1">#REF!</definedName>
    <definedName name="ог" localSheetId="11" hidden="1">{#N/A,#N/A,TRUE,"Смета на пасс. обор. №1"}</definedName>
    <definedName name="ог" localSheetId="12" hidden="1">{#N/A,#N/A,TRUE,"Смета на пасс. обор. №1"}</definedName>
    <definedName name="ог" localSheetId="14" hidden="1">{#N/A,#N/A,TRUE,"Смета на пасс. обор. №1"}</definedName>
    <definedName name="ог" localSheetId="6" hidden="1">{#N/A,#N/A,TRUE,"Смета на пасс. обор. №1"}</definedName>
    <definedName name="ог" localSheetId="13" hidden="1">{#N/A,#N/A,TRUE,"Смета на пасс. обор. №1"}</definedName>
    <definedName name="ог" hidden="1">{#N/A,#N/A,TRUE,"Смета на пасс. обор. №1"}</definedName>
    <definedName name="ог_1" localSheetId="11" hidden="1">{#N/A,#N/A,TRUE,"Смета на пасс. обор. №1"}</definedName>
    <definedName name="ог_1" localSheetId="12" hidden="1">{#N/A,#N/A,TRUE,"Смета на пасс. обор. №1"}</definedName>
    <definedName name="ог_1" localSheetId="14" hidden="1">{#N/A,#N/A,TRUE,"Смета на пасс. обор. №1"}</definedName>
    <definedName name="ог_1" localSheetId="6" hidden="1">{#N/A,#N/A,TRUE,"Смета на пасс. обор. №1"}</definedName>
    <definedName name="ог_1" localSheetId="13" hidden="1">{#N/A,#N/A,TRUE,"Смета на пасс. обор. №1"}</definedName>
    <definedName name="ог_1" hidden="1">{#N/A,#N/A,TRUE,"Смета на пасс. обор. №1"}</definedName>
    <definedName name="ок" localSheetId="10">#REF!</definedName>
    <definedName name="ок">#REF!</definedName>
    <definedName name="ок_1" localSheetId="10">#REF!</definedName>
    <definedName name="ок_1">#REF!</definedName>
    <definedName name="Окончательно" localSheetId="10">#REF!</definedName>
    <definedName name="Окончательно">#REF!</definedName>
    <definedName name="олд" localSheetId="11" hidden="1">{#N/A,#N/A,TRUE,"Смета на пасс. обор. №1"}</definedName>
    <definedName name="олд" localSheetId="12" hidden="1">{#N/A,#N/A,TRUE,"Смета на пасс. обор. №1"}</definedName>
    <definedName name="олд" localSheetId="14" hidden="1">{#N/A,#N/A,TRUE,"Смета на пасс. обор. №1"}</definedName>
    <definedName name="олд" localSheetId="6" hidden="1">{#N/A,#N/A,TRUE,"Смета на пасс. обор. №1"}</definedName>
    <definedName name="олд" localSheetId="13" hidden="1">{#N/A,#N/A,TRUE,"Смета на пасс. обор. №1"}</definedName>
    <definedName name="олд" hidden="1">{#N/A,#N/A,TRUE,"Смета на пасс. обор. №1"}</definedName>
    <definedName name="олд_1" localSheetId="11" hidden="1">{#N/A,#N/A,TRUE,"Смета на пасс. обор. №1"}</definedName>
    <definedName name="олд_1" localSheetId="12" hidden="1">{#N/A,#N/A,TRUE,"Смета на пасс. обор. №1"}</definedName>
    <definedName name="олд_1" localSheetId="14" hidden="1">{#N/A,#N/A,TRUE,"Смета на пасс. обор. №1"}</definedName>
    <definedName name="олд_1" localSheetId="6" hidden="1">{#N/A,#N/A,TRUE,"Смета на пасс. обор. №1"}</definedName>
    <definedName name="олд_1" localSheetId="13" hidden="1">{#N/A,#N/A,TRUE,"Смета на пасс. обор. №1"}</definedName>
    <definedName name="олд_1" hidden="1">{#N/A,#N/A,TRUE,"Смета на пасс. обор. №1"}</definedName>
    <definedName name="олпрол" localSheetId="12">#REF!</definedName>
    <definedName name="олпрол" localSheetId="10">#REF!</definedName>
    <definedName name="олпрол" localSheetId="14">#REF!</definedName>
    <definedName name="олпрол" localSheetId="13">#REF!</definedName>
    <definedName name="олпрол">#REF!</definedName>
    <definedName name="олролрт" localSheetId="10">#REF!</definedName>
    <definedName name="олролрт">#REF!</definedName>
    <definedName name="ОЛЯ" localSheetId="10">#REF!</definedName>
    <definedName name="ОЛЯ">#REF!</definedName>
    <definedName name="ооо" localSheetId="10">#REF!</definedName>
    <definedName name="ооо">#REF!</definedName>
    <definedName name="ООО_НИИПРИИ___Севзапинжтехнология" localSheetId="15">#REF!</definedName>
    <definedName name="ООО_НИИПРИИ___Севзапинжтехнология" localSheetId="18">#REF!</definedName>
    <definedName name="ООО_НИИПРИИ___Севзапинжтехнология" localSheetId="9">#REF!</definedName>
    <definedName name="ООО_НИИПРИИ___Севзапинжтехнология" localSheetId="10">#REF!</definedName>
    <definedName name="ООО_НИИПРИИ___Севзапинжтехнология" localSheetId="14">#REF!</definedName>
    <definedName name="ООО_НИИПРИИ___Севзапинжтехнология">#REF!</definedName>
    <definedName name="оооо" localSheetId="10">#REF!</definedName>
    <definedName name="оооо">#REF!</definedName>
    <definedName name="Опер">[35]Орг!$C$50:$C$86</definedName>
    <definedName name="орп" localSheetId="11" hidden="1">{#N/A,#N/A,TRUE,"Смета на пасс. обор. №1"}</definedName>
    <definedName name="орп" localSheetId="12" hidden="1">{#N/A,#N/A,TRUE,"Смета на пасс. обор. №1"}</definedName>
    <definedName name="орп" localSheetId="14" hidden="1">{#N/A,#N/A,TRUE,"Смета на пасс. обор. №1"}</definedName>
    <definedName name="орп" localSheetId="6" hidden="1">{#N/A,#N/A,TRUE,"Смета на пасс. обор. №1"}</definedName>
    <definedName name="орп" localSheetId="13" hidden="1">{#N/A,#N/A,TRUE,"Смета на пасс. обор. №1"}</definedName>
    <definedName name="орп" hidden="1">{#N/A,#N/A,TRUE,"Смета на пасс. обор. №1"}</definedName>
    <definedName name="орп_1" localSheetId="11" hidden="1">{#N/A,#N/A,TRUE,"Смета на пасс. обор. №1"}</definedName>
    <definedName name="орп_1" localSheetId="12" hidden="1">{#N/A,#N/A,TRUE,"Смета на пасс. обор. №1"}</definedName>
    <definedName name="орп_1" localSheetId="14" hidden="1">{#N/A,#N/A,TRUE,"Смета на пасс. обор. №1"}</definedName>
    <definedName name="орп_1" localSheetId="6" hidden="1">{#N/A,#N/A,TRUE,"Смета на пасс. обор. №1"}</definedName>
    <definedName name="орп_1" localSheetId="13" hidden="1">{#N/A,#N/A,TRUE,"Смета на пасс. обор. №1"}</definedName>
    <definedName name="орп_1" hidden="1">{#N/A,#N/A,TRUE,"Смета на пасс. обор. №1"}</definedName>
    <definedName name="Осн_Камер" localSheetId="12">#REF!</definedName>
    <definedName name="Осн_Камер" localSheetId="10">#REF!</definedName>
    <definedName name="Осн_Камер" localSheetId="14">#REF!</definedName>
    <definedName name="Осн_Камер" localSheetId="13">#REF!</definedName>
    <definedName name="Осн_Камер">#REF!</definedName>
    <definedName name="от" localSheetId="11" hidden="1">{#N/A,#N/A,TRUE,"Смета на пасс. обор. №1"}</definedName>
    <definedName name="от" localSheetId="12" hidden="1">{#N/A,#N/A,TRUE,"Смета на пасс. обор. №1"}</definedName>
    <definedName name="от" localSheetId="14" hidden="1">{#N/A,#N/A,TRUE,"Смета на пасс. обор. №1"}</definedName>
    <definedName name="от" localSheetId="6" hidden="1">{#N/A,#N/A,TRUE,"Смета на пасс. обор. №1"}</definedName>
    <definedName name="от" localSheetId="13" hidden="1">{#N/A,#N/A,TRUE,"Смета на пасс. обор. №1"}</definedName>
    <definedName name="от" hidden="1">{#N/A,#N/A,TRUE,"Смета на пасс. обор. №1"}</definedName>
    <definedName name="от_1" localSheetId="11" hidden="1">{#N/A,#N/A,TRUE,"Смета на пасс. обор. №1"}</definedName>
    <definedName name="от_1" localSheetId="12" hidden="1">{#N/A,#N/A,TRUE,"Смета на пасс. обор. №1"}</definedName>
    <definedName name="от_1" localSheetId="14" hidden="1">{#N/A,#N/A,TRUE,"Смета на пасс. обор. №1"}</definedName>
    <definedName name="от_1" localSheetId="6" hidden="1">{#N/A,#N/A,TRUE,"Смета на пасс. обор. №1"}</definedName>
    <definedName name="от_1" localSheetId="13" hidden="1">{#N/A,#N/A,TRUE,"Смета на пасс. обор. №1"}</definedName>
    <definedName name="от_1" hidden="1">{#N/A,#N/A,TRUE,"Смета на пасс. обор. №1"}</definedName>
    <definedName name="Отч_пож">[14]Коэфф!$B$6</definedName>
    <definedName name="Отчет" localSheetId="12">#REF!</definedName>
    <definedName name="Отчет" localSheetId="10">#REF!</definedName>
    <definedName name="Отчет" localSheetId="14">#REF!</definedName>
    <definedName name="Отчет" localSheetId="13">#REF!</definedName>
    <definedName name="Отчет">#REF!</definedName>
    <definedName name="п" localSheetId="10">#REF!</definedName>
    <definedName name="п">#REF!</definedName>
    <definedName name="п_1" localSheetId="10">#REF!</definedName>
    <definedName name="п_1">#REF!</definedName>
    <definedName name="п1111111" localSheetId="10">#REF!</definedName>
    <definedName name="п1111111" localSheetId="13">#REF!</definedName>
    <definedName name="п1111111">#REF!</definedName>
    <definedName name="п45" localSheetId="10">#REF!</definedName>
    <definedName name="п45">#REF!</definedName>
    <definedName name="ПА3" localSheetId="10">#REF!</definedName>
    <definedName name="ПА3" localSheetId="13">#REF!</definedName>
    <definedName name="ПА3">#REF!</definedName>
    <definedName name="ПА4" localSheetId="10">#REF!</definedName>
    <definedName name="ПА4" localSheetId="13">#REF!</definedName>
    <definedName name="ПА4">#REF!</definedName>
    <definedName name="паша" localSheetId="10">#REF!</definedName>
    <definedName name="паша">#REF!</definedName>
    <definedName name="ПБ" localSheetId="10">#REF!</definedName>
    <definedName name="ПБ">#REF!</definedName>
    <definedName name="ПД" localSheetId="10">#REF!</definedName>
    <definedName name="ПД">#REF!</definedName>
    <definedName name="ПереченьДолжностей">[36]Должности!$A$2:$A$31</definedName>
    <definedName name="ПЗ2" localSheetId="12">#REF!</definedName>
    <definedName name="ПЗ2" localSheetId="10">#REF!</definedName>
    <definedName name="ПЗ2" localSheetId="14">#REF!</definedName>
    <definedName name="ПЗ2" localSheetId="13">#REF!</definedName>
    <definedName name="ПЗ2">#REF!</definedName>
    <definedName name="пионер" localSheetId="15">#REF!</definedName>
    <definedName name="пионер" localSheetId="18">#REF!</definedName>
    <definedName name="пионер" localSheetId="9">#REF!</definedName>
    <definedName name="пионер" localSheetId="10">#REF!</definedName>
    <definedName name="пионер">#REF!</definedName>
    <definedName name="ПИР" localSheetId="10">#REF!</definedName>
    <definedName name="ПИР">#REF!</definedName>
    <definedName name="ПИСС_стац" localSheetId="10">#REF!</definedName>
    <definedName name="ПИСС_стац">#REF!</definedName>
    <definedName name="ПИСС_эксп" localSheetId="10">#REF!</definedName>
    <definedName name="ПИСС_эксп">#REF!</definedName>
    <definedName name="Пкр">'[11]Лист опроса'!$B$41</definedName>
    <definedName name="план" localSheetId="14">[2]топография!#REF!</definedName>
    <definedName name="План">'[37]Смета 7'!$F$1</definedName>
    <definedName name="Площадь" localSheetId="12">#REF!</definedName>
    <definedName name="Площадь" localSheetId="10">#REF!</definedName>
    <definedName name="Площадь" localSheetId="14">#REF!</definedName>
    <definedName name="Площадь" localSheetId="13">#REF!</definedName>
    <definedName name="Площадь">#REF!</definedName>
    <definedName name="Площадь_1" localSheetId="10">#REF!</definedName>
    <definedName name="Площадь_1">#REF!</definedName>
    <definedName name="Площадь_нелинейных_объектов" localSheetId="10">#REF!</definedName>
    <definedName name="Площадь_нелинейных_объектов">#REF!</definedName>
    <definedName name="Площадь_нелинейных_объектов_1" localSheetId="10">#REF!</definedName>
    <definedName name="Площадь_нелинейных_объектов_1">#REF!</definedName>
    <definedName name="Площадь_планшетов" localSheetId="10">#REF!</definedName>
    <definedName name="Площадь_планшетов">#REF!</definedName>
    <definedName name="Площадь_планшетов_1" localSheetId="10">#REF!</definedName>
    <definedName name="Площадь_планшетов_1">#REF!</definedName>
    <definedName name="пнр" localSheetId="10">#REF!</definedName>
    <definedName name="пнр">#REF!</definedName>
    <definedName name="ПодрядДолжн">[26]ОбмОбслЗемОд!$F$67</definedName>
    <definedName name="ПодрядИмя">[26]ОбмОбслЗемОд!$H$69</definedName>
    <definedName name="Подрядчик">[26]ОбмОбслЗемОд!$A$7</definedName>
    <definedName name="Полевые" localSheetId="12">#REF!</definedName>
    <definedName name="Полевые" localSheetId="10">#REF!</definedName>
    <definedName name="Полевые" localSheetId="14">#REF!</definedName>
    <definedName name="Полевые" localSheetId="13">#REF!</definedName>
    <definedName name="Полевые">#REF!</definedName>
    <definedName name="Полно" localSheetId="10">#REF!</definedName>
    <definedName name="Полно">#REF!</definedName>
    <definedName name="попр" localSheetId="10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2">#REF!</definedName>
    <definedName name="Поправочные_коэффициенты_по_письму_Госстроя_от_25.12.90___0" localSheetId="10">#REF!</definedName>
    <definedName name="Поправочные_коэффициенты_по_письму_Госстроя_от_25.12.90___0" localSheetId="14">#REF!</definedName>
    <definedName name="Поправочные_коэффициенты_по_письму_Госстроя_от_25.12.90___0" localSheetId="13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1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1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10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10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10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10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10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10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10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10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10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10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10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10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0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10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0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10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0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10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10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10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10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10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10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10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10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10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10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0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10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1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10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0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0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1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1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10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1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10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10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10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10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10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10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10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10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0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0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1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1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1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10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10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10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10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10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10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10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10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10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10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10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10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10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10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10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0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10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1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1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10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10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10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10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10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10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10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10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0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10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10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0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10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10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10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10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10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10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10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0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0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1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1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10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1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10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0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10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1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10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10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10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10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10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10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2">#REF!</definedName>
    <definedName name="Поправочные_коэффициенты_по_письму_Госстроя_от_25.12.90___10" localSheetId="10">#REF!</definedName>
    <definedName name="Поправочные_коэффициенты_по_письму_Госстроя_от_25.12.90___10" localSheetId="14">#REF!</definedName>
    <definedName name="Поправочные_коэффициенты_по_письму_Госстроя_от_25.12.90___10" localSheetId="13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2">#REF!</definedName>
    <definedName name="Поправочные_коэффициенты_по_письму_Госстроя_от_25.12.90___10___0___0" localSheetId="10">#REF!</definedName>
    <definedName name="Поправочные_коэффициенты_по_письму_Госстроя_от_25.12.90___10___0___0" localSheetId="14">#REF!</definedName>
    <definedName name="Поправочные_коэффициенты_по_письму_Госстроя_от_25.12.90___10___0___0" localSheetId="13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1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1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10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2">#REF!</definedName>
    <definedName name="Поправочные_коэффициенты_по_письму_Госстроя_от_25.12.90___10___0_1" localSheetId="10">#REF!</definedName>
    <definedName name="Поправочные_коэффициенты_по_письму_Госстроя_от_25.12.90___10___0_1" localSheetId="14">#REF!</definedName>
    <definedName name="Поправочные_коэффициенты_по_письму_Госстроя_от_25.12.90___10___0_1" localSheetId="13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2">#REF!</definedName>
    <definedName name="Поправочные_коэффициенты_по_письму_Госстроя_от_25.12.90___10___1" localSheetId="10">#REF!</definedName>
    <definedName name="Поправочные_коэффициенты_по_письму_Госстроя_от_25.12.90___10___1" localSheetId="14">#REF!</definedName>
    <definedName name="Поправочные_коэффициенты_по_письму_Госстроя_от_25.12.90___10___1" localSheetId="13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0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10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10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10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10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10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10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0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2">#REF!</definedName>
    <definedName name="Поправочные_коэффициенты_по_письму_Госстроя_от_25.12.90___11___10" localSheetId="10">#REF!</definedName>
    <definedName name="Поправочные_коэффициенты_по_письму_Госстроя_от_25.12.90___11___10" localSheetId="14">#REF!</definedName>
    <definedName name="Поправочные_коэффициенты_по_письму_Госстроя_от_25.12.90___11___10" localSheetId="13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0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0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10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2">#REF!</definedName>
    <definedName name="Поправочные_коэффициенты_по_письму_Госстроя_от_25.12.90___2" localSheetId="10">#REF!</definedName>
    <definedName name="Поправочные_коэффициенты_по_письму_Госстроя_от_25.12.90___2" localSheetId="14">#REF!</definedName>
    <definedName name="Поправочные_коэффициенты_по_письму_Госстроя_от_25.12.90___2" localSheetId="13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0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1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1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10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1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10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10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10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10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10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10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10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10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10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10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10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10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10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10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10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10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10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10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10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0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10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0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10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0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10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0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10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1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1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10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10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10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10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10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10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10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10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10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10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0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10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0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10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10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10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10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10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10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10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10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0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0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10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1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10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10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10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10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10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10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10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0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10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10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10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10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10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10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10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10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10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10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0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10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0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10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0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1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10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0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0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10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10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10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10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10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0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2">#REF!</definedName>
    <definedName name="Поправочные_коэффициенты_по_письму_Госстроя_от_25.12.90___4___0___0" localSheetId="10">#REF!</definedName>
    <definedName name="Поправочные_коэффициенты_по_письму_Госстроя_от_25.12.90___4___0___0" localSheetId="14">#REF!</definedName>
    <definedName name="Поправочные_коэффициенты_по_письму_Госстроя_от_25.12.90___4___0___0" localSheetId="13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1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1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10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1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10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10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10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10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10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10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10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10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10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10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0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10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0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10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10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10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10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2">#REF!</definedName>
    <definedName name="Поправочные_коэффициенты_по_письму_Госстроя_от_25.12.90___4___10" localSheetId="10">#REF!</definedName>
    <definedName name="Поправочные_коэффициенты_по_письму_Госстроя_от_25.12.90___4___10" localSheetId="14">#REF!</definedName>
    <definedName name="Поправочные_коэффициенты_по_письму_Госстроя_от_25.12.90___4___10" localSheetId="13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0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10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0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0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1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1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10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10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10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10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10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10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10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10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0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10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10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10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0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10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0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10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0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10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10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10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10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2">#REF!</definedName>
    <definedName name="Поправочные_коэффициенты_по_письму_Госстроя_от_25.12.90___5___0" localSheetId="10">#REF!</definedName>
    <definedName name="Поправочные_коэффициенты_по_письму_Госстроя_от_25.12.90___5___0" localSheetId="14">#REF!</definedName>
    <definedName name="Поправочные_коэффициенты_по_письму_Госстроя_от_25.12.90___5___0" localSheetId="13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1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1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10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10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1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10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10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10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10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10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10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10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10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10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10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10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10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10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10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10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2">#REF!</definedName>
    <definedName name="Поправочные_коэффициенты_по_письму_Госстроя_от_25.12.90___6___0" localSheetId="10">#REF!</definedName>
    <definedName name="Поправочные_коэффициенты_по_письму_Госстроя_от_25.12.90___6___0" localSheetId="14">#REF!</definedName>
    <definedName name="Поправочные_коэффициенты_по_письму_Госстроя_от_25.12.90___6___0" localSheetId="13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1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1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10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10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1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10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10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10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10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10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10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10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10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10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10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0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0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0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10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0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10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2">#REF!</definedName>
    <definedName name="Поправочные_коэффициенты_по_письму_Госстроя_от_25.12.90___6___6" localSheetId="10">#REF!</definedName>
    <definedName name="Поправочные_коэффициенты_по_письму_Госстроя_от_25.12.90___6___6" localSheetId="14">#REF!</definedName>
    <definedName name="Поправочные_коэффициенты_по_письму_Госстроя_от_25.12.90___6___6" localSheetId="13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10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0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10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10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10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10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10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10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2">#REF!</definedName>
    <definedName name="Поправочные_коэффициенты_по_письму_Госстроя_от_25.12.90___7" localSheetId="10">#REF!</definedName>
    <definedName name="Поправочные_коэффициенты_по_письму_Госстроя_от_25.12.90___7" localSheetId="14">#REF!</definedName>
    <definedName name="Поправочные_коэффициенты_по_письму_Госстроя_от_25.12.90___7" localSheetId="13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0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1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0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0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0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10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0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0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1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1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10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10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1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10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10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10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10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10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10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10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10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10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10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0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0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0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10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0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10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10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10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0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10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0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10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10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10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10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10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10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10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10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0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0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1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1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10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10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1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10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10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10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10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0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0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10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10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0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0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10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10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10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0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0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10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10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10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10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1" hidden="1">{#N/A,#N/A,TRUE,"Смета на пасс. обор. №1"}</definedName>
    <definedName name="пор" localSheetId="12" hidden="1">{#N/A,#N/A,TRUE,"Смета на пасс. обор. №1"}</definedName>
    <definedName name="пор" localSheetId="14" hidden="1">{#N/A,#N/A,TRUE,"Смета на пасс. обор. №1"}</definedName>
    <definedName name="пор" localSheetId="6" hidden="1">{#N/A,#N/A,TRUE,"Смета на пасс. обор. №1"}</definedName>
    <definedName name="пор" localSheetId="13" hidden="1">{#N/A,#N/A,TRUE,"Смета на пасс. обор. №1"}</definedName>
    <definedName name="пор" hidden="1">{#N/A,#N/A,TRUE,"Смета на пасс. обор. №1"}</definedName>
    <definedName name="пор_1" localSheetId="11" hidden="1">{#N/A,#N/A,TRUE,"Смета на пасс. обор. №1"}</definedName>
    <definedName name="пор_1" localSheetId="12" hidden="1">{#N/A,#N/A,TRUE,"Смета на пасс. обор. №1"}</definedName>
    <definedName name="пор_1" localSheetId="14" hidden="1">{#N/A,#N/A,TRUE,"Смета на пасс. обор. №1"}</definedName>
    <definedName name="пор_1" localSheetId="6" hidden="1">{#N/A,#N/A,TRUE,"Смета на пасс. обор. №1"}</definedName>
    <definedName name="пор_1" localSheetId="13" hidden="1">{#N/A,#N/A,TRUE,"Смета на пасс. обор. №1"}</definedName>
    <definedName name="пор_1" hidden="1">{#N/A,#N/A,TRUE,"Смета на пасс. обор. №1"}</definedName>
    <definedName name="пояснит." localSheetId="12">#REF!</definedName>
    <definedName name="пояснит." localSheetId="10">#REF!</definedName>
    <definedName name="пояснит." localSheetId="14">#REF!</definedName>
    <definedName name="пояснит." localSheetId="13">#REF!</definedName>
    <definedName name="пояснит.">#REF!</definedName>
    <definedName name="ппп" localSheetId="10">#REF!</definedName>
    <definedName name="ппп">#REF!</definedName>
    <definedName name="пппп" localSheetId="15">#REF!</definedName>
    <definedName name="пппп" localSheetId="18">#REF!</definedName>
    <definedName name="пппп" localSheetId="9">#REF!</definedName>
    <definedName name="пппп" localSheetId="10">#REF!</definedName>
    <definedName name="пппп" localSheetId="14">#REF!</definedName>
    <definedName name="пппп">#REF!</definedName>
    <definedName name="пр" localSheetId="10">[2]топография!#REF!</definedName>
    <definedName name="пр" localSheetId="14">[2]топография!#REF!</definedName>
    <definedName name="пр" localSheetId="6">[3]топография!#REF!</definedName>
    <definedName name="пр">[2]топография!#REF!</definedName>
    <definedName name="про" localSheetId="11" hidden="1">{#N/A,#N/A,TRUE,"Смета на пасс. обор. №1"}</definedName>
    <definedName name="про" localSheetId="12" hidden="1">{#N/A,#N/A,TRUE,"Смета на пасс. обор. №1"}</definedName>
    <definedName name="про" localSheetId="14" hidden="1">{#N/A,#N/A,TRUE,"Смета на пасс. обор. №1"}</definedName>
    <definedName name="про" localSheetId="6" hidden="1">{#N/A,#N/A,TRUE,"Смета на пасс. обор. №1"}</definedName>
    <definedName name="про" localSheetId="13" hidden="1">{#N/A,#N/A,TRUE,"Смета на пасс. обор. №1"}</definedName>
    <definedName name="про" hidden="1">{#N/A,#N/A,TRUE,"Смета на пасс. обор. №1"}</definedName>
    <definedName name="про_1" localSheetId="11" hidden="1">{#N/A,#N/A,TRUE,"Смета на пасс. обор. №1"}</definedName>
    <definedName name="про_1" localSheetId="12" hidden="1">{#N/A,#N/A,TRUE,"Смета на пасс. обор. №1"}</definedName>
    <definedName name="про_1" localSheetId="14" hidden="1">{#N/A,#N/A,TRUE,"Смета на пасс. обор. №1"}</definedName>
    <definedName name="про_1" localSheetId="6" hidden="1">{#N/A,#N/A,TRUE,"Смета на пасс. обор. №1"}</definedName>
    <definedName name="про_1" localSheetId="13" hidden="1">{#N/A,#N/A,TRUE,"Смета на пасс. обор. №1"}</definedName>
    <definedName name="про_1" hidden="1">{#N/A,#N/A,TRUE,"Смета на пасс. обор. №1"}</definedName>
    <definedName name="пробная" localSheetId="15">#REF!</definedName>
    <definedName name="пробная" localSheetId="18">#REF!</definedName>
    <definedName name="пробная" localSheetId="9">#REF!</definedName>
    <definedName name="пробная" localSheetId="12">#REF!</definedName>
    <definedName name="пробная" localSheetId="10">#REF!</definedName>
    <definedName name="пробная" localSheetId="14">#REF!</definedName>
    <definedName name="пробная" localSheetId="13">#REF!</definedName>
    <definedName name="пробная">#REF!</definedName>
    <definedName name="пробная_1" localSheetId="10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8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9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4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0">#REF!</definedName>
    <definedName name="Проектные2" localSheetId="14">#REF!</definedName>
    <definedName name="Проектные2">#REF!</definedName>
    <definedName name="прол" localSheetId="11" hidden="1">{#N/A,#N/A,TRUE,"Смета на пасс. обор. №1"}</definedName>
    <definedName name="прол" localSheetId="12" hidden="1">{#N/A,#N/A,TRUE,"Смета на пасс. обор. №1"}</definedName>
    <definedName name="прол" localSheetId="14" hidden="1">{#N/A,#N/A,TRUE,"Смета на пасс. обор. №1"}</definedName>
    <definedName name="прол" localSheetId="6" hidden="1">{#N/A,#N/A,TRUE,"Смета на пасс. обор. №1"}</definedName>
    <definedName name="прол" localSheetId="13" hidden="1">{#N/A,#N/A,TRUE,"Смета на пасс. обор. №1"}</definedName>
    <definedName name="прол" hidden="1">{#N/A,#N/A,TRUE,"Смета на пасс. обор. №1"}</definedName>
    <definedName name="пролдж" localSheetId="11" hidden="1">{#N/A,#N/A,TRUE,"Смета на пасс. обор. №1"}</definedName>
    <definedName name="пролдж" localSheetId="12" hidden="1">{#N/A,#N/A,TRUE,"Смета на пасс. обор. №1"}</definedName>
    <definedName name="пролдж" localSheetId="14" hidden="1">{#N/A,#N/A,TRUE,"Смета на пасс. обор. №1"}</definedName>
    <definedName name="пролдж" localSheetId="6" hidden="1">{#N/A,#N/A,TRUE,"Смета на пасс. обор. №1"}</definedName>
    <definedName name="пролдж" localSheetId="13" hidden="1">{#N/A,#N/A,TRUE,"Смета на пасс. обор. №1"}</definedName>
    <definedName name="пролдж" hidden="1">{#N/A,#N/A,TRUE,"Смета на пасс. обор. №1"}</definedName>
    <definedName name="пролдж_1" localSheetId="11" hidden="1">{#N/A,#N/A,TRUE,"Смета на пасс. обор. №1"}</definedName>
    <definedName name="пролдж_1" localSheetId="12" hidden="1">{#N/A,#N/A,TRUE,"Смета на пасс. обор. №1"}</definedName>
    <definedName name="пролдж_1" localSheetId="14" hidden="1">{#N/A,#N/A,TRUE,"Смета на пасс. обор. №1"}</definedName>
    <definedName name="пролдж_1" localSheetId="6" hidden="1">{#N/A,#N/A,TRUE,"Смета на пасс. обор. №1"}</definedName>
    <definedName name="пролдж_1" localSheetId="13" hidden="1">{#N/A,#N/A,TRUE,"Смета на пасс. обор. №1"}</definedName>
    <definedName name="пролдж_1" hidden="1">{#N/A,#N/A,TRUE,"Смета на пасс. обор. №1"}</definedName>
    <definedName name="промбез" localSheetId="10">[2]топография!#REF!</definedName>
    <definedName name="промбез" localSheetId="6">[3]топография!#REF!</definedName>
    <definedName name="промбез">[2]топография!#REF!</definedName>
    <definedName name="Промбезоп" localSheetId="12">#REF!</definedName>
    <definedName name="Промбезоп" localSheetId="10">#REF!</definedName>
    <definedName name="Промбезоп" localSheetId="14">#REF!</definedName>
    <definedName name="Промбезоп" localSheetId="13">#REF!</definedName>
    <definedName name="Промбезоп">#REF!</definedName>
    <definedName name="Прот">'[11]Лист опроса'!$B$6</definedName>
    <definedName name="протоколРМВК" localSheetId="12">#REF!</definedName>
    <definedName name="протоколРМВК" localSheetId="10">#REF!</definedName>
    <definedName name="протоколРМВК" localSheetId="14">#REF!</definedName>
    <definedName name="протоколРМВК" localSheetId="13">#REF!</definedName>
    <definedName name="протоколРМВК">#REF!</definedName>
    <definedName name="пуск" localSheetId="10">#REF!</definedName>
    <definedName name="пуск">#REF!</definedName>
    <definedName name="р" localSheetId="10">#REF!</definedName>
    <definedName name="р">#REF!</definedName>
    <definedName name="Расчёт1">'[38]Смета 7'!$F$1</definedName>
    <definedName name="ргл" localSheetId="12">#REF!</definedName>
    <definedName name="ргл" localSheetId="10">#REF!</definedName>
    <definedName name="ргл" localSheetId="14">#REF!</definedName>
    <definedName name="ргл" localSheetId="13">#REF!</definedName>
    <definedName name="ргл">#REF!</definedName>
    <definedName name="РД" localSheetId="10">#REF!</definedName>
    <definedName name="РД">#REF!</definedName>
    <definedName name="рек" localSheetId="15">#REF!</definedName>
    <definedName name="рек" localSheetId="18">#REF!</definedName>
    <definedName name="рек" localSheetId="9">#REF!</definedName>
    <definedName name="рек" localSheetId="10">#REF!</definedName>
    <definedName name="рек" localSheetId="14">#REF!</definedName>
    <definedName name="рек">#REF!</definedName>
    <definedName name="рига">'[39]СметаСводная снег'!$E$7</definedName>
    <definedName name="рл" localSheetId="12">[2]топография!#REF!</definedName>
    <definedName name="рл" localSheetId="10">[2]топография!#REF!</definedName>
    <definedName name="рл" localSheetId="14">[2]топография!#REF!</definedName>
    <definedName name="рл" localSheetId="6">[3]топография!#REF!</definedName>
    <definedName name="рл" localSheetId="13">[2]топография!#REF!</definedName>
    <definedName name="рл">[2]топография!#REF!</definedName>
    <definedName name="рол" localSheetId="11" hidden="1">{#N/A,#N/A,TRUE,"Смета на пасс. обор. №1"}</definedName>
    <definedName name="рол" localSheetId="12" hidden="1">{#N/A,#N/A,TRUE,"Смета на пасс. обор. №1"}</definedName>
    <definedName name="рол" localSheetId="14" hidden="1">{#N/A,#N/A,TRUE,"Смета на пасс. обор. №1"}</definedName>
    <definedName name="рол" localSheetId="6" hidden="1">{#N/A,#N/A,TRUE,"Смета на пасс. обор. №1"}</definedName>
    <definedName name="рол" localSheetId="13" hidden="1">{#N/A,#N/A,TRUE,"Смета на пасс. обор. №1"}</definedName>
    <definedName name="рол" hidden="1">{#N/A,#N/A,TRUE,"Смета на пасс. обор. №1"}</definedName>
    <definedName name="рол_1" localSheetId="11" hidden="1">{#N/A,#N/A,TRUE,"Смета на пасс. обор. №1"}</definedName>
    <definedName name="рол_1" localSheetId="12" hidden="1">{#N/A,#N/A,TRUE,"Смета на пасс. обор. №1"}</definedName>
    <definedName name="рол_1" localSheetId="14" hidden="1">{#N/A,#N/A,TRUE,"Смета на пасс. обор. №1"}</definedName>
    <definedName name="рол_1" localSheetId="6" hidden="1">{#N/A,#N/A,TRUE,"Смета на пасс. обор. №1"}</definedName>
    <definedName name="рол_1" localSheetId="13" hidden="1">{#N/A,#N/A,TRUE,"Смета на пасс. обор. №1"}</definedName>
    <definedName name="рол_1" hidden="1">{#N/A,#N/A,TRUE,"Смета на пасс. обор. №1"}</definedName>
    <definedName name="роло" localSheetId="12">#REF!</definedName>
    <definedName name="роло" localSheetId="10">#REF!</definedName>
    <definedName name="роло" localSheetId="14">#REF!</definedName>
    <definedName name="роло" localSheetId="13">#REF!</definedName>
    <definedName name="роло">#REF!</definedName>
    <definedName name="ропгнлпеглн" localSheetId="10">#REF!</definedName>
    <definedName name="ропгнлпеглн">#REF!</definedName>
    <definedName name="рот" localSheetId="10">#REF!</definedName>
    <definedName name="рот">#REF!</definedName>
    <definedName name="рпв" localSheetId="10">#REF!</definedName>
    <definedName name="рпв">#REF!</definedName>
    <definedName name="рр" localSheetId="11" hidden="1">{#N/A,#N/A,TRUE,"Смета на пасс. обор. №1"}</definedName>
    <definedName name="рр" localSheetId="12" hidden="1">{#N/A,#N/A,TRUE,"Смета на пасс. обор. №1"}</definedName>
    <definedName name="рр" localSheetId="14" hidden="1">{#N/A,#N/A,TRUE,"Смета на пасс. обор. №1"}</definedName>
    <definedName name="рр" localSheetId="6" hidden="1">{#N/A,#N/A,TRUE,"Смета на пасс. обор. №1"}</definedName>
    <definedName name="рр" localSheetId="13" hidden="1">{#N/A,#N/A,TRUE,"Смета на пасс. обор. №1"}</definedName>
    <definedName name="рр" hidden="1">{#N/A,#N/A,TRUE,"Смета на пасс. обор. №1"}</definedName>
    <definedName name="рр_1" localSheetId="11" hidden="1">{#N/A,#N/A,TRUE,"Смета на пасс. обор. №1"}</definedName>
    <definedName name="рр_1" localSheetId="12" hidden="1">{#N/A,#N/A,TRUE,"Смета на пасс. обор. №1"}</definedName>
    <definedName name="рр_1" localSheetId="14" hidden="1">{#N/A,#N/A,TRUE,"Смета на пасс. обор. №1"}</definedName>
    <definedName name="рр_1" localSheetId="6" hidden="1">{#N/A,#N/A,TRUE,"Смета на пасс. обор. №1"}</definedName>
    <definedName name="рр_1" localSheetId="13" hidden="1">{#N/A,#N/A,TRUE,"Смета на пасс. обор. №1"}</definedName>
    <definedName name="рр_1" hidden="1">{#N/A,#N/A,TRUE,"Смета на пасс. обор. №1"}</definedName>
    <definedName name="РРК" localSheetId="12">#REF!</definedName>
    <definedName name="РРК" localSheetId="10">#REF!</definedName>
    <definedName name="РРК" localSheetId="14">#REF!</definedName>
    <definedName name="РРК" localSheetId="13">#REF!</definedName>
    <definedName name="РРК">#REF!</definedName>
    <definedName name="РСЛ" localSheetId="10">#REF!</definedName>
    <definedName name="РСЛ" localSheetId="14">#REF!</definedName>
    <definedName name="РСЛ">#REF!</definedName>
    <definedName name="Руководитель" localSheetId="10">#REF!</definedName>
    <definedName name="Руководитель">#REF!</definedName>
    <definedName name="Руководитель_1" localSheetId="10">#REF!</definedName>
    <definedName name="Руководитель_1">#REF!</definedName>
    <definedName name="С" localSheetId="15" hidden="1">{#N/A,#N/A,FALSE,"Шаблон_Спец1"}</definedName>
    <definedName name="С" localSheetId="18" hidden="1">{#N/A,#N/A,FALSE,"Шаблон_Спец1"}</definedName>
    <definedName name="С" localSheetId="9" hidden="1">{#N/A,#N/A,FALSE,"Шаблон_Спец1"}</definedName>
    <definedName name="С" localSheetId="11" hidden="1">{#N/A,#N/A,FALSE,"Шаблон_Спец1"}</definedName>
    <definedName name="С" localSheetId="12" hidden="1">{#N/A,#N/A,FALSE,"Шаблон_Спец1"}</definedName>
    <definedName name="С" localSheetId="14" hidden="1">{#N/A,#N/A,FALSE,"Шаблон_Спец1"}</definedName>
    <definedName name="С" localSheetId="6" hidden="1">{#N/A,#N/A,FALSE,"Шаблон_Спец1"}</definedName>
    <definedName name="С" localSheetId="13" hidden="1">{#N/A,#N/A,FALSE,"Шаблон_Спец1"}</definedName>
    <definedName name="С" hidden="1">{#N/A,#N/A,FALSE,"Шаблон_Спец1"}</definedName>
    <definedName name="с_1" localSheetId="11" hidden="1">{#N/A,#N/A,TRUE,"Смета на пасс. обор. №1"}</definedName>
    <definedName name="с_1" localSheetId="12" hidden="1">{#N/A,#N/A,TRUE,"Смета на пасс. обор. №1"}</definedName>
    <definedName name="с_1" localSheetId="14" hidden="1">{#N/A,#N/A,TRUE,"Смета на пасс. обор. №1"}</definedName>
    <definedName name="с_1" localSheetId="6" hidden="1">{#N/A,#N/A,TRUE,"Смета на пасс. обор. №1"}</definedName>
    <definedName name="с_1" localSheetId="13" hidden="1">{#N/A,#N/A,TRUE,"Смета на пасс. обор. №1"}</definedName>
    <definedName name="с_1" hidden="1">{#N/A,#N/A,TRUE,"Смета на пасс. обор. №1"}</definedName>
    <definedName name="с1" localSheetId="15">#REF!</definedName>
    <definedName name="с1" localSheetId="18">#REF!</definedName>
    <definedName name="с1" localSheetId="9">#REF!</definedName>
    <definedName name="с1" localSheetId="12">#REF!</definedName>
    <definedName name="с1" localSheetId="10">#REF!</definedName>
    <definedName name="с1" localSheetId="14">#REF!</definedName>
    <definedName name="с1" localSheetId="13">#REF!</definedName>
    <definedName name="с1">#REF!</definedName>
    <definedName name="с10" localSheetId="15">#REF!</definedName>
    <definedName name="с10" localSheetId="18">#REF!</definedName>
    <definedName name="с10" localSheetId="9">#REF!</definedName>
    <definedName name="с10" localSheetId="10">#REF!</definedName>
    <definedName name="с10">#REF!</definedName>
    <definedName name="с2" localSheetId="15">#REF!</definedName>
    <definedName name="с2" localSheetId="18">#REF!</definedName>
    <definedName name="с2" localSheetId="9">#REF!</definedName>
    <definedName name="с2" localSheetId="10">#REF!</definedName>
    <definedName name="с2">#REF!</definedName>
    <definedName name="с3" localSheetId="15">#REF!</definedName>
    <definedName name="с3" localSheetId="18">#REF!</definedName>
    <definedName name="с3" localSheetId="9">#REF!</definedName>
    <definedName name="с3" localSheetId="10">#REF!</definedName>
    <definedName name="с3">#REF!</definedName>
    <definedName name="с4" localSheetId="15">#REF!</definedName>
    <definedName name="с4" localSheetId="18">#REF!</definedName>
    <definedName name="с4" localSheetId="9">#REF!</definedName>
    <definedName name="с4" localSheetId="10">#REF!</definedName>
    <definedName name="с4">#REF!</definedName>
    <definedName name="с5" localSheetId="15">#REF!</definedName>
    <definedName name="с5" localSheetId="18">#REF!</definedName>
    <definedName name="с5" localSheetId="9">#REF!</definedName>
    <definedName name="с5" localSheetId="10">#REF!</definedName>
    <definedName name="с5">#REF!</definedName>
    <definedName name="с6" localSheetId="15">#REF!</definedName>
    <definedName name="с6" localSheetId="18">#REF!</definedName>
    <definedName name="с6" localSheetId="9">#REF!</definedName>
    <definedName name="с6" localSheetId="10">#REF!</definedName>
    <definedName name="с6">#REF!</definedName>
    <definedName name="с7" localSheetId="15">#REF!</definedName>
    <definedName name="с7" localSheetId="18">#REF!</definedName>
    <definedName name="с7" localSheetId="9">#REF!</definedName>
    <definedName name="с7" localSheetId="10">#REF!</definedName>
    <definedName name="с7">#REF!</definedName>
    <definedName name="с8" localSheetId="15">#REF!</definedName>
    <definedName name="с8" localSheetId="18">#REF!</definedName>
    <definedName name="с8" localSheetId="9">#REF!</definedName>
    <definedName name="с8" localSheetId="10">#REF!</definedName>
    <definedName name="с8">#REF!</definedName>
    <definedName name="с9" localSheetId="15">#REF!</definedName>
    <definedName name="с9" localSheetId="18">#REF!</definedName>
    <definedName name="с9" localSheetId="9">#REF!</definedName>
    <definedName name="с9" localSheetId="10">#REF!</definedName>
    <definedName name="с9">#REF!</definedName>
    <definedName name="сам" localSheetId="11" hidden="1">{#N/A,#N/A,TRUE,"Смета на пасс. обор. №1"}</definedName>
    <definedName name="сам" localSheetId="12" hidden="1">{#N/A,#N/A,TRUE,"Смета на пасс. обор. №1"}</definedName>
    <definedName name="сам" localSheetId="14" hidden="1">{#N/A,#N/A,TRUE,"Смета на пасс. обор. №1"}</definedName>
    <definedName name="сам" localSheetId="6" hidden="1">{#N/A,#N/A,TRUE,"Смета на пасс. обор. №1"}</definedName>
    <definedName name="сам" localSheetId="13" hidden="1">{#N/A,#N/A,TRUE,"Смета на пасс. обор. №1"}</definedName>
    <definedName name="сам" hidden="1">{#N/A,#N/A,TRUE,"Смета на пасс. обор. №1"}</definedName>
    <definedName name="сам_1" localSheetId="11" hidden="1">{#N/A,#N/A,TRUE,"Смета на пасс. обор. №1"}</definedName>
    <definedName name="сам_1" localSheetId="12" hidden="1">{#N/A,#N/A,TRUE,"Смета на пасс. обор. №1"}</definedName>
    <definedName name="сам_1" localSheetId="14" hidden="1">{#N/A,#N/A,TRUE,"Смета на пасс. обор. №1"}</definedName>
    <definedName name="сам_1" localSheetId="6" hidden="1">{#N/A,#N/A,TRUE,"Смета на пасс. обор. №1"}</definedName>
    <definedName name="сам_1" localSheetId="13" hidden="1">{#N/A,#N/A,TRUE,"Смета на пасс. обор. №1"}</definedName>
    <definedName name="сам_1" hidden="1">{#N/A,#N/A,TRUE,"Смета на пасс. обор. №1"}</definedName>
    <definedName name="СВ1" localSheetId="12">#REF!</definedName>
    <definedName name="СВ1" localSheetId="10">#REF!</definedName>
    <definedName name="СВ1" localSheetId="14">#REF!</definedName>
    <definedName name="СВ1" localSheetId="13">#REF!</definedName>
    <definedName name="СВ1">#REF!</definedName>
    <definedName name="Свод1" localSheetId="12">#REF!</definedName>
    <definedName name="Свод1" localSheetId="10">#REF!</definedName>
    <definedName name="свод1" localSheetId="14">[2]топография!#REF!</definedName>
    <definedName name="Свод1" localSheetId="13">#REF!</definedName>
    <definedName name="Свод1">#REF!</definedName>
    <definedName name="Сводная" localSheetId="10">#REF!</definedName>
    <definedName name="Сводная" localSheetId="14">#REF!</definedName>
    <definedName name="Сводная">#REF!</definedName>
    <definedName name="Сводная_новая1" localSheetId="10">#REF!</definedName>
    <definedName name="Сводная_новая1" localSheetId="14">#REF!</definedName>
    <definedName name="Сводная_новая1">#REF!</definedName>
    <definedName name="Сводная1" localSheetId="10">#REF!</definedName>
    <definedName name="Сводная1">#REF!</definedName>
    <definedName name="Сводно_сметный_расчет" localSheetId="10">#REF!</definedName>
    <definedName name="Сводно_сметный_расчет">#REF!</definedName>
    <definedName name="Сводно_сметный_расчет_49" localSheetId="10">#REF!</definedName>
    <definedName name="Сводно_сметный_расчет_49">#REF!</definedName>
    <definedName name="Сводно_сметный_расчет_50" localSheetId="10">#REF!</definedName>
    <definedName name="Сводно_сметный_расчет_50">#REF!</definedName>
    <definedName name="Сводно_сметный_расчет_51" localSheetId="10">#REF!</definedName>
    <definedName name="Сводно_сметный_расчет_51">#REF!</definedName>
    <definedName name="Сводно_сметный_расчет_52" localSheetId="10">#REF!</definedName>
    <definedName name="Сводно_сметный_расчет_52">#REF!</definedName>
    <definedName name="Сводно_сметный_расчет_53" localSheetId="10">#REF!</definedName>
    <definedName name="Сводно_сметный_расчет_53">#REF!</definedName>
    <definedName name="Сводно_сметный_расчет_54" localSheetId="10">#REF!</definedName>
    <definedName name="Сводно_сметный_расчет_54">#REF!</definedName>
    <definedName name="сврд" localSheetId="10">[2]топография!#REF!</definedName>
    <definedName name="сврд" localSheetId="6">[3]топография!#REF!</definedName>
    <definedName name="сврд">[2]топография!#REF!</definedName>
    <definedName name="СВсм">[12]Вспомогательный!$D$36</definedName>
    <definedName name="сев" localSheetId="15">#REF!</definedName>
    <definedName name="сев" localSheetId="18">#REF!</definedName>
    <definedName name="сев" localSheetId="9">#REF!</definedName>
    <definedName name="сев" localSheetId="12">#REF!</definedName>
    <definedName name="сев" localSheetId="10">#REF!</definedName>
    <definedName name="сев" localSheetId="14">#REF!</definedName>
    <definedName name="сев" localSheetId="13">#REF!</definedName>
    <definedName name="сев">#REF!</definedName>
    <definedName name="Север" localSheetId="10">#REF!</definedName>
    <definedName name="Север" localSheetId="14">#REF!</definedName>
    <definedName name="Север">#REF!</definedName>
    <definedName name="Семь" localSheetId="10">#REF!</definedName>
    <definedName name="Семь">#REF!</definedName>
    <definedName name="СМ" localSheetId="10">#REF!</definedName>
    <definedName name="СМ">#REF!</definedName>
    <definedName name="см.расч.Ставрополь" localSheetId="10">#REF!</definedName>
    <definedName name="см.расч.Ставрополь">#REF!</definedName>
    <definedName name="см.расч.Ставрополь_1" localSheetId="10">#REF!</definedName>
    <definedName name="см.расч.Ставрополь_1">#REF!</definedName>
    <definedName name="см.расч.Ставрополь_2" localSheetId="10">#REF!</definedName>
    <definedName name="см.расч.Ставрополь_2">#REF!</definedName>
    <definedName name="см.расч.Ставрополь_22" localSheetId="10">#REF!</definedName>
    <definedName name="см.расч.Ставрополь_22">#REF!</definedName>
    <definedName name="см.расч.Ставрополь_49" localSheetId="10">#REF!</definedName>
    <definedName name="см.расч.Ставрополь_49">#REF!</definedName>
    <definedName name="см.расч.Ставрополь_5" localSheetId="10">#REF!</definedName>
    <definedName name="см.расч.Ставрополь_5">#REF!</definedName>
    <definedName name="см.расч.Ставрополь_50" localSheetId="10">#REF!</definedName>
    <definedName name="см.расч.Ставрополь_50">#REF!</definedName>
    <definedName name="см.расч.Ставрополь_51" localSheetId="10">#REF!</definedName>
    <definedName name="см.расч.Ставрополь_51">#REF!</definedName>
    <definedName name="см.расч.Ставрополь_52" localSheetId="10">#REF!</definedName>
    <definedName name="см.расч.Ставрополь_52">#REF!</definedName>
    <definedName name="см.расч.Ставрополь_53" localSheetId="10">#REF!</definedName>
    <definedName name="см.расч.Ставрополь_53">#REF!</definedName>
    <definedName name="см.расч.Ставрополь_54" localSheetId="10">#REF!</definedName>
    <definedName name="см.расч.Ставрополь_54">#REF!</definedName>
    <definedName name="см.расчетАстрахань" localSheetId="10">#REF!</definedName>
    <definedName name="см.расчетАстрахань">#REF!</definedName>
    <definedName name="см.расчетАстрахань_1" localSheetId="10">#REF!</definedName>
    <definedName name="см.расчетАстрахань_1">#REF!</definedName>
    <definedName name="см.расчетАстрахань_2" localSheetId="10">#REF!</definedName>
    <definedName name="см.расчетАстрахань_2">#REF!</definedName>
    <definedName name="см.расчетАстрахань_22" localSheetId="10">#REF!</definedName>
    <definedName name="см.расчетАстрахань_22">#REF!</definedName>
    <definedName name="см.расчетАстрахань_49" localSheetId="10">#REF!</definedName>
    <definedName name="см.расчетАстрахань_49">#REF!</definedName>
    <definedName name="см.расчетАстрахань_5" localSheetId="10">#REF!</definedName>
    <definedName name="см.расчетАстрахань_5">#REF!</definedName>
    <definedName name="см.расчетАстрахань_50" localSheetId="10">#REF!</definedName>
    <definedName name="см.расчетАстрахань_50">#REF!</definedName>
    <definedName name="см.расчетАстрахань_51" localSheetId="10">#REF!</definedName>
    <definedName name="см.расчетАстрахань_51">#REF!</definedName>
    <definedName name="см.расчетАстрахань_52" localSheetId="10">#REF!</definedName>
    <definedName name="см.расчетАстрахань_52">#REF!</definedName>
    <definedName name="см.расчетАстрахань_53" localSheetId="10">#REF!</definedName>
    <definedName name="см.расчетАстрахань_53">#REF!</definedName>
    <definedName name="см.расчетАстрахань_54" localSheetId="10">#REF!</definedName>
    <definedName name="см.расчетАстрахань_54">#REF!</definedName>
    <definedName name="см.расчетМахачкала" localSheetId="10">#REF!</definedName>
    <definedName name="см.расчетМахачкала">#REF!</definedName>
    <definedName name="см.расчетМахачкала_1" localSheetId="10">#REF!</definedName>
    <definedName name="см.расчетМахачкала_1">#REF!</definedName>
    <definedName name="см.расчетМахачкала_2" localSheetId="10">#REF!</definedName>
    <definedName name="см.расчетМахачкала_2">#REF!</definedName>
    <definedName name="см.расчетМахачкала_22" localSheetId="10">#REF!</definedName>
    <definedName name="см.расчетМахачкала_22">#REF!</definedName>
    <definedName name="см.расчетМахачкала_49" localSheetId="10">#REF!</definedName>
    <definedName name="см.расчетМахачкала_49">#REF!</definedName>
    <definedName name="см.расчетМахачкала_5" localSheetId="10">#REF!</definedName>
    <definedName name="см.расчетМахачкала_5">#REF!</definedName>
    <definedName name="см.расчетМахачкала_50" localSheetId="10">#REF!</definedName>
    <definedName name="см.расчетМахачкала_50">#REF!</definedName>
    <definedName name="см.расчетМахачкала_51" localSheetId="10">#REF!</definedName>
    <definedName name="см.расчетМахачкала_51">#REF!</definedName>
    <definedName name="см.расчетМахачкала_52" localSheetId="10">#REF!</definedName>
    <definedName name="см.расчетМахачкала_52">#REF!</definedName>
    <definedName name="см.расчетМахачкала_53" localSheetId="10">#REF!</definedName>
    <definedName name="см.расчетМахачкала_53">#REF!</definedName>
    <definedName name="см.расчетМахачкала_54" localSheetId="10">#REF!</definedName>
    <definedName name="см.расчетМахачкала_54">#REF!</definedName>
    <definedName name="см.расчетН.Новгород" localSheetId="10">#REF!</definedName>
    <definedName name="см.расчетН.Новгород">#REF!</definedName>
    <definedName name="см.расчетН.Новгород_1" localSheetId="10">#REF!</definedName>
    <definedName name="см.расчетН.Новгород_1">#REF!</definedName>
    <definedName name="см.расчетН.Новгород_2" localSheetId="10">#REF!</definedName>
    <definedName name="см.расчетН.Новгород_2">#REF!</definedName>
    <definedName name="см.расчетН.Новгород_22" localSheetId="10">#REF!</definedName>
    <definedName name="см.расчетН.Новгород_22">#REF!</definedName>
    <definedName name="см.расчетН.Новгород_49" localSheetId="10">#REF!</definedName>
    <definedName name="см.расчетН.Новгород_49">#REF!</definedName>
    <definedName name="см.расчетН.Новгород_5" localSheetId="10">#REF!</definedName>
    <definedName name="см.расчетН.Новгород_5">#REF!</definedName>
    <definedName name="см.расчетН.Новгород_50" localSheetId="10">#REF!</definedName>
    <definedName name="см.расчетН.Новгород_50">#REF!</definedName>
    <definedName name="см.расчетН.Новгород_51" localSheetId="10">#REF!</definedName>
    <definedName name="см.расчетН.Новгород_51">#REF!</definedName>
    <definedName name="см.расчетН.Новгород_52" localSheetId="10">#REF!</definedName>
    <definedName name="см.расчетН.Новгород_52">#REF!</definedName>
    <definedName name="см.расчетН.Новгород_53" localSheetId="10">#REF!</definedName>
    <definedName name="см.расчетН.Новгород_53">#REF!</definedName>
    <definedName name="см.расчетН.Новгород_54" localSheetId="10">#REF!</definedName>
    <definedName name="см.расчетН.Новгород_54">#REF!</definedName>
    <definedName name="см_1" localSheetId="10">#REF!</definedName>
    <definedName name="см_1">#REF!</definedName>
    <definedName name="см_конк" localSheetId="15">#REF!</definedName>
    <definedName name="см_конк" localSheetId="18">#REF!</definedName>
    <definedName name="см_конк" localSheetId="9">#REF!</definedName>
    <definedName name="см_конк" localSheetId="10">#REF!</definedName>
    <definedName name="см_конк" localSheetId="14">#REF!</definedName>
    <definedName name="см_конк">#REF!</definedName>
    <definedName name="См6">'[40]Смета 7'!$F$1</definedName>
    <definedName name="Смет" localSheetId="11" hidden="1">{#N/A,#N/A,TRUE,"Смета на пасс. обор. №1"}</definedName>
    <definedName name="Смет" localSheetId="12" hidden="1">{#N/A,#N/A,TRUE,"Смета на пасс. обор. №1"}</definedName>
    <definedName name="Смет" localSheetId="14" hidden="1">{#N/A,#N/A,TRUE,"Смета на пасс. обор. №1"}</definedName>
    <definedName name="Смет" localSheetId="6" hidden="1">{#N/A,#N/A,TRUE,"Смета на пасс. обор. №1"}</definedName>
    <definedName name="Смет" localSheetId="13" hidden="1">{#N/A,#N/A,TRUE,"Смета на пасс. обор. №1"}</definedName>
    <definedName name="Смет" hidden="1">{#N/A,#N/A,TRUE,"Смета на пасс. обор. №1"}</definedName>
    <definedName name="Смет_1" localSheetId="11" hidden="1">{#N/A,#N/A,TRUE,"Смета на пасс. обор. №1"}</definedName>
    <definedName name="Смет_1" localSheetId="12" hidden="1">{#N/A,#N/A,TRUE,"Смета на пасс. обор. №1"}</definedName>
    <definedName name="Смет_1" localSheetId="14" hidden="1">{#N/A,#N/A,TRUE,"Смета на пасс. обор. №1"}</definedName>
    <definedName name="Смет_1" localSheetId="6" hidden="1">{#N/A,#N/A,TRUE,"Смета на пасс. обор. №1"}</definedName>
    <definedName name="Смет_1" localSheetId="13" hidden="1">{#N/A,#N/A,TRUE,"Смета на пасс. обор. №1"}</definedName>
    <definedName name="Смет_1" hidden="1">{#N/A,#N/A,TRUE,"Смета на пасс. обор. №1"}</definedName>
    <definedName name="смета" localSheetId="11" hidden="1">{#N/A,#N/A,TRUE,"Смета на пасс. обор. №1"}</definedName>
    <definedName name="смета" localSheetId="12" hidden="1">{#N/A,#N/A,TRUE,"Смета на пасс. обор. №1"}</definedName>
    <definedName name="смета" localSheetId="14" hidden="1">{#N/A,#N/A,TRUE,"Смета на пасс. обор. №1"}</definedName>
    <definedName name="смета" localSheetId="6" hidden="1">{#N/A,#N/A,TRUE,"Смета на пасс. обор. №1"}</definedName>
    <definedName name="смета" localSheetId="13" hidden="1">{#N/A,#N/A,TRUE,"Смета на пасс. обор. №1"}</definedName>
    <definedName name="смета" hidden="1">{#N/A,#N/A,TRUE,"Смета на пасс. обор. №1"}</definedName>
    <definedName name="смета_1" localSheetId="11" hidden="1">{#N/A,#N/A,TRUE,"Смета на пасс. обор. №1"}</definedName>
    <definedName name="смета_1" localSheetId="12" hidden="1">{#N/A,#N/A,TRUE,"Смета на пасс. обор. №1"}</definedName>
    <definedName name="смета_1" localSheetId="14" hidden="1">{#N/A,#N/A,TRUE,"Смета на пасс. обор. №1"}</definedName>
    <definedName name="смета_1" localSheetId="6" hidden="1">{#N/A,#N/A,TRUE,"Смета на пасс. обор. №1"}</definedName>
    <definedName name="смета_1" localSheetId="13" hidden="1">{#N/A,#N/A,TRUE,"Смета на пасс. обор. №1"}</definedName>
    <definedName name="смета_1" hidden="1">{#N/A,#N/A,TRUE,"Смета на пасс. обор. №1"}</definedName>
    <definedName name="Смета_2">'[38]Смета 7'!$F$1</definedName>
    <definedName name="смета1" localSheetId="12">#REF!</definedName>
    <definedName name="смета1" localSheetId="10">#REF!</definedName>
    <definedName name="смета1" localSheetId="14">#REF!</definedName>
    <definedName name="смета1" localSheetId="13">#REF!</definedName>
    <definedName name="смета1">#REF!</definedName>
    <definedName name="Смета11">'[41]Смета 7'!$F$1</definedName>
    <definedName name="Смета21">'[42]Смета 7'!$F$1</definedName>
    <definedName name="Смета3">[12]Вспомогательный!$D$78</definedName>
    <definedName name="сми" localSheetId="12">#REF!</definedName>
    <definedName name="сми" localSheetId="10">#REF!</definedName>
    <definedName name="сми" localSheetId="14">#REF!</definedName>
    <definedName name="сми" localSheetId="13">#REF!</definedName>
    <definedName name="сми">#REF!</definedName>
    <definedName name="Согласование" localSheetId="10">#REF!</definedName>
    <definedName name="Согласование">#REF!</definedName>
    <definedName name="Согласование_1" localSheetId="10">#REF!</definedName>
    <definedName name="Согласование_1">#REF!</definedName>
    <definedName name="содерж." localSheetId="10">#REF!</definedName>
    <definedName name="содерж.">#REF!</definedName>
    <definedName name="Содерж_Осн_Базы" localSheetId="10">#REF!</definedName>
    <definedName name="Содерж_Осн_Базы" localSheetId="14">#REF!</definedName>
    <definedName name="Содерж_Осн_Базы">#REF!</definedName>
    <definedName name="Составитель" localSheetId="10">#REF!</definedName>
    <definedName name="Составитель">#REF!</definedName>
    <definedName name="Составитель_1" localSheetId="10">#REF!</definedName>
    <definedName name="Составитель_1">#REF!</definedName>
    <definedName name="сп1" localSheetId="15">#REF!</definedName>
    <definedName name="сп1" localSheetId="18">#REF!</definedName>
    <definedName name="сп1" localSheetId="9">#REF!</definedName>
    <definedName name="сп1" localSheetId="10">#REF!</definedName>
    <definedName name="сп1" localSheetId="14">#REF!</definedName>
    <definedName name="сп1">#REF!</definedName>
    <definedName name="сп2" localSheetId="15">#REF!</definedName>
    <definedName name="сп2" localSheetId="18">#REF!</definedName>
    <definedName name="сп2" localSheetId="9">#REF!</definedName>
    <definedName name="сп2" localSheetId="10">#REF!</definedName>
    <definedName name="сп2" localSheetId="14">#REF!</definedName>
    <definedName name="сп2">#REF!</definedName>
    <definedName name="сс" localSheetId="11" hidden="1">{#N/A,#N/A,TRUE,"Смета на пасс. обор. №1"}</definedName>
    <definedName name="сс" localSheetId="12" hidden="1">{#N/A,#N/A,TRUE,"Смета на пасс. обор. №1"}</definedName>
    <definedName name="сс" localSheetId="14" hidden="1">{#N/A,#N/A,TRUE,"Смета на пасс. обор. №1"}</definedName>
    <definedName name="сс" localSheetId="6" hidden="1">{#N/A,#N/A,TRUE,"Смета на пасс. обор. №1"}</definedName>
    <definedName name="сс" localSheetId="13" hidden="1">{#N/A,#N/A,TRUE,"Смета на пасс. обор. №1"}</definedName>
    <definedName name="сс" hidden="1">{#N/A,#N/A,TRUE,"Смета на пасс. обор. №1"}</definedName>
    <definedName name="сс_1" localSheetId="11" hidden="1">{#N/A,#N/A,TRUE,"Смета на пасс. обор. №1"}</definedName>
    <definedName name="сс_1" localSheetId="12" hidden="1">{#N/A,#N/A,TRUE,"Смета на пасс. обор. №1"}</definedName>
    <definedName name="сс_1" localSheetId="14" hidden="1">{#N/A,#N/A,TRUE,"Смета на пасс. обор. №1"}</definedName>
    <definedName name="сс_1" localSheetId="6" hidden="1">{#N/A,#N/A,TRUE,"Смета на пасс. обор. №1"}</definedName>
    <definedName name="сс_1" localSheetId="13" hidden="1">{#N/A,#N/A,TRUE,"Смета на пасс. обор. №1"}</definedName>
    <definedName name="сс_1" hidden="1">{#N/A,#N/A,TRUE,"Смета на пасс. обор. №1"}</definedName>
    <definedName name="ссп" localSheetId="11" hidden="1">{#N/A,#N/A,TRUE,"Смета на пасс. обор. №1"}</definedName>
    <definedName name="ссп" localSheetId="12" hidden="1">{#N/A,#N/A,TRUE,"Смета на пасс. обор. №1"}</definedName>
    <definedName name="ссп" localSheetId="14" hidden="1">{#N/A,#N/A,TRUE,"Смета на пасс. обор. №1"}</definedName>
    <definedName name="ссп" localSheetId="6" hidden="1">{#N/A,#N/A,TRUE,"Смета на пасс. обор. №1"}</definedName>
    <definedName name="ссп" localSheetId="13" hidden="1">{#N/A,#N/A,TRUE,"Смета на пасс. обор. №1"}</definedName>
    <definedName name="ссп" hidden="1">{#N/A,#N/A,TRUE,"Смета на пасс. обор. №1"}</definedName>
    <definedName name="ссп_1" localSheetId="11" hidden="1">{#N/A,#N/A,TRUE,"Смета на пасс. обор. №1"}</definedName>
    <definedName name="ссп_1" localSheetId="12" hidden="1">{#N/A,#N/A,TRUE,"Смета на пасс. обор. №1"}</definedName>
    <definedName name="ссп_1" localSheetId="14" hidden="1">{#N/A,#N/A,TRUE,"Смета на пасс. обор. №1"}</definedName>
    <definedName name="ссп_1" localSheetId="6" hidden="1">{#N/A,#N/A,TRUE,"Смета на пасс. обор. №1"}</definedName>
    <definedName name="ссп_1" localSheetId="13" hidden="1">{#N/A,#N/A,TRUE,"Смета на пасс. обор. №1"}</definedName>
    <definedName name="ссп_1" hidden="1">{#N/A,#N/A,TRUE,"Смета на пасс. обор. №1"}</definedName>
    <definedName name="ССР" localSheetId="12">#REF!</definedName>
    <definedName name="ССР" localSheetId="10">#REF!</definedName>
    <definedName name="ССР" localSheetId="14">#REF!</definedName>
    <definedName name="ССР" localSheetId="13">#REF!</definedName>
    <definedName name="ССР">#REF!</definedName>
    <definedName name="ССР_ИИ_Д1_корр" localSheetId="10">#REF!</definedName>
    <definedName name="ССР_ИИ_Д1_корр">#REF!</definedName>
    <definedName name="ссс" localSheetId="10">#REF!</definedName>
    <definedName name="ссс">#REF!</definedName>
    <definedName name="ссср" localSheetId="10">#REF!</definedName>
    <definedName name="ссср">#REF!</definedName>
    <definedName name="ссссс" localSheetId="11" hidden="1">{#N/A,#N/A,TRUE,"Смета на пасс. обор. №1"}</definedName>
    <definedName name="ссссс" localSheetId="12" hidden="1">{#N/A,#N/A,TRUE,"Смета на пасс. обор. №1"}</definedName>
    <definedName name="ссссс" localSheetId="14" hidden="1">{#N/A,#N/A,TRUE,"Смета на пасс. обор. №1"}</definedName>
    <definedName name="ссссс" localSheetId="6" hidden="1">{#N/A,#N/A,TRUE,"Смета на пасс. обор. №1"}</definedName>
    <definedName name="ссссс" localSheetId="13" hidden="1">{#N/A,#N/A,TRUE,"Смета на пасс. обор. №1"}</definedName>
    <definedName name="ссссс" hidden="1">{#N/A,#N/A,TRUE,"Смета на пасс. обор. №1"}</definedName>
    <definedName name="ссссс_1" localSheetId="11" hidden="1">{#N/A,#N/A,TRUE,"Смета на пасс. обор. №1"}</definedName>
    <definedName name="ссссс_1" localSheetId="12" hidden="1">{#N/A,#N/A,TRUE,"Смета на пасс. обор. №1"}</definedName>
    <definedName name="ссссс_1" localSheetId="14" hidden="1">{#N/A,#N/A,TRUE,"Смета на пасс. обор. №1"}</definedName>
    <definedName name="ссссс_1" localSheetId="6" hidden="1">{#N/A,#N/A,TRUE,"Смета на пасс. обор. №1"}</definedName>
    <definedName name="ссссс_1" localSheetId="13" hidden="1">{#N/A,#N/A,TRUE,"Смета на пасс. обор. №1"}</definedName>
    <definedName name="ссссс_1" hidden="1">{#N/A,#N/A,TRUE,"Смета на пасс. обор. №1"}</definedName>
    <definedName name="Ставрополь" localSheetId="12">#REF!</definedName>
    <definedName name="Ставрополь" localSheetId="10">#REF!</definedName>
    <definedName name="Ставрополь" localSheetId="14">#REF!</definedName>
    <definedName name="Ставрополь" localSheetId="13">#REF!</definedName>
    <definedName name="Ставрополь">#REF!</definedName>
    <definedName name="Ставрополь_1" localSheetId="10">#REF!</definedName>
    <definedName name="Ставрополь_1">#REF!</definedName>
    <definedName name="Ставрополь_2" localSheetId="10">#REF!</definedName>
    <definedName name="Ставрополь_2">#REF!</definedName>
    <definedName name="Ставрополь_22" localSheetId="10">#REF!</definedName>
    <definedName name="Ставрополь_22">#REF!</definedName>
    <definedName name="Ставрополь_49" localSheetId="10">#REF!</definedName>
    <definedName name="Ставрополь_49">#REF!</definedName>
    <definedName name="Ставрополь_5" localSheetId="10">#REF!</definedName>
    <definedName name="Ставрополь_5">#REF!</definedName>
    <definedName name="Ставрополь_50" localSheetId="10">#REF!</definedName>
    <definedName name="Ставрополь_50">#REF!</definedName>
    <definedName name="Ставрополь_51" localSheetId="10">#REF!</definedName>
    <definedName name="Ставрополь_51">#REF!</definedName>
    <definedName name="Ставрополь_52" localSheetId="10">#REF!</definedName>
    <definedName name="Ставрополь_52">#REF!</definedName>
    <definedName name="Ставрополь_53" localSheetId="10">#REF!</definedName>
    <definedName name="Ставрополь_53">#REF!</definedName>
    <definedName name="Ставрополь_54" localSheetId="10">#REF!</definedName>
    <definedName name="Ставрополь_54">#REF!</definedName>
    <definedName name="Станц10">'[11]Лист опроса'!$B$23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'[11]Лист опроса'!$B$24</definedName>
    <definedName name="СтрАУ">'[11]Лист опроса'!$B$12</definedName>
    <definedName name="СтрДУ">'[11]Лист опроса'!$B$11</definedName>
    <definedName name="Стрелки">'[11]Лист опроса'!$B$10</definedName>
    <definedName name="Строительная_полоса" localSheetId="12">#REF!</definedName>
    <definedName name="Строительная_полоса" localSheetId="10">#REF!</definedName>
    <definedName name="Строительная_полоса" localSheetId="14">#REF!</definedName>
    <definedName name="Строительная_полоса" localSheetId="13">#REF!</definedName>
    <definedName name="Строительная_полоса">#REF!</definedName>
    <definedName name="Строительная_полоса_1" localSheetId="10">#REF!</definedName>
    <definedName name="Строительная_полоса_1">#REF!</definedName>
    <definedName name="структ." localSheetId="10">#REF!</definedName>
    <definedName name="структ.">#REF!</definedName>
    <definedName name="Сургут">NA()</definedName>
    <definedName name="сусусу" localSheetId="11" hidden="1">{#N/A,#N/A,TRUE,"Смета на пасс. обор. №1"}</definedName>
    <definedName name="сусусу" localSheetId="12" hidden="1">{#N/A,#N/A,TRUE,"Смета на пасс. обор. №1"}</definedName>
    <definedName name="сусусу" localSheetId="14" hidden="1">{#N/A,#N/A,TRUE,"Смета на пасс. обор. №1"}</definedName>
    <definedName name="сусусу" localSheetId="6" hidden="1">{#N/A,#N/A,TRUE,"Смета на пасс. обор. №1"}</definedName>
    <definedName name="сусусу" localSheetId="13" hidden="1">{#N/A,#N/A,TRUE,"Смета на пасс. обор. №1"}</definedName>
    <definedName name="сусусу" hidden="1">{#N/A,#N/A,TRUE,"Смета на пасс. обор. №1"}</definedName>
    <definedName name="сусусу_1" localSheetId="11" hidden="1">{#N/A,#N/A,TRUE,"Смета на пасс. обор. №1"}</definedName>
    <definedName name="сусусу_1" localSheetId="12" hidden="1">{#N/A,#N/A,TRUE,"Смета на пасс. обор. №1"}</definedName>
    <definedName name="сусусу_1" localSheetId="14" hidden="1">{#N/A,#N/A,TRUE,"Смета на пасс. обор. №1"}</definedName>
    <definedName name="сусусу_1" localSheetId="6" hidden="1">{#N/A,#N/A,TRUE,"Смета на пасс. обор. №1"}</definedName>
    <definedName name="сусусу_1" localSheetId="13" hidden="1">{#N/A,#N/A,TRUE,"Смета на пасс. обор. №1"}</definedName>
    <definedName name="сусусу_1" hidden="1">{#N/A,#N/A,TRUE,"Смета на пасс. обор. №1"}</definedName>
    <definedName name="Т5" localSheetId="12">#REF!</definedName>
    <definedName name="Т5" localSheetId="10">#REF!</definedName>
    <definedName name="Т5" localSheetId="14">#REF!</definedName>
    <definedName name="Т5" localSheetId="13">#REF!</definedName>
    <definedName name="Т5">#REF!</definedName>
    <definedName name="Т6" localSheetId="10">#REF!</definedName>
    <definedName name="Т6" localSheetId="14">#REF!</definedName>
    <definedName name="Т6">#REF!</definedName>
    <definedName name="тасс" localSheetId="11" hidden="1">{#N/A,#N/A,TRUE,"Смета на пасс. обор. №1"}</definedName>
    <definedName name="тасс" localSheetId="12" hidden="1">{#N/A,#N/A,TRUE,"Смета на пасс. обор. №1"}</definedName>
    <definedName name="тасс" localSheetId="14" hidden="1">{#N/A,#N/A,TRUE,"Смета на пасс. обор. №1"}</definedName>
    <definedName name="тасс" localSheetId="6" hidden="1">{#N/A,#N/A,TRUE,"Смета на пасс. обор. №1"}</definedName>
    <definedName name="тасс" localSheetId="13" hidden="1">{#N/A,#N/A,TRUE,"Смета на пасс. обор. №1"}</definedName>
    <definedName name="тасс" hidden="1">{#N/A,#N/A,TRUE,"Смета на пасс. обор. №1"}</definedName>
    <definedName name="тасс_1" localSheetId="11" hidden="1">{#N/A,#N/A,TRUE,"Смета на пасс. обор. №1"}</definedName>
    <definedName name="тасс_1" localSheetId="12" hidden="1">{#N/A,#N/A,TRUE,"Смета на пасс. обор. №1"}</definedName>
    <definedName name="тасс_1" localSheetId="14" hidden="1">{#N/A,#N/A,TRUE,"Смета на пасс. обор. №1"}</definedName>
    <definedName name="тасс_1" localSheetId="6" hidden="1">{#N/A,#N/A,TRUE,"Смета на пасс. обор. №1"}</definedName>
    <definedName name="тасс_1" localSheetId="13" hidden="1">{#N/A,#N/A,TRUE,"Смета на пасс. обор. №1"}</definedName>
    <definedName name="тасс_1" hidden="1">{#N/A,#N/A,TRUE,"Смета на пасс. обор. №1"}</definedName>
    <definedName name="ТекДата">[43]информация!$B$8</definedName>
    <definedName name="ТекДата_1">[44]информация!$B$8</definedName>
    <definedName name="ТекДата_2">[45]информация!$B$8</definedName>
    <definedName name="теодкккккккккккк" localSheetId="12">#REF!</definedName>
    <definedName name="теодкккккккккккк" localSheetId="10">#REF!</definedName>
    <definedName name="теодкккккккккккк" localSheetId="14">#REF!</definedName>
    <definedName name="теодкккккккккккк" localSheetId="13">#REF!</definedName>
    <definedName name="теодкккккккккккк">#REF!</definedName>
    <definedName name="ТолкоМашЛаб" localSheetId="12">[26]СмМашБур!#REF!</definedName>
    <definedName name="ТолкоМашЛаб" localSheetId="10">[26]СмМашБур!#REF!</definedName>
    <definedName name="ТолкоМашЛаб" localSheetId="14">[26]СмМашБур!#REF!</definedName>
    <definedName name="ТолкоМашЛаб" localSheetId="13">[26]СмМашБур!#REF!</definedName>
    <definedName name="ТолкоМашЛаб">[26]СмМашБур!#REF!</definedName>
    <definedName name="ТолькоМашБур" localSheetId="12">[26]СмМашБур!#REF!</definedName>
    <definedName name="ТолькоМашБур" localSheetId="10">[26]СмМашБур!#REF!</definedName>
    <definedName name="ТолькоМашБур" localSheetId="14">[26]СмМашБур!#REF!</definedName>
    <definedName name="ТолькоМашБур" localSheetId="13">[26]СмМашБур!#REF!</definedName>
    <definedName name="ТолькоМашБур">[26]СмМашБур!#REF!</definedName>
    <definedName name="ТолькоРучБур" localSheetId="10">[26]СмРучБур!#REF!</definedName>
    <definedName name="ТолькоРучБур">[26]СмРучБур!#REF!</definedName>
    <definedName name="ТолькоРучЛаб">[26]СмРучБур!$K$39</definedName>
    <definedName name="топ1" localSheetId="12">#REF!</definedName>
    <definedName name="топ1" localSheetId="10">#REF!</definedName>
    <definedName name="топ1" localSheetId="14">#REF!</definedName>
    <definedName name="топ1" localSheetId="13">#REF!</definedName>
    <definedName name="топ1">#REF!</definedName>
    <definedName name="топ2" localSheetId="10">#REF!</definedName>
    <definedName name="топ2">#REF!</definedName>
    <definedName name="топо" localSheetId="10">#REF!</definedName>
    <definedName name="топо">#REF!</definedName>
    <definedName name="топо_1" localSheetId="10">#REF!</definedName>
    <definedName name="топо_1">#REF!</definedName>
    <definedName name="топогр1" localSheetId="10">#REF!</definedName>
    <definedName name="топогр1">#REF!</definedName>
    <definedName name="топограф" localSheetId="10">#REF!</definedName>
    <definedName name="топограф">#REF!</definedName>
    <definedName name="тор" localSheetId="10">#REF!</definedName>
    <definedName name="тор">#REF!</definedName>
    <definedName name="трп" localSheetId="11" hidden="1">{#N/A,#N/A,TRUE,"Смета на пасс. обор. №1"}</definedName>
    <definedName name="трп" localSheetId="12" hidden="1">{#N/A,#N/A,TRUE,"Смета на пасс. обор. №1"}</definedName>
    <definedName name="трп" localSheetId="14" hidden="1">{#N/A,#N/A,TRUE,"Смета на пасс. обор. №1"}</definedName>
    <definedName name="трп" localSheetId="6" hidden="1">{#N/A,#N/A,TRUE,"Смета на пасс. обор. №1"}</definedName>
    <definedName name="трп" localSheetId="13" hidden="1">{#N/A,#N/A,TRUE,"Смета на пасс. обор. №1"}</definedName>
    <definedName name="трп" hidden="1">{#N/A,#N/A,TRUE,"Смета на пасс. обор. №1"}</definedName>
    <definedName name="трп_1" localSheetId="11" hidden="1">{#N/A,#N/A,TRUE,"Смета на пасс. обор. №1"}</definedName>
    <definedName name="трп_1" localSheetId="12" hidden="1">{#N/A,#N/A,TRUE,"Смета на пасс. обор. №1"}</definedName>
    <definedName name="трп_1" localSheetId="14" hidden="1">{#N/A,#N/A,TRUE,"Смета на пасс. обор. №1"}</definedName>
    <definedName name="трп_1" localSheetId="6" hidden="1">{#N/A,#N/A,TRUE,"Смета на пасс. обор. №1"}</definedName>
    <definedName name="трп_1" localSheetId="13" hidden="1">{#N/A,#N/A,TRUE,"Смета на пасс. обор. №1"}</definedName>
    <definedName name="трп_1" hidden="1">{#N/A,#N/A,TRUE,"Смета на пасс. обор. №1"}</definedName>
    <definedName name="ТС1" localSheetId="12">#REF!</definedName>
    <definedName name="ТС1" localSheetId="10">#REF!</definedName>
    <definedName name="ТС1" localSheetId="14">#REF!</definedName>
    <definedName name="ТС1" localSheetId="13">#REF!</definedName>
    <definedName name="ТС1">#REF!</definedName>
    <definedName name="тыс" localSheetId="11">{0,"тысячz";1,"тысячаz";2,"тысячиz";5,"тысячz"}</definedName>
    <definedName name="тыс" localSheetId="12">{0,"тысячz";1,"тысячаz";2,"тысячиz";5,"тысячz"}</definedName>
    <definedName name="тыс" localSheetId="14">{0,"тысячz";1,"тысячаz";2,"тысячиz";5,"тысячz"}</definedName>
    <definedName name="тыс" localSheetId="6">{0,"тысячz";1,"тысячаz";2,"тысячиz";5,"тысячz"}</definedName>
    <definedName name="тыс" localSheetId="13">{0,"тысячz";1,"тысячаz";2,"тысячиz";5,"тысячz"}</definedName>
    <definedName name="тыс">{0,"тысячz";1,"тысячаz";2,"тысячиz";5,"тысячz"}</definedName>
    <definedName name="тьбю" localSheetId="12">#REF!</definedName>
    <definedName name="тьбю" localSheetId="10">#REF!</definedName>
    <definedName name="тьбю" localSheetId="14">#REF!</definedName>
    <definedName name="тьбю" localSheetId="13">#REF!</definedName>
    <definedName name="тьбю">#REF!</definedName>
    <definedName name="ТЭО" localSheetId="10">#REF!</definedName>
    <definedName name="ТЭО">#REF!</definedName>
    <definedName name="ТЭО1" localSheetId="10">#REF!</definedName>
    <definedName name="ТЭО1">#REF!</definedName>
    <definedName name="ТЭО2" localSheetId="10">#REF!</definedName>
    <definedName name="ТЭО2">#REF!</definedName>
    <definedName name="ТЭОДКК" localSheetId="10">#REF!</definedName>
    <definedName name="ТЭОДКК">#REF!</definedName>
    <definedName name="ТЭОДККК" localSheetId="10">#REF!</definedName>
    <definedName name="ТЭОДККК">#REF!</definedName>
    <definedName name="ук" localSheetId="11" hidden="1">{#N/A,#N/A,TRUE,"Смета на пасс. обор. №1"}</definedName>
    <definedName name="ук" localSheetId="12" hidden="1">{#N/A,#N/A,TRUE,"Смета на пасс. обор. №1"}</definedName>
    <definedName name="ук" localSheetId="14" hidden="1">{#N/A,#N/A,TRUE,"Смета на пасс. обор. №1"}</definedName>
    <definedName name="ук" localSheetId="6" hidden="1">{#N/A,#N/A,TRUE,"Смета на пасс. обор. №1"}</definedName>
    <definedName name="ук" localSheetId="13" hidden="1">{#N/A,#N/A,TRUE,"Смета на пасс. обор. №1"}</definedName>
    <definedName name="ук" hidden="1">{#N/A,#N/A,TRUE,"Смета на пасс. обор. №1"}</definedName>
    <definedName name="ук_1" localSheetId="11" hidden="1">{#N/A,#N/A,TRUE,"Смета на пасс. обор. №1"}</definedName>
    <definedName name="ук_1" localSheetId="12" hidden="1">{#N/A,#N/A,TRUE,"Смета на пасс. обор. №1"}</definedName>
    <definedName name="ук_1" localSheetId="14" hidden="1">{#N/A,#N/A,TRUE,"Смета на пасс. обор. №1"}</definedName>
    <definedName name="ук_1" localSheetId="6" hidden="1">{#N/A,#N/A,TRUE,"Смета на пасс. обор. №1"}</definedName>
    <definedName name="ук_1" localSheetId="13" hidden="1">{#N/A,#N/A,TRUE,"Смета на пасс. обор. №1"}</definedName>
    <definedName name="ук_1" hidden="1">{#N/A,#N/A,TRUE,"Смета на пасс. обор. №1"}</definedName>
    <definedName name="уукк" localSheetId="12">#REF!</definedName>
    <definedName name="уукк" localSheetId="10">#REF!</definedName>
    <definedName name="уукк" localSheetId="14">#REF!</definedName>
    <definedName name="уукк" localSheetId="13">#REF!</definedName>
    <definedName name="уукк">#REF!</definedName>
    <definedName name="ууу" localSheetId="10">#REF!</definedName>
    <definedName name="ууу">#REF!</definedName>
    <definedName name="уцуц" localSheetId="10">#REF!</definedName>
    <definedName name="уцуц">#REF!</definedName>
    <definedName name="Участок" localSheetId="10">#REF!</definedName>
    <definedName name="Участок">#REF!</definedName>
    <definedName name="Участок_1" localSheetId="10">#REF!</definedName>
    <definedName name="Участок_1">#REF!</definedName>
    <definedName name="уы" localSheetId="11" hidden="1">{#N/A,#N/A,TRUE,"Смета на пасс. обор. №1"}</definedName>
    <definedName name="уы" localSheetId="12" hidden="1">{#N/A,#N/A,TRUE,"Смета на пасс. обор. №1"}</definedName>
    <definedName name="уы" localSheetId="14" hidden="1">{#N/A,#N/A,TRUE,"Смета на пасс. обор. №1"}</definedName>
    <definedName name="уы" localSheetId="6" hidden="1">{#N/A,#N/A,TRUE,"Смета на пасс. обор. №1"}</definedName>
    <definedName name="уы" localSheetId="13" hidden="1">{#N/A,#N/A,TRUE,"Смета на пасс. обор. №1"}</definedName>
    <definedName name="уы" hidden="1">{#N/A,#N/A,TRUE,"Смета на пасс. обор. №1"}</definedName>
    <definedName name="уы_1" localSheetId="11" hidden="1">{#N/A,#N/A,TRUE,"Смета на пасс. обор. №1"}</definedName>
    <definedName name="уы_1" localSheetId="12" hidden="1">{#N/A,#N/A,TRUE,"Смета на пасс. обор. №1"}</definedName>
    <definedName name="уы_1" localSheetId="14" hidden="1">{#N/A,#N/A,TRUE,"Смета на пасс. обор. №1"}</definedName>
    <definedName name="уы_1" localSheetId="6" hidden="1">{#N/A,#N/A,TRUE,"Смета на пасс. обор. №1"}</definedName>
    <definedName name="уы_1" localSheetId="13" hidden="1">{#N/A,#N/A,TRUE,"Смета на пасс. обор. №1"}</definedName>
    <definedName name="уы_1" hidden="1">{#N/A,#N/A,TRUE,"Смета на пасс. обор. №1"}</definedName>
    <definedName name="ф" localSheetId="11" hidden="1">{#N/A,#N/A,TRUE,"Смета на пасс. обор. №1"}</definedName>
    <definedName name="ф" localSheetId="12" hidden="1">{#N/A,#N/A,TRUE,"Смета на пасс. обор. №1"}</definedName>
    <definedName name="ф" localSheetId="14" hidden="1">{#N/A,#N/A,TRUE,"Смета на пасс. обор. №1"}</definedName>
    <definedName name="ф" localSheetId="6" hidden="1">{#N/A,#N/A,TRUE,"Смета на пасс. обор. №1"}</definedName>
    <definedName name="ф" localSheetId="13" hidden="1">{#N/A,#N/A,TRUE,"Смета на пасс. обор. №1"}</definedName>
    <definedName name="ф" hidden="1">{#N/A,#N/A,TRUE,"Смета на пасс. обор. №1"}</definedName>
    <definedName name="ф_1" localSheetId="11" hidden="1">{#N/A,#N/A,TRUE,"Смета на пасс. обор. №1"}</definedName>
    <definedName name="ф_1" localSheetId="12" hidden="1">{#N/A,#N/A,TRUE,"Смета на пасс. обор. №1"}</definedName>
    <definedName name="ф_1" localSheetId="14" hidden="1">{#N/A,#N/A,TRUE,"Смета на пасс. обор. №1"}</definedName>
    <definedName name="ф_1" localSheetId="6" hidden="1">{#N/A,#N/A,TRUE,"Смета на пасс. обор. №1"}</definedName>
    <definedName name="ф_1" localSheetId="13" hidden="1">{#N/A,#N/A,TRUE,"Смета на пасс. обор. №1"}</definedName>
    <definedName name="ф_1" hidden="1">{#N/A,#N/A,TRUE,"Смета на пасс. обор. №1"}</definedName>
    <definedName name="ффыв" localSheetId="12">#REF!</definedName>
    <definedName name="ффыв" localSheetId="10">#REF!</definedName>
    <definedName name="ффыв" localSheetId="14">#REF!</definedName>
    <definedName name="ффыв" localSheetId="13">#REF!</definedName>
    <definedName name="ффыв">#REF!</definedName>
    <definedName name="фы" localSheetId="12">[2]топография!#REF!</definedName>
    <definedName name="фы" localSheetId="10">[2]топография!#REF!</definedName>
    <definedName name="фы" localSheetId="14">[2]топография!#REF!</definedName>
    <definedName name="фы" localSheetId="6">[3]топография!#REF!</definedName>
    <definedName name="фы" localSheetId="13">[2]топография!#REF!</definedName>
    <definedName name="фы">[2]топография!#REF!</definedName>
    <definedName name="фыв" localSheetId="11" hidden="1">{#N/A,#N/A,TRUE,"Смета на пасс. обор. №1"}</definedName>
    <definedName name="фыв" localSheetId="12" hidden="1">{#N/A,#N/A,TRUE,"Смета на пасс. обор. №1"}</definedName>
    <definedName name="фыв" localSheetId="14" hidden="1">{#N/A,#N/A,TRUE,"Смета на пасс. обор. №1"}</definedName>
    <definedName name="фыв" localSheetId="6" hidden="1">{#N/A,#N/A,TRUE,"Смета на пасс. обор. №1"}</definedName>
    <definedName name="фыв" localSheetId="13" hidden="1">{#N/A,#N/A,TRUE,"Смета на пасс. обор. №1"}</definedName>
    <definedName name="фыв" hidden="1">{#N/A,#N/A,TRUE,"Смета на пасс. обор. №1"}</definedName>
    <definedName name="фыв_1" localSheetId="11" hidden="1">{#N/A,#N/A,TRUE,"Смета на пасс. обор. №1"}</definedName>
    <definedName name="фыв_1" localSheetId="12" hidden="1">{#N/A,#N/A,TRUE,"Смета на пасс. обор. №1"}</definedName>
    <definedName name="фыв_1" localSheetId="14" hidden="1">{#N/A,#N/A,TRUE,"Смета на пасс. обор. №1"}</definedName>
    <definedName name="фыв_1" localSheetId="6" hidden="1">{#N/A,#N/A,TRUE,"Смета на пасс. обор. №1"}</definedName>
    <definedName name="фыв_1" localSheetId="13" hidden="1">{#N/A,#N/A,TRUE,"Смета на пасс. обор. №1"}</definedName>
    <definedName name="фыв_1" hidden="1">{#N/A,#N/A,TRUE,"Смета на пасс. обор. №1"}</definedName>
    <definedName name="хэ" localSheetId="11" hidden="1">{#N/A,#N/A,TRUE,"Смета на пасс. обор. №1"}</definedName>
    <definedName name="хэ" localSheetId="12" hidden="1">{#N/A,#N/A,TRUE,"Смета на пасс. обор. №1"}</definedName>
    <definedName name="хэ" localSheetId="14" hidden="1">{#N/A,#N/A,TRUE,"Смета на пасс. обор. №1"}</definedName>
    <definedName name="хэ" localSheetId="6" hidden="1">{#N/A,#N/A,TRUE,"Смета на пасс. обор. №1"}</definedName>
    <definedName name="хэ" localSheetId="13" hidden="1">{#N/A,#N/A,TRUE,"Смета на пасс. обор. №1"}</definedName>
    <definedName name="хэ" hidden="1">{#N/A,#N/A,TRUE,"Смета на пасс. обор. №1"}</definedName>
    <definedName name="хэ_1" localSheetId="11" hidden="1">{#N/A,#N/A,TRUE,"Смета на пасс. обор. №1"}</definedName>
    <definedName name="хэ_1" localSheetId="12" hidden="1">{#N/A,#N/A,TRUE,"Смета на пасс. обор. №1"}</definedName>
    <definedName name="хэ_1" localSheetId="14" hidden="1">{#N/A,#N/A,TRUE,"Смета на пасс. обор. №1"}</definedName>
    <definedName name="хэ_1" localSheetId="6" hidden="1">{#N/A,#N/A,TRUE,"Смета на пасс. обор. №1"}</definedName>
    <definedName name="хэ_1" localSheetId="13" hidden="1">{#N/A,#N/A,TRUE,"Смета на пасс. обор. №1"}</definedName>
    <definedName name="хэ_1" hidden="1">{#N/A,#N/A,TRUE,"Смета на пасс. обор. №1"}</definedName>
    <definedName name="цвет" localSheetId="11" hidden="1">{#N/A,#N/A,TRUE,"Смета на пасс. обор. №1"}</definedName>
    <definedName name="цвет" localSheetId="12" hidden="1">{#N/A,#N/A,TRUE,"Смета на пасс. обор. №1"}</definedName>
    <definedName name="цвет" localSheetId="14" hidden="1">{#N/A,#N/A,TRUE,"Смета на пасс. обор. №1"}</definedName>
    <definedName name="цвет" localSheetId="6" hidden="1">{#N/A,#N/A,TRUE,"Смета на пасс. обор. №1"}</definedName>
    <definedName name="цвет" localSheetId="13" hidden="1">{#N/A,#N/A,TRUE,"Смета на пасс. обор. №1"}</definedName>
    <definedName name="цвет" hidden="1">{#N/A,#N/A,TRUE,"Смета на пасс. обор. №1"}</definedName>
    <definedName name="цвет_1" localSheetId="11" hidden="1">{#N/A,#N/A,TRUE,"Смета на пасс. обор. №1"}</definedName>
    <definedName name="цвет_1" localSheetId="12" hidden="1">{#N/A,#N/A,TRUE,"Смета на пасс. обор. №1"}</definedName>
    <definedName name="цвет_1" localSheetId="14" hidden="1">{#N/A,#N/A,TRUE,"Смета на пасс. обор. №1"}</definedName>
    <definedName name="цвет_1" localSheetId="6" hidden="1">{#N/A,#N/A,TRUE,"Смета на пасс. обор. №1"}</definedName>
    <definedName name="цвет_1" localSheetId="13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12">#REF!</definedName>
    <definedName name="цена___0" localSheetId="10">#REF!</definedName>
    <definedName name="цена___0" localSheetId="14">#REF!</definedName>
    <definedName name="цена___0" localSheetId="13">#REF!</definedName>
    <definedName name="цена___0">#REF!</definedName>
    <definedName name="цена___0___0" localSheetId="10">#REF!</definedName>
    <definedName name="цена___0___0">#REF!</definedName>
    <definedName name="цена___0___0___0" localSheetId="10">#REF!</definedName>
    <definedName name="цена___0___0___0">#REF!</definedName>
    <definedName name="цена___0___0___0___0" localSheetId="10">#REF!</definedName>
    <definedName name="цена___0___0___0___0">#REF!</definedName>
    <definedName name="цена___0___0___0___0___0" localSheetId="10">#REF!</definedName>
    <definedName name="цена___0___0___0___0___0">#REF!</definedName>
    <definedName name="цена___0___0___0___0___0_1" localSheetId="10">#REF!</definedName>
    <definedName name="цена___0___0___0___0___0_1">#REF!</definedName>
    <definedName name="цена___0___0___0___0_1" localSheetId="10">#REF!</definedName>
    <definedName name="цена___0___0___0___0_1">#REF!</definedName>
    <definedName name="цена___0___0___0___1" localSheetId="10">#REF!</definedName>
    <definedName name="цена___0___0___0___1">#REF!</definedName>
    <definedName name="цена___0___0___0___1_1" localSheetId="10">#REF!</definedName>
    <definedName name="цена___0___0___0___1_1">#REF!</definedName>
    <definedName name="цена___0___0___0___5" localSheetId="10">#REF!</definedName>
    <definedName name="цена___0___0___0___5">#REF!</definedName>
    <definedName name="цена___0___0___0___5_1" localSheetId="10">#REF!</definedName>
    <definedName name="цена___0___0___0___5_1">#REF!</definedName>
    <definedName name="цена___0___0___0_1" localSheetId="10">#REF!</definedName>
    <definedName name="цена___0___0___0_1">#REF!</definedName>
    <definedName name="цена___0___0___0_1_1" localSheetId="10">#REF!</definedName>
    <definedName name="цена___0___0___0_1_1">#REF!</definedName>
    <definedName name="цена___0___0___0_1_1_1" localSheetId="10">#REF!</definedName>
    <definedName name="цена___0___0___0_1_1_1">#REF!</definedName>
    <definedName name="цена___0___0___0_5" localSheetId="10">#REF!</definedName>
    <definedName name="цена___0___0___0_5">#REF!</definedName>
    <definedName name="цена___0___0___0_5_1" localSheetId="10">#REF!</definedName>
    <definedName name="цена___0___0___0_5_1">#REF!</definedName>
    <definedName name="цена___0___0___1" localSheetId="10">#REF!</definedName>
    <definedName name="цена___0___0___1">#REF!</definedName>
    <definedName name="цена___0___0___1_1" localSheetId="10">#REF!</definedName>
    <definedName name="цена___0___0___1_1">#REF!</definedName>
    <definedName name="цена___0___0___2" localSheetId="10">#REF!</definedName>
    <definedName name="цена___0___0___2">#REF!</definedName>
    <definedName name="цена___0___0___2_1" localSheetId="10">#REF!</definedName>
    <definedName name="цена___0___0___2_1">#REF!</definedName>
    <definedName name="цена___0___0___3" localSheetId="10">#REF!</definedName>
    <definedName name="цена___0___0___3">#REF!</definedName>
    <definedName name="цена___0___0___3_1" localSheetId="10">#REF!</definedName>
    <definedName name="цена___0___0___3_1">#REF!</definedName>
    <definedName name="цена___0___0___4" localSheetId="10">#REF!</definedName>
    <definedName name="цена___0___0___4">#REF!</definedName>
    <definedName name="цена___0___0___4_1" localSheetId="10">#REF!</definedName>
    <definedName name="цена___0___0___4_1">#REF!</definedName>
    <definedName name="цена___0___0___5" localSheetId="10">#REF!</definedName>
    <definedName name="цена___0___0___5">#REF!</definedName>
    <definedName name="цена___0___0___5_1" localSheetId="10">#REF!</definedName>
    <definedName name="цена___0___0___5_1">#REF!</definedName>
    <definedName name="цена___0___0_1" localSheetId="10">#REF!</definedName>
    <definedName name="цена___0___0_1">#REF!</definedName>
    <definedName name="цена___0___0_1_1" localSheetId="10">#REF!</definedName>
    <definedName name="цена___0___0_1_1">#REF!</definedName>
    <definedName name="цена___0___0_1_1_1" localSheetId="10">#REF!</definedName>
    <definedName name="цена___0___0_1_1_1">#REF!</definedName>
    <definedName name="цена___0___0_3" localSheetId="10">#REF!</definedName>
    <definedName name="цена___0___0_3">#REF!</definedName>
    <definedName name="цена___0___0_3_1" localSheetId="10">#REF!</definedName>
    <definedName name="цена___0___0_3_1">#REF!</definedName>
    <definedName name="цена___0___0_5" localSheetId="10">#REF!</definedName>
    <definedName name="цена___0___0_5">#REF!</definedName>
    <definedName name="цена___0___0_5_1" localSheetId="10">#REF!</definedName>
    <definedName name="цена___0___0_5_1">#REF!</definedName>
    <definedName name="цена___0___1" localSheetId="10">#REF!</definedName>
    <definedName name="цена___0___1">#REF!</definedName>
    <definedName name="цена___0___1___0" localSheetId="10">#REF!</definedName>
    <definedName name="цена___0___1___0">#REF!</definedName>
    <definedName name="цена___0___1___0_1" localSheetId="10">#REF!</definedName>
    <definedName name="цена___0___1___0_1">#REF!</definedName>
    <definedName name="цена___0___1_1" localSheetId="10">#REF!</definedName>
    <definedName name="цена___0___1_1">#REF!</definedName>
    <definedName name="цена___0___10" localSheetId="10">#REF!</definedName>
    <definedName name="цена___0___10">#REF!</definedName>
    <definedName name="цена___0___10_1" localSheetId="10">#REF!</definedName>
    <definedName name="цена___0___10_1">#REF!</definedName>
    <definedName name="цена___0___12" localSheetId="10">#REF!</definedName>
    <definedName name="цена___0___12">#REF!</definedName>
    <definedName name="цена___0___2" localSheetId="10">#REF!</definedName>
    <definedName name="цена___0___2">#REF!</definedName>
    <definedName name="цена___0___2___0" localSheetId="10">#REF!</definedName>
    <definedName name="цена___0___2___0">#REF!</definedName>
    <definedName name="цена___0___2___0___0" localSheetId="10">#REF!</definedName>
    <definedName name="цена___0___2___0___0">#REF!</definedName>
    <definedName name="цена___0___2___0___0_1" localSheetId="10">#REF!</definedName>
    <definedName name="цена___0___2___0___0_1">#REF!</definedName>
    <definedName name="цена___0___2___0_1" localSheetId="10">#REF!</definedName>
    <definedName name="цена___0___2___0_1">#REF!</definedName>
    <definedName name="цена___0___2___5" localSheetId="10">#REF!</definedName>
    <definedName name="цена___0___2___5">#REF!</definedName>
    <definedName name="цена___0___2___5_1" localSheetId="10">#REF!</definedName>
    <definedName name="цена___0___2___5_1">#REF!</definedName>
    <definedName name="цена___0___2_1" localSheetId="10">#REF!</definedName>
    <definedName name="цена___0___2_1">#REF!</definedName>
    <definedName name="цена___0___2_1_1" localSheetId="10">#REF!</definedName>
    <definedName name="цена___0___2_1_1">#REF!</definedName>
    <definedName name="цена___0___2_1_1_1" localSheetId="10">#REF!</definedName>
    <definedName name="цена___0___2_1_1_1">#REF!</definedName>
    <definedName name="цена___0___2_3" localSheetId="10">#REF!</definedName>
    <definedName name="цена___0___2_3">#REF!</definedName>
    <definedName name="цена___0___2_3_1" localSheetId="10">#REF!</definedName>
    <definedName name="цена___0___2_3_1">#REF!</definedName>
    <definedName name="цена___0___2_5" localSheetId="10">#REF!</definedName>
    <definedName name="цена___0___2_5">#REF!</definedName>
    <definedName name="цена___0___2_5_1" localSheetId="10">#REF!</definedName>
    <definedName name="цена___0___2_5_1">#REF!</definedName>
    <definedName name="цена___0___3" localSheetId="10">#REF!</definedName>
    <definedName name="цена___0___3">#REF!</definedName>
    <definedName name="цена___0___3___0" localSheetId="10">#REF!</definedName>
    <definedName name="цена___0___3___0">#REF!</definedName>
    <definedName name="цена___0___3___0_1" localSheetId="10">#REF!</definedName>
    <definedName name="цена___0___3___0_1">#REF!</definedName>
    <definedName name="цена___0___3___5" localSheetId="10">#REF!</definedName>
    <definedName name="цена___0___3___5">#REF!</definedName>
    <definedName name="цена___0___3___5_1" localSheetId="10">#REF!</definedName>
    <definedName name="цена___0___3___5_1">#REF!</definedName>
    <definedName name="цена___0___3_1" localSheetId="10">#REF!</definedName>
    <definedName name="цена___0___3_1">#REF!</definedName>
    <definedName name="цена___0___3_1_1" localSheetId="10">#REF!</definedName>
    <definedName name="цена___0___3_1_1">#REF!</definedName>
    <definedName name="цена___0___3_1_1_1" localSheetId="10">#REF!</definedName>
    <definedName name="цена___0___3_1_1_1">#REF!</definedName>
    <definedName name="цена___0___3_5" localSheetId="10">#REF!</definedName>
    <definedName name="цена___0___3_5">#REF!</definedName>
    <definedName name="цена___0___3_5_1" localSheetId="10">#REF!</definedName>
    <definedName name="цена___0___3_5_1">#REF!</definedName>
    <definedName name="цена___0___4" localSheetId="10">#REF!</definedName>
    <definedName name="цена___0___4">#REF!</definedName>
    <definedName name="цена___0___4___0" localSheetId="10">#REF!</definedName>
    <definedName name="цена___0___4___0">#REF!</definedName>
    <definedName name="цена___0___4___0_1" localSheetId="10">#REF!</definedName>
    <definedName name="цена___0___4___0_1">#REF!</definedName>
    <definedName name="цена___0___4___5" localSheetId="10">#REF!</definedName>
    <definedName name="цена___0___4___5">#REF!</definedName>
    <definedName name="цена___0___4___5_1" localSheetId="10">#REF!</definedName>
    <definedName name="цена___0___4___5_1">#REF!</definedName>
    <definedName name="цена___0___4_1" localSheetId="10">#REF!</definedName>
    <definedName name="цена___0___4_1">#REF!</definedName>
    <definedName name="цена___0___4_1_1" localSheetId="10">#REF!</definedName>
    <definedName name="цена___0___4_1_1">#REF!</definedName>
    <definedName name="цена___0___4_1_1_1" localSheetId="10">#REF!</definedName>
    <definedName name="цена___0___4_1_1_1">#REF!</definedName>
    <definedName name="цена___0___4_3" localSheetId="10">#REF!</definedName>
    <definedName name="цена___0___4_3">#REF!</definedName>
    <definedName name="цена___0___4_3_1" localSheetId="10">#REF!</definedName>
    <definedName name="цена___0___4_3_1">#REF!</definedName>
    <definedName name="цена___0___4_5" localSheetId="10">#REF!</definedName>
    <definedName name="цена___0___4_5">#REF!</definedName>
    <definedName name="цена___0___4_5_1" localSheetId="10">#REF!</definedName>
    <definedName name="цена___0___4_5_1">#REF!</definedName>
    <definedName name="цена___0___5" localSheetId="10">#REF!</definedName>
    <definedName name="цена___0___5">#REF!</definedName>
    <definedName name="цена___0___5_1" localSheetId="10">#REF!</definedName>
    <definedName name="цена___0___5_1">#REF!</definedName>
    <definedName name="цена___0___6" localSheetId="10">#REF!</definedName>
    <definedName name="цена___0___6">#REF!</definedName>
    <definedName name="цена___0___6_1" localSheetId="10">#REF!</definedName>
    <definedName name="цена___0___6_1">#REF!</definedName>
    <definedName name="цена___0___8" localSheetId="10">#REF!</definedName>
    <definedName name="цена___0___8">#REF!</definedName>
    <definedName name="цена___0___8_1" localSheetId="10">#REF!</definedName>
    <definedName name="цена___0___8_1">#REF!</definedName>
    <definedName name="цена___0_1" localSheetId="10">#REF!</definedName>
    <definedName name="цена___0_1">#REF!</definedName>
    <definedName name="цена___0_1_1" localSheetId="10">#REF!</definedName>
    <definedName name="цена___0_1_1">#REF!</definedName>
    <definedName name="цена___0_3" localSheetId="10">#REF!</definedName>
    <definedName name="цена___0_3">#REF!</definedName>
    <definedName name="цена___0_3_1" localSheetId="10">#REF!</definedName>
    <definedName name="цена___0_3_1">#REF!</definedName>
    <definedName name="цена___0_5" localSheetId="10">#REF!</definedName>
    <definedName name="цена___0_5">#REF!</definedName>
    <definedName name="цена___0_5_1" localSheetId="10">#REF!</definedName>
    <definedName name="цена___0_5_1">#REF!</definedName>
    <definedName name="цена___1" localSheetId="10">#REF!</definedName>
    <definedName name="цена___1">#REF!</definedName>
    <definedName name="цена___1___0" localSheetId="10">#REF!</definedName>
    <definedName name="цена___1___0">#REF!</definedName>
    <definedName name="цена___1___0___0" localSheetId="10">#REF!</definedName>
    <definedName name="цена___1___0___0">#REF!</definedName>
    <definedName name="цена___1___0___0_1" localSheetId="10">#REF!</definedName>
    <definedName name="цена___1___0___0_1">#REF!</definedName>
    <definedName name="цена___1___0_1" localSheetId="10">#REF!</definedName>
    <definedName name="цена___1___0_1">#REF!</definedName>
    <definedName name="цена___1___1" localSheetId="10">#REF!</definedName>
    <definedName name="цена___1___1">#REF!</definedName>
    <definedName name="цена___1___1_1" localSheetId="10">#REF!</definedName>
    <definedName name="цена___1___1_1">#REF!</definedName>
    <definedName name="цена___1___5" localSheetId="10">#REF!</definedName>
    <definedName name="цена___1___5">#REF!</definedName>
    <definedName name="цена___1___5_1" localSheetId="10">#REF!</definedName>
    <definedName name="цена___1___5_1">#REF!</definedName>
    <definedName name="цена___1_1" localSheetId="10">#REF!</definedName>
    <definedName name="цена___1_1">#REF!</definedName>
    <definedName name="цена___1_1_1" localSheetId="10">#REF!</definedName>
    <definedName name="цена___1_1_1">#REF!</definedName>
    <definedName name="цена___1_1_1_1" localSheetId="10">#REF!</definedName>
    <definedName name="цена___1_1_1_1">#REF!</definedName>
    <definedName name="цена___1_3" localSheetId="10">#REF!</definedName>
    <definedName name="цена___1_3">#REF!</definedName>
    <definedName name="цена___1_3_1" localSheetId="10">#REF!</definedName>
    <definedName name="цена___1_3_1">#REF!</definedName>
    <definedName name="цена___1_5" localSheetId="10">#REF!</definedName>
    <definedName name="цена___1_5">#REF!</definedName>
    <definedName name="цена___1_5_1" localSheetId="10">#REF!</definedName>
    <definedName name="цена___1_5_1">#REF!</definedName>
    <definedName name="цена___10" localSheetId="12">#REF!</definedName>
    <definedName name="цена___10" localSheetId="10">#REF!</definedName>
    <definedName name="цена___10" localSheetId="14">#REF!</definedName>
    <definedName name="цена___10" localSheetId="13">#REF!</definedName>
    <definedName name="цена___10">#REF!</definedName>
    <definedName name="цена___10___0">NA()</definedName>
    <definedName name="цена___10___0___0" localSheetId="12">#REF!</definedName>
    <definedName name="цена___10___0___0" localSheetId="10">#REF!</definedName>
    <definedName name="цена___10___0___0" localSheetId="14">#REF!</definedName>
    <definedName name="цена___10___0___0" localSheetId="13">#REF!</definedName>
    <definedName name="цена___10___0___0">#REF!</definedName>
    <definedName name="цена___10___0___0___0" localSheetId="10">#REF!</definedName>
    <definedName name="цена___10___0___0___0">#REF!</definedName>
    <definedName name="цена___10___0___0___0_1" localSheetId="10">#REF!</definedName>
    <definedName name="цена___10___0___0___0_1">#REF!</definedName>
    <definedName name="цена___10___0___0_1" localSheetId="10">#REF!</definedName>
    <definedName name="цена___10___0___0_1">#REF!</definedName>
    <definedName name="цена___10___0___1">NA()</definedName>
    <definedName name="цена___10___0___5">NA()</definedName>
    <definedName name="цена___10___0_1" localSheetId="12">#REF!</definedName>
    <definedName name="цена___10___0_1" localSheetId="10">#REF!</definedName>
    <definedName name="цена___10___0_1" localSheetId="14">#REF!</definedName>
    <definedName name="цена___10___0_1" localSheetId="13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2">#REF!</definedName>
    <definedName name="цена___10___1" localSheetId="10">#REF!</definedName>
    <definedName name="цена___10___1" localSheetId="14">#REF!</definedName>
    <definedName name="цена___10___1" localSheetId="13">#REF!</definedName>
    <definedName name="цена___10___1">#REF!</definedName>
    <definedName name="цена___10___10" localSheetId="10">#REF!</definedName>
    <definedName name="цена___10___10">#REF!</definedName>
    <definedName name="цена___10___12" localSheetId="10">#REF!</definedName>
    <definedName name="цена___10___12">#REF!</definedName>
    <definedName name="цена___10___2">NA()</definedName>
    <definedName name="цена___10___4">NA()</definedName>
    <definedName name="цена___10___5" localSheetId="10">#REF!</definedName>
    <definedName name="цена___10___5">#REF!</definedName>
    <definedName name="цена___10___5_1" localSheetId="10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10">#REF!</definedName>
    <definedName name="цена___10_3">#REF!</definedName>
    <definedName name="цена___10_3_1" localSheetId="10">#REF!</definedName>
    <definedName name="цена___10_3_1">#REF!</definedName>
    <definedName name="цена___10_5" localSheetId="10">#REF!</definedName>
    <definedName name="цена___10_5">#REF!</definedName>
    <definedName name="цена___10_5_1" localSheetId="10">#REF!</definedName>
    <definedName name="цена___10_5_1">#REF!</definedName>
    <definedName name="цена___11" localSheetId="10">#REF!</definedName>
    <definedName name="цена___11">#REF!</definedName>
    <definedName name="цена___11___0">NA()</definedName>
    <definedName name="цена___11___10" localSheetId="12">#REF!</definedName>
    <definedName name="цена___11___10" localSheetId="10">#REF!</definedName>
    <definedName name="цена___11___10" localSheetId="14">#REF!</definedName>
    <definedName name="цена___11___10" localSheetId="13">#REF!</definedName>
    <definedName name="цена___11___10">#REF!</definedName>
    <definedName name="цена___11___2" localSheetId="10">#REF!</definedName>
    <definedName name="цена___11___2">#REF!</definedName>
    <definedName name="цена___11___4" localSheetId="10">#REF!</definedName>
    <definedName name="цена___11___4">#REF!</definedName>
    <definedName name="цена___11___6" localSheetId="10">#REF!</definedName>
    <definedName name="цена___11___6">#REF!</definedName>
    <definedName name="цена___11___8" localSheetId="10">#REF!</definedName>
    <definedName name="цена___11___8">#REF!</definedName>
    <definedName name="цена___11_1" localSheetId="10">#REF!</definedName>
    <definedName name="цена___11_1">#REF!</definedName>
    <definedName name="цена___12">NA()</definedName>
    <definedName name="цена___2" localSheetId="12">#REF!</definedName>
    <definedName name="цена___2" localSheetId="10">#REF!</definedName>
    <definedName name="цена___2" localSheetId="14">#REF!</definedName>
    <definedName name="цена___2" localSheetId="13">#REF!</definedName>
    <definedName name="цена___2">#REF!</definedName>
    <definedName name="цена___2___0" localSheetId="10">#REF!</definedName>
    <definedName name="цена___2___0">#REF!</definedName>
    <definedName name="цена___2___0___0" localSheetId="10">#REF!</definedName>
    <definedName name="цена___2___0___0">#REF!</definedName>
    <definedName name="цена___2___0___0___0" localSheetId="10">#REF!</definedName>
    <definedName name="цена___2___0___0___0">#REF!</definedName>
    <definedName name="цена___2___0___0___0___0" localSheetId="10">#REF!</definedName>
    <definedName name="цена___2___0___0___0___0">#REF!</definedName>
    <definedName name="цена___2___0___0___0___0_1" localSheetId="10">#REF!</definedName>
    <definedName name="цена___2___0___0___0___0_1">#REF!</definedName>
    <definedName name="цена___2___0___0___0_1" localSheetId="10">#REF!</definedName>
    <definedName name="цена___2___0___0___0_1">#REF!</definedName>
    <definedName name="цена___2___0___0___1" localSheetId="10">#REF!</definedName>
    <definedName name="цена___2___0___0___1">#REF!</definedName>
    <definedName name="цена___2___0___0___1_1" localSheetId="10">#REF!</definedName>
    <definedName name="цена___2___0___0___1_1">#REF!</definedName>
    <definedName name="цена___2___0___0___5" localSheetId="10">#REF!</definedName>
    <definedName name="цена___2___0___0___5">#REF!</definedName>
    <definedName name="цена___2___0___0___5_1" localSheetId="10">#REF!</definedName>
    <definedName name="цена___2___0___0___5_1">#REF!</definedName>
    <definedName name="цена___2___0___0_1" localSheetId="10">#REF!</definedName>
    <definedName name="цена___2___0___0_1">#REF!</definedName>
    <definedName name="цена___2___0___0_1_1" localSheetId="10">#REF!</definedName>
    <definedName name="цена___2___0___0_1_1">#REF!</definedName>
    <definedName name="цена___2___0___0_1_1_1" localSheetId="10">#REF!</definedName>
    <definedName name="цена___2___0___0_1_1_1">#REF!</definedName>
    <definedName name="цена___2___0___0_5" localSheetId="10">#REF!</definedName>
    <definedName name="цена___2___0___0_5">#REF!</definedName>
    <definedName name="цена___2___0___0_5_1" localSheetId="10">#REF!</definedName>
    <definedName name="цена___2___0___0_5_1">#REF!</definedName>
    <definedName name="цена___2___0___1" localSheetId="10">#REF!</definedName>
    <definedName name="цена___2___0___1">#REF!</definedName>
    <definedName name="цена___2___0___1_1" localSheetId="10">#REF!</definedName>
    <definedName name="цена___2___0___1_1">#REF!</definedName>
    <definedName name="цена___2___0___5" localSheetId="10">#REF!</definedName>
    <definedName name="цена___2___0___5">#REF!</definedName>
    <definedName name="цена___2___0___5_1" localSheetId="10">#REF!</definedName>
    <definedName name="цена___2___0___5_1">#REF!</definedName>
    <definedName name="цена___2___0_1" localSheetId="10">#REF!</definedName>
    <definedName name="цена___2___0_1">#REF!</definedName>
    <definedName name="цена___2___0_1_1" localSheetId="10">#REF!</definedName>
    <definedName name="цена___2___0_1_1">#REF!</definedName>
    <definedName name="цена___2___0_1_1_1" localSheetId="10">#REF!</definedName>
    <definedName name="цена___2___0_1_1_1">#REF!</definedName>
    <definedName name="цена___2___0_3" localSheetId="10">#REF!</definedName>
    <definedName name="цена___2___0_3">#REF!</definedName>
    <definedName name="цена___2___0_3_1" localSheetId="10">#REF!</definedName>
    <definedName name="цена___2___0_3_1">#REF!</definedName>
    <definedName name="цена___2___0_5" localSheetId="10">#REF!</definedName>
    <definedName name="цена___2___0_5">#REF!</definedName>
    <definedName name="цена___2___0_5_1" localSheetId="10">#REF!</definedName>
    <definedName name="цена___2___0_5_1">#REF!</definedName>
    <definedName name="цена___2___1" localSheetId="10">#REF!</definedName>
    <definedName name="цена___2___1">#REF!</definedName>
    <definedName name="цена___2___1_1" localSheetId="10">#REF!</definedName>
    <definedName name="цена___2___1_1">#REF!</definedName>
    <definedName name="цена___2___10" localSheetId="10">#REF!</definedName>
    <definedName name="цена___2___10">#REF!</definedName>
    <definedName name="цена___2___10_1" localSheetId="10">#REF!</definedName>
    <definedName name="цена___2___10_1">#REF!</definedName>
    <definedName name="цена___2___12" localSheetId="10">#REF!</definedName>
    <definedName name="цена___2___12">#REF!</definedName>
    <definedName name="цена___2___2" localSheetId="10">#REF!</definedName>
    <definedName name="цена___2___2">#REF!</definedName>
    <definedName name="цена___2___2_1" localSheetId="10">#REF!</definedName>
    <definedName name="цена___2___2_1">#REF!</definedName>
    <definedName name="цена___2___3" localSheetId="10">#REF!</definedName>
    <definedName name="цена___2___3">#REF!</definedName>
    <definedName name="цена___2___4" localSheetId="10">#REF!</definedName>
    <definedName name="цена___2___4">#REF!</definedName>
    <definedName name="цена___2___4___0" localSheetId="10">#REF!</definedName>
    <definedName name="цена___2___4___0">#REF!</definedName>
    <definedName name="цена___2___4___0_1" localSheetId="10">#REF!</definedName>
    <definedName name="цена___2___4___0_1">#REF!</definedName>
    <definedName name="цена___2___4___5" localSheetId="10">#REF!</definedName>
    <definedName name="цена___2___4___5">#REF!</definedName>
    <definedName name="цена___2___4___5_1" localSheetId="10">#REF!</definedName>
    <definedName name="цена___2___4___5_1">#REF!</definedName>
    <definedName name="цена___2___4_1" localSheetId="10">#REF!</definedName>
    <definedName name="цена___2___4_1">#REF!</definedName>
    <definedName name="цена___2___4_1_1" localSheetId="10">#REF!</definedName>
    <definedName name="цена___2___4_1_1">#REF!</definedName>
    <definedName name="цена___2___4_1_1_1" localSheetId="10">#REF!</definedName>
    <definedName name="цена___2___4_1_1_1">#REF!</definedName>
    <definedName name="цена___2___4_3" localSheetId="10">#REF!</definedName>
    <definedName name="цена___2___4_3">#REF!</definedName>
    <definedName name="цена___2___4_3_1" localSheetId="10">#REF!</definedName>
    <definedName name="цена___2___4_3_1">#REF!</definedName>
    <definedName name="цена___2___4_5" localSheetId="10">#REF!</definedName>
    <definedName name="цена___2___4_5">#REF!</definedName>
    <definedName name="цена___2___4_5_1" localSheetId="10">#REF!</definedName>
    <definedName name="цена___2___4_5_1">#REF!</definedName>
    <definedName name="цена___2___5" localSheetId="10">#REF!</definedName>
    <definedName name="цена___2___5">#REF!</definedName>
    <definedName name="цена___2___5_1" localSheetId="10">#REF!</definedName>
    <definedName name="цена___2___5_1">#REF!</definedName>
    <definedName name="цена___2___6" localSheetId="10">#REF!</definedName>
    <definedName name="цена___2___6">#REF!</definedName>
    <definedName name="цена___2___6_1" localSheetId="10">#REF!</definedName>
    <definedName name="цена___2___6_1">#REF!</definedName>
    <definedName name="цена___2___8" localSheetId="10">#REF!</definedName>
    <definedName name="цена___2___8">#REF!</definedName>
    <definedName name="цена___2___8_1" localSheetId="10">#REF!</definedName>
    <definedName name="цена___2___8_1">#REF!</definedName>
    <definedName name="цена___2_1" localSheetId="10">#REF!</definedName>
    <definedName name="цена___2_1">#REF!</definedName>
    <definedName name="цена___2_1_1" localSheetId="10">#REF!</definedName>
    <definedName name="цена___2_1_1">#REF!</definedName>
    <definedName name="цена___2_1_1_1" localSheetId="10">#REF!</definedName>
    <definedName name="цена___2_1_1_1">#REF!</definedName>
    <definedName name="цена___2_3" localSheetId="10">#REF!</definedName>
    <definedName name="цена___2_3">#REF!</definedName>
    <definedName name="цена___2_3_1" localSheetId="10">#REF!</definedName>
    <definedName name="цена___2_3_1">#REF!</definedName>
    <definedName name="цена___2_5" localSheetId="10">#REF!</definedName>
    <definedName name="цена___2_5">#REF!</definedName>
    <definedName name="цена___2_5_1" localSheetId="10">#REF!</definedName>
    <definedName name="цена___2_5_1">#REF!</definedName>
    <definedName name="цена___3" localSheetId="10">#REF!</definedName>
    <definedName name="цена___3">#REF!</definedName>
    <definedName name="цена___3___0" localSheetId="10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10">#REF!</definedName>
    <definedName name="цена___3___0___5">#REF!</definedName>
    <definedName name="цена___3___0___5_1" localSheetId="10">#REF!</definedName>
    <definedName name="цена___3___0___5_1">#REF!</definedName>
    <definedName name="цена___3___0_1" localSheetId="10">#REF!</definedName>
    <definedName name="цена___3___0_1">#REF!</definedName>
    <definedName name="цена___3___0_1_1">NA()</definedName>
    <definedName name="цена___3___0_3" localSheetId="10">#REF!</definedName>
    <definedName name="цена___3___0_3">#REF!</definedName>
    <definedName name="цена___3___0_3_1" localSheetId="10">#REF!</definedName>
    <definedName name="цена___3___0_3_1">#REF!</definedName>
    <definedName name="цена___3___0_5" localSheetId="10">#REF!</definedName>
    <definedName name="цена___3___0_5">#REF!</definedName>
    <definedName name="цена___3___0_5_1" localSheetId="10">#REF!</definedName>
    <definedName name="цена___3___0_5_1">#REF!</definedName>
    <definedName name="цена___3___10" localSheetId="10">#REF!</definedName>
    <definedName name="цена___3___10">#REF!</definedName>
    <definedName name="цена___3___2" localSheetId="10">#REF!</definedName>
    <definedName name="цена___3___2">#REF!</definedName>
    <definedName name="цена___3___2_1" localSheetId="10">#REF!</definedName>
    <definedName name="цена___3___2_1">#REF!</definedName>
    <definedName name="цена___3___3" localSheetId="10">#REF!</definedName>
    <definedName name="цена___3___3">#REF!</definedName>
    <definedName name="цена___3___3_1" localSheetId="10">#REF!</definedName>
    <definedName name="цена___3___3_1">#REF!</definedName>
    <definedName name="цена___3___4" localSheetId="10">#REF!</definedName>
    <definedName name="цена___3___4">#REF!</definedName>
    <definedName name="цена___3___5" localSheetId="10">#REF!</definedName>
    <definedName name="цена___3___5">#REF!</definedName>
    <definedName name="цена___3___5_1" localSheetId="10">#REF!</definedName>
    <definedName name="цена___3___5_1">#REF!</definedName>
    <definedName name="цена___3___6" localSheetId="10">#REF!</definedName>
    <definedName name="цена___3___6">#REF!</definedName>
    <definedName name="цена___3___8" localSheetId="10">#REF!</definedName>
    <definedName name="цена___3___8">#REF!</definedName>
    <definedName name="цена___3_1" localSheetId="10">#REF!</definedName>
    <definedName name="цена___3_1">#REF!</definedName>
    <definedName name="цена___3_1_1" localSheetId="10">#REF!</definedName>
    <definedName name="цена___3_1_1">#REF!</definedName>
    <definedName name="цена___3_1_1_1" localSheetId="10">#REF!</definedName>
    <definedName name="цена___3_1_1_1">#REF!</definedName>
    <definedName name="цена___3_3">NA()</definedName>
    <definedName name="цена___3_5" localSheetId="10">#REF!</definedName>
    <definedName name="цена___3_5">#REF!</definedName>
    <definedName name="цена___3_5_1" localSheetId="10">#REF!</definedName>
    <definedName name="цена___3_5_1">#REF!</definedName>
    <definedName name="цена___4" localSheetId="10">#REF!</definedName>
    <definedName name="цена___4">#REF!</definedName>
    <definedName name="цена___4___0">NA()</definedName>
    <definedName name="цена___4___0___0" localSheetId="12">#REF!</definedName>
    <definedName name="цена___4___0___0" localSheetId="10">#REF!</definedName>
    <definedName name="цена___4___0___0" localSheetId="14">#REF!</definedName>
    <definedName name="цена___4___0___0" localSheetId="13">#REF!</definedName>
    <definedName name="цена___4___0___0">#REF!</definedName>
    <definedName name="цена___4___0___0___0" localSheetId="10">#REF!</definedName>
    <definedName name="цена___4___0___0___0">#REF!</definedName>
    <definedName name="цена___4___0___0___0___0" localSheetId="10">#REF!</definedName>
    <definedName name="цена___4___0___0___0___0">#REF!</definedName>
    <definedName name="цена___4___0___0___0___0_1" localSheetId="10">#REF!</definedName>
    <definedName name="цена___4___0___0___0___0_1">#REF!</definedName>
    <definedName name="цена___4___0___0___0_1" localSheetId="10">#REF!</definedName>
    <definedName name="цена___4___0___0___0_1">#REF!</definedName>
    <definedName name="цена___4___0___0___1" localSheetId="10">#REF!</definedName>
    <definedName name="цена___4___0___0___1">#REF!</definedName>
    <definedName name="цена___4___0___0___1_1" localSheetId="10">#REF!</definedName>
    <definedName name="цена___4___0___0___1_1">#REF!</definedName>
    <definedName name="цена___4___0___0___5" localSheetId="10">#REF!</definedName>
    <definedName name="цена___4___0___0___5">#REF!</definedName>
    <definedName name="цена___4___0___0___5_1" localSheetId="10">#REF!</definedName>
    <definedName name="цена___4___0___0___5_1">#REF!</definedName>
    <definedName name="цена___4___0___0_1" localSheetId="10">#REF!</definedName>
    <definedName name="цена___4___0___0_1">#REF!</definedName>
    <definedName name="цена___4___0___0_1_1" localSheetId="10">#REF!</definedName>
    <definedName name="цена___4___0___0_1_1">#REF!</definedName>
    <definedName name="цена___4___0___0_1_1_1" localSheetId="10">#REF!</definedName>
    <definedName name="цена___4___0___0_1_1_1">#REF!</definedName>
    <definedName name="цена___4___0___0_5" localSheetId="10">#REF!</definedName>
    <definedName name="цена___4___0___0_5">#REF!</definedName>
    <definedName name="цена___4___0___0_5_1" localSheetId="10">#REF!</definedName>
    <definedName name="цена___4___0___0_5_1">#REF!</definedName>
    <definedName name="цена___4___0___1" localSheetId="10">#REF!</definedName>
    <definedName name="цена___4___0___1">#REF!</definedName>
    <definedName name="цена___4___0___1_1" localSheetId="10">#REF!</definedName>
    <definedName name="цена___4___0___1_1">#REF!</definedName>
    <definedName name="цена___4___0___5">NA()</definedName>
    <definedName name="цена___4___0_1" localSheetId="10">#REF!</definedName>
    <definedName name="цена___4___0_1">#REF!</definedName>
    <definedName name="цена___4___0_1_1" localSheetId="10">#REF!</definedName>
    <definedName name="цена___4___0_1_1">#REF!</definedName>
    <definedName name="цена___4___0_1_1_1" localSheetId="10">#REF!</definedName>
    <definedName name="цена___4___0_1_1_1">#REF!</definedName>
    <definedName name="цена___4___0_3" localSheetId="10">#REF!</definedName>
    <definedName name="цена___4___0_3">#REF!</definedName>
    <definedName name="цена___4___0_3_1" localSheetId="10">#REF!</definedName>
    <definedName name="цена___4___0_3_1">#REF!</definedName>
    <definedName name="цена___4___0_5">NA()</definedName>
    <definedName name="цена___4___1" localSheetId="10">#REF!</definedName>
    <definedName name="цена___4___1">#REF!</definedName>
    <definedName name="цена___4___1_1" localSheetId="10">#REF!</definedName>
    <definedName name="цена___4___1_1">#REF!</definedName>
    <definedName name="цена___4___10" localSheetId="10">#REF!</definedName>
    <definedName name="цена___4___10">#REF!</definedName>
    <definedName name="цена___4___10_1" localSheetId="10">#REF!</definedName>
    <definedName name="цена___4___10_1">#REF!</definedName>
    <definedName name="цена___4___12" localSheetId="10">#REF!</definedName>
    <definedName name="цена___4___12">#REF!</definedName>
    <definedName name="цена___4___2" localSheetId="10">#REF!</definedName>
    <definedName name="цена___4___2">#REF!</definedName>
    <definedName name="цена___4___2_1" localSheetId="10">#REF!</definedName>
    <definedName name="цена___4___2_1">#REF!</definedName>
    <definedName name="цена___4___3" localSheetId="10">#REF!</definedName>
    <definedName name="цена___4___3">#REF!</definedName>
    <definedName name="цена___4___3_1" localSheetId="10">#REF!</definedName>
    <definedName name="цена___4___3_1">#REF!</definedName>
    <definedName name="цена___4___4" localSheetId="10">#REF!</definedName>
    <definedName name="цена___4___4">#REF!</definedName>
    <definedName name="цена___4___4_1" localSheetId="10">#REF!</definedName>
    <definedName name="цена___4___4_1">#REF!</definedName>
    <definedName name="цена___4___5" localSheetId="10">#REF!</definedName>
    <definedName name="цена___4___5">#REF!</definedName>
    <definedName name="цена___4___5_1" localSheetId="10">#REF!</definedName>
    <definedName name="цена___4___5_1">#REF!</definedName>
    <definedName name="цена___4___6" localSheetId="10">#REF!</definedName>
    <definedName name="цена___4___6">#REF!</definedName>
    <definedName name="цена___4___6_1" localSheetId="10">#REF!</definedName>
    <definedName name="цена___4___6_1">#REF!</definedName>
    <definedName name="цена___4___8" localSheetId="10">#REF!</definedName>
    <definedName name="цена___4___8">#REF!</definedName>
    <definedName name="цена___4___8_1" localSheetId="10">#REF!</definedName>
    <definedName name="цена___4___8_1">#REF!</definedName>
    <definedName name="цена___4_1" localSheetId="10">#REF!</definedName>
    <definedName name="цена___4_1">#REF!</definedName>
    <definedName name="цена___4_1_1" localSheetId="10">#REF!</definedName>
    <definedName name="цена___4_1_1">#REF!</definedName>
    <definedName name="цена___4_1_1_1" localSheetId="10">#REF!</definedName>
    <definedName name="цена___4_1_1_1">#REF!</definedName>
    <definedName name="цена___4_3" localSheetId="10">#REF!</definedName>
    <definedName name="цена___4_3">#REF!</definedName>
    <definedName name="цена___4_3_1" localSheetId="10">#REF!</definedName>
    <definedName name="цена___4_3_1">#REF!</definedName>
    <definedName name="цена___4_5" localSheetId="10">#REF!</definedName>
    <definedName name="цена___4_5">#REF!</definedName>
    <definedName name="цена___4_5_1" localSheetId="10">#REF!</definedName>
    <definedName name="цена___4_5_1">#REF!</definedName>
    <definedName name="цена___5">NA()</definedName>
    <definedName name="цена___5___0" localSheetId="12">#REF!</definedName>
    <definedName name="цена___5___0" localSheetId="10">#REF!</definedName>
    <definedName name="цена___5___0" localSheetId="14">#REF!</definedName>
    <definedName name="цена___5___0" localSheetId="13">#REF!</definedName>
    <definedName name="цена___5___0">#REF!</definedName>
    <definedName name="цена___5___0___0" localSheetId="10">#REF!</definedName>
    <definedName name="цена___5___0___0">#REF!</definedName>
    <definedName name="цена___5___0___0___0" localSheetId="10">#REF!</definedName>
    <definedName name="цена___5___0___0___0">#REF!</definedName>
    <definedName name="цена___5___0___0___0___0" localSheetId="10">#REF!</definedName>
    <definedName name="цена___5___0___0___0___0">#REF!</definedName>
    <definedName name="цена___5___0___0___0___0_1" localSheetId="10">#REF!</definedName>
    <definedName name="цена___5___0___0___0___0_1">#REF!</definedName>
    <definedName name="цена___5___0___0___0_1" localSheetId="10">#REF!</definedName>
    <definedName name="цена___5___0___0___0_1">#REF!</definedName>
    <definedName name="цена___5___0___0_1" localSheetId="10">#REF!</definedName>
    <definedName name="цена___5___0___0_1">#REF!</definedName>
    <definedName name="цена___5___0___1" localSheetId="10">#REF!</definedName>
    <definedName name="цена___5___0___1">#REF!</definedName>
    <definedName name="цена___5___0___1_1" localSheetId="10">#REF!</definedName>
    <definedName name="цена___5___0___1_1">#REF!</definedName>
    <definedName name="цена___5___0___5" localSheetId="10">#REF!</definedName>
    <definedName name="цена___5___0___5">#REF!</definedName>
    <definedName name="цена___5___0___5_1" localSheetId="10">#REF!</definedName>
    <definedName name="цена___5___0___5_1">#REF!</definedName>
    <definedName name="цена___5___0_1" localSheetId="10">#REF!</definedName>
    <definedName name="цена___5___0_1">#REF!</definedName>
    <definedName name="цена___5___0_1_1" localSheetId="10">#REF!</definedName>
    <definedName name="цена___5___0_1_1">#REF!</definedName>
    <definedName name="цена___5___0_1_1_1" localSheetId="10">#REF!</definedName>
    <definedName name="цена___5___0_1_1_1">#REF!</definedName>
    <definedName name="цена___5___0_3" localSheetId="10">#REF!</definedName>
    <definedName name="цена___5___0_3">#REF!</definedName>
    <definedName name="цена___5___0_3_1" localSheetId="10">#REF!</definedName>
    <definedName name="цена___5___0_3_1">#REF!</definedName>
    <definedName name="цена___5___0_5" localSheetId="10">#REF!</definedName>
    <definedName name="цена___5___0_5">#REF!</definedName>
    <definedName name="цена___5___0_5_1" localSheetId="10">#REF!</definedName>
    <definedName name="цена___5___0_5_1">#REF!</definedName>
    <definedName name="цена___5___1" localSheetId="10">#REF!</definedName>
    <definedName name="цена___5___1">#REF!</definedName>
    <definedName name="цена___5___1_1" localSheetId="10">#REF!</definedName>
    <definedName name="цена___5___1_1">#REF!</definedName>
    <definedName name="цена___5___3">NA()</definedName>
    <definedName name="цена___5___5">NA()</definedName>
    <definedName name="цена___5_1" localSheetId="10">#REF!</definedName>
    <definedName name="цена___5_1">#REF!</definedName>
    <definedName name="цена___5_1_1" localSheetId="10">#REF!</definedName>
    <definedName name="цена___5_1_1">#REF!</definedName>
    <definedName name="цена___5_1_1_1" localSheetId="10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12">#REF!</definedName>
    <definedName name="цена___6___0" localSheetId="10">#REF!</definedName>
    <definedName name="цена___6___0" localSheetId="14">#REF!</definedName>
    <definedName name="цена___6___0" localSheetId="13">#REF!</definedName>
    <definedName name="цена___6___0">#REF!</definedName>
    <definedName name="цена___6___0___0" localSheetId="10">#REF!</definedName>
    <definedName name="цена___6___0___0">#REF!</definedName>
    <definedName name="цена___6___0___0___0" localSheetId="10">#REF!</definedName>
    <definedName name="цена___6___0___0___0">#REF!</definedName>
    <definedName name="цена___6___0___0___0___0" localSheetId="10">#REF!</definedName>
    <definedName name="цена___6___0___0___0___0">#REF!</definedName>
    <definedName name="цена___6___0___0___0___0_1" localSheetId="10">#REF!</definedName>
    <definedName name="цена___6___0___0___0___0_1">#REF!</definedName>
    <definedName name="цена___6___0___0___0_1" localSheetId="10">#REF!</definedName>
    <definedName name="цена___6___0___0___0_1">#REF!</definedName>
    <definedName name="цена___6___0___0_1" localSheetId="10">#REF!</definedName>
    <definedName name="цена___6___0___0_1">#REF!</definedName>
    <definedName name="цена___6___0___1" localSheetId="10">#REF!</definedName>
    <definedName name="цена___6___0___1">#REF!</definedName>
    <definedName name="цена___6___0___1_1" localSheetId="10">#REF!</definedName>
    <definedName name="цена___6___0___1_1">#REF!</definedName>
    <definedName name="цена___6___0___5" localSheetId="10">#REF!</definedName>
    <definedName name="цена___6___0___5">#REF!</definedName>
    <definedName name="цена___6___0___5_1" localSheetId="10">#REF!</definedName>
    <definedName name="цена___6___0___5_1">#REF!</definedName>
    <definedName name="цена___6___0_1" localSheetId="10">#REF!</definedName>
    <definedName name="цена___6___0_1">#REF!</definedName>
    <definedName name="цена___6___0_1_1" localSheetId="10">#REF!</definedName>
    <definedName name="цена___6___0_1_1">#REF!</definedName>
    <definedName name="цена___6___0_1_1_1" localSheetId="10">#REF!</definedName>
    <definedName name="цена___6___0_1_1_1">#REF!</definedName>
    <definedName name="цена___6___0_3" localSheetId="10">#REF!</definedName>
    <definedName name="цена___6___0_3">#REF!</definedName>
    <definedName name="цена___6___0_3_1" localSheetId="10">#REF!</definedName>
    <definedName name="цена___6___0_3_1">#REF!</definedName>
    <definedName name="цена___6___0_5" localSheetId="10">#REF!</definedName>
    <definedName name="цена___6___0_5">#REF!</definedName>
    <definedName name="цена___6___0_5_1" localSheetId="10">#REF!</definedName>
    <definedName name="цена___6___0_5_1">#REF!</definedName>
    <definedName name="цена___6___1" localSheetId="10">#REF!</definedName>
    <definedName name="цена___6___1">#REF!</definedName>
    <definedName name="цена___6___10" localSheetId="10">#REF!</definedName>
    <definedName name="цена___6___10">#REF!</definedName>
    <definedName name="цена___6___10_1" localSheetId="10">#REF!</definedName>
    <definedName name="цена___6___10_1">#REF!</definedName>
    <definedName name="цена___6___12" localSheetId="10">#REF!</definedName>
    <definedName name="цена___6___12">#REF!</definedName>
    <definedName name="цена___6___2" localSheetId="10">#REF!</definedName>
    <definedName name="цена___6___2">#REF!</definedName>
    <definedName name="цена___6___2_1" localSheetId="10">#REF!</definedName>
    <definedName name="цена___6___2_1">#REF!</definedName>
    <definedName name="цена___6___4" localSheetId="10">#REF!</definedName>
    <definedName name="цена___6___4">#REF!</definedName>
    <definedName name="цена___6___4_1" localSheetId="10">#REF!</definedName>
    <definedName name="цена___6___4_1">#REF!</definedName>
    <definedName name="цена___6___5">NA()</definedName>
    <definedName name="цена___6___6" localSheetId="12">#REF!</definedName>
    <definedName name="цена___6___6" localSheetId="10">#REF!</definedName>
    <definedName name="цена___6___6" localSheetId="14">#REF!</definedName>
    <definedName name="цена___6___6" localSheetId="13">#REF!</definedName>
    <definedName name="цена___6___6">#REF!</definedName>
    <definedName name="цена___6___6_1" localSheetId="10">#REF!</definedName>
    <definedName name="цена___6___6_1">#REF!</definedName>
    <definedName name="цена___6___8" localSheetId="10">#REF!</definedName>
    <definedName name="цена___6___8">#REF!</definedName>
    <definedName name="цена___6___8_1" localSheetId="10">#REF!</definedName>
    <definedName name="цена___6___8_1">#REF!</definedName>
    <definedName name="цена___6_1" localSheetId="10">#REF!</definedName>
    <definedName name="цена___6_1">#REF!</definedName>
    <definedName name="цена___6_1_1" localSheetId="10">#REF!</definedName>
    <definedName name="цена___6_1_1">#REF!</definedName>
    <definedName name="цена___6_1_1_1" localSheetId="10">#REF!</definedName>
    <definedName name="цена___6_1_1_1">#REF!</definedName>
    <definedName name="цена___6_3" localSheetId="10">#REF!</definedName>
    <definedName name="цена___6_3">#REF!</definedName>
    <definedName name="цена___6_3_1" localSheetId="10">#REF!</definedName>
    <definedName name="цена___6_3_1">#REF!</definedName>
    <definedName name="цена___6_5">NA()</definedName>
    <definedName name="цена___7" localSheetId="12">#REF!</definedName>
    <definedName name="цена___7" localSheetId="10">#REF!</definedName>
    <definedName name="цена___7" localSheetId="14">#REF!</definedName>
    <definedName name="цена___7" localSheetId="13">#REF!</definedName>
    <definedName name="цена___7">#REF!</definedName>
    <definedName name="цена___7___0" localSheetId="10">#REF!</definedName>
    <definedName name="цена___7___0">#REF!</definedName>
    <definedName name="цена___7___10" localSheetId="10">#REF!</definedName>
    <definedName name="цена___7___10">#REF!</definedName>
    <definedName name="цена___7___2" localSheetId="10">#REF!</definedName>
    <definedName name="цена___7___2">#REF!</definedName>
    <definedName name="цена___7___4" localSheetId="10">#REF!</definedName>
    <definedName name="цена___7___4">#REF!</definedName>
    <definedName name="цена___7___6" localSheetId="10">#REF!</definedName>
    <definedName name="цена___7___6">#REF!</definedName>
    <definedName name="цена___7___8" localSheetId="10">#REF!</definedName>
    <definedName name="цена___7___8">#REF!</definedName>
    <definedName name="цена___7_1" localSheetId="10">#REF!</definedName>
    <definedName name="цена___7_1">#REF!</definedName>
    <definedName name="цена___8" localSheetId="10">#REF!</definedName>
    <definedName name="цена___8">#REF!</definedName>
    <definedName name="цена___8___0" localSheetId="10">#REF!</definedName>
    <definedName name="цена___8___0">#REF!</definedName>
    <definedName name="цена___8___0___0" localSheetId="10">#REF!</definedName>
    <definedName name="цена___8___0___0">#REF!</definedName>
    <definedName name="цена___8___0___0___0" localSheetId="10">#REF!</definedName>
    <definedName name="цена___8___0___0___0">#REF!</definedName>
    <definedName name="цена___8___0___0___0___0" localSheetId="10">#REF!</definedName>
    <definedName name="цена___8___0___0___0___0">#REF!</definedName>
    <definedName name="цена___8___0___0___0___0_1" localSheetId="10">#REF!</definedName>
    <definedName name="цена___8___0___0___0___0_1">#REF!</definedName>
    <definedName name="цена___8___0___0___0_1" localSheetId="10">#REF!</definedName>
    <definedName name="цена___8___0___0___0_1">#REF!</definedName>
    <definedName name="цена___8___0___0_1" localSheetId="10">#REF!</definedName>
    <definedName name="цена___8___0___0_1">#REF!</definedName>
    <definedName name="цена___8___0___1" localSheetId="10">#REF!</definedName>
    <definedName name="цена___8___0___1">#REF!</definedName>
    <definedName name="цена___8___0___1_1" localSheetId="10">#REF!</definedName>
    <definedName name="цена___8___0___1_1">#REF!</definedName>
    <definedName name="цена___8___0___5" localSheetId="10">#REF!</definedName>
    <definedName name="цена___8___0___5">#REF!</definedName>
    <definedName name="цена___8___0___5_1" localSheetId="10">#REF!</definedName>
    <definedName name="цена___8___0___5_1">#REF!</definedName>
    <definedName name="цена___8___0_1" localSheetId="10">#REF!</definedName>
    <definedName name="цена___8___0_1">#REF!</definedName>
    <definedName name="цена___8___0_1_1" localSheetId="10">#REF!</definedName>
    <definedName name="цена___8___0_1_1">#REF!</definedName>
    <definedName name="цена___8___0_1_1_1" localSheetId="10">#REF!</definedName>
    <definedName name="цена___8___0_1_1_1">#REF!</definedName>
    <definedName name="цена___8___0_3" localSheetId="10">#REF!</definedName>
    <definedName name="цена___8___0_3">#REF!</definedName>
    <definedName name="цена___8___0_3_1" localSheetId="10">#REF!</definedName>
    <definedName name="цена___8___0_3_1">#REF!</definedName>
    <definedName name="цена___8___0_5" localSheetId="10">#REF!</definedName>
    <definedName name="цена___8___0_5">#REF!</definedName>
    <definedName name="цена___8___0_5_1" localSheetId="10">#REF!</definedName>
    <definedName name="цена___8___0_5_1">#REF!</definedName>
    <definedName name="цена___8___1" localSheetId="10">#REF!</definedName>
    <definedName name="цена___8___1">#REF!</definedName>
    <definedName name="цена___8___10" localSheetId="10">#REF!</definedName>
    <definedName name="цена___8___10">#REF!</definedName>
    <definedName name="цена___8___10_1" localSheetId="10">#REF!</definedName>
    <definedName name="цена___8___10_1">#REF!</definedName>
    <definedName name="цена___8___12" localSheetId="10">#REF!</definedName>
    <definedName name="цена___8___12">#REF!</definedName>
    <definedName name="цена___8___2" localSheetId="10">#REF!</definedName>
    <definedName name="цена___8___2">#REF!</definedName>
    <definedName name="цена___8___2_1" localSheetId="10">#REF!</definedName>
    <definedName name="цена___8___2_1">#REF!</definedName>
    <definedName name="цена___8___4" localSheetId="10">#REF!</definedName>
    <definedName name="цена___8___4">#REF!</definedName>
    <definedName name="цена___8___4_1" localSheetId="10">#REF!</definedName>
    <definedName name="цена___8___4_1">#REF!</definedName>
    <definedName name="цена___8___5" localSheetId="10">#REF!</definedName>
    <definedName name="цена___8___5">#REF!</definedName>
    <definedName name="цена___8___5_1" localSheetId="10">#REF!</definedName>
    <definedName name="цена___8___5_1">#REF!</definedName>
    <definedName name="цена___8___6" localSheetId="10">#REF!</definedName>
    <definedName name="цена___8___6">#REF!</definedName>
    <definedName name="цена___8___6_1" localSheetId="10">#REF!</definedName>
    <definedName name="цена___8___6_1">#REF!</definedName>
    <definedName name="цена___8___8" localSheetId="10">#REF!</definedName>
    <definedName name="цена___8___8">#REF!</definedName>
    <definedName name="цена___8___8_1" localSheetId="10">#REF!</definedName>
    <definedName name="цена___8___8_1">#REF!</definedName>
    <definedName name="цена___8_1" localSheetId="10">#REF!</definedName>
    <definedName name="цена___8_1">#REF!</definedName>
    <definedName name="цена___8_1_1" localSheetId="10">#REF!</definedName>
    <definedName name="цена___8_1_1">#REF!</definedName>
    <definedName name="цена___8_1_1_1" localSheetId="10">#REF!</definedName>
    <definedName name="цена___8_1_1_1">#REF!</definedName>
    <definedName name="цена___8_3" localSheetId="10">#REF!</definedName>
    <definedName name="цена___8_3">#REF!</definedName>
    <definedName name="цена___8_3_1" localSheetId="10">#REF!</definedName>
    <definedName name="цена___8_3_1">#REF!</definedName>
    <definedName name="цена___8_5" localSheetId="10">#REF!</definedName>
    <definedName name="цена___8_5">#REF!</definedName>
    <definedName name="цена___8_5_1" localSheetId="10">#REF!</definedName>
    <definedName name="цена___8_5_1">#REF!</definedName>
    <definedName name="цена___9" localSheetId="10">#REF!</definedName>
    <definedName name="цена___9">#REF!</definedName>
    <definedName name="цена___9___0" localSheetId="10">#REF!</definedName>
    <definedName name="цена___9___0">#REF!</definedName>
    <definedName name="цена___9___0___0" localSheetId="10">#REF!</definedName>
    <definedName name="цена___9___0___0">#REF!</definedName>
    <definedName name="цена___9___0___0___0" localSheetId="10">#REF!</definedName>
    <definedName name="цена___9___0___0___0">#REF!</definedName>
    <definedName name="цена___9___0___0___0___0" localSheetId="10">#REF!</definedName>
    <definedName name="цена___9___0___0___0___0">#REF!</definedName>
    <definedName name="цена___9___0___0___0___0_1" localSheetId="10">#REF!</definedName>
    <definedName name="цена___9___0___0___0___0_1">#REF!</definedName>
    <definedName name="цена___9___0___0___0_1" localSheetId="10">#REF!</definedName>
    <definedName name="цена___9___0___0___0_1">#REF!</definedName>
    <definedName name="цена___9___0___0_1" localSheetId="10">#REF!</definedName>
    <definedName name="цена___9___0___0_1">#REF!</definedName>
    <definedName name="цена___9___0___5" localSheetId="10">#REF!</definedName>
    <definedName name="цена___9___0___5">#REF!</definedName>
    <definedName name="цена___9___0___5_1" localSheetId="10">#REF!</definedName>
    <definedName name="цена___9___0___5_1">#REF!</definedName>
    <definedName name="цена___9___0_1" localSheetId="10">#REF!</definedName>
    <definedName name="цена___9___0_1">#REF!</definedName>
    <definedName name="цена___9___0_5" localSheetId="10">#REF!</definedName>
    <definedName name="цена___9___0_5">#REF!</definedName>
    <definedName name="цена___9___0_5_1" localSheetId="10">#REF!</definedName>
    <definedName name="цена___9___0_5_1">#REF!</definedName>
    <definedName name="цена___9___10" localSheetId="10">#REF!</definedName>
    <definedName name="цена___9___10">#REF!</definedName>
    <definedName name="цена___9___2" localSheetId="10">#REF!</definedName>
    <definedName name="цена___9___2">#REF!</definedName>
    <definedName name="цена___9___4" localSheetId="10">#REF!</definedName>
    <definedName name="цена___9___4">#REF!</definedName>
    <definedName name="цена___9___5" localSheetId="10">#REF!</definedName>
    <definedName name="цена___9___5">#REF!</definedName>
    <definedName name="цена___9___5_1" localSheetId="10">#REF!</definedName>
    <definedName name="цена___9___5_1">#REF!</definedName>
    <definedName name="цена___9___6" localSheetId="10">#REF!</definedName>
    <definedName name="цена___9___6">#REF!</definedName>
    <definedName name="цена___9___8" localSheetId="10">#REF!</definedName>
    <definedName name="цена___9___8">#REF!</definedName>
    <definedName name="цена___9_1" localSheetId="10">#REF!</definedName>
    <definedName name="цена___9_1">#REF!</definedName>
    <definedName name="цена___9_1_1" localSheetId="10">#REF!</definedName>
    <definedName name="цена___9_1_1">#REF!</definedName>
    <definedName name="цена___9_1_1_1" localSheetId="10">#REF!</definedName>
    <definedName name="цена___9_1_1_1">#REF!</definedName>
    <definedName name="цена___9_3" localSheetId="10">#REF!</definedName>
    <definedName name="цена___9_3">#REF!</definedName>
    <definedName name="цена___9_3_1" localSheetId="10">#REF!</definedName>
    <definedName name="цена___9_3_1">#REF!</definedName>
    <definedName name="цена___9_5" localSheetId="10">#REF!</definedName>
    <definedName name="цена___9_5">#REF!</definedName>
    <definedName name="цена___9_5_1" localSheetId="10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2">#REF!</definedName>
    <definedName name="Цена1" localSheetId="10">#REF!</definedName>
    <definedName name="Цена1" localSheetId="14">#REF!</definedName>
    <definedName name="Цена1" localSheetId="13">#REF!</definedName>
    <definedName name="Цена1">#REF!</definedName>
    <definedName name="ЦенаМашБур" localSheetId="12">[26]СмМашБур!#REF!</definedName>
    <definedName name="ЦенаМашБур" localSheetId="10">[26]СмМашБур!#REF!</definedName>
    <definedName name="ЦенаМашБур" localSheetId="14">[26]СмМашБур!#REF!</definedName>
    <definedName name="ЦенаМашБур" localSheetId="13">[26]СмМашБур!#REF!</definedName>
    <definedName name="ЦенаМашБур">[26]СмМашБур!#REF!</definedName>
    <definedName name="ЦенаОбслед">[26]ОбмОбслЗемОд!$F$62</definedName>
    <definedName name="ЦенаРучБур" localSheetId="12">[26]СмРучБур!#REF!</definedName>
    <definedName name="ЦенаРучБур" localSheetId="10">[26]СмРучБур!#REF!</definedName>
    <definedName name="ЦенаРучБур" localSheetId="14">[26]СмРучБур!#REF!</definedName>
    <definedName name="ЦенаРучБур" localSheetId="13">[26]СмРучБур!#REF!</definedName>
    <definedName name="ЦенаРучБур">[26]СмРучБур!#REF!</definedName>
    <definedName name="ЦенаШурфов" localSheetId="12">#REF!</definedName>
    <definedName name="ЦенаШурфов" localSheetId="10">#REF!</definedName>
    <definedName name="ЦенаШурфов" localSheetId="14">#REF!</definedName>
    <definedName name="ЦенаШурфов" localSheetId="13">#REF!</definedName>
    <definedName name="ЦенаШурфов">#REF!</definedName>
    <definedName name="цуе" localSheetId="11" hidden="1">{#N/A,#N/A,TRUE,"Смета на пасс. обор. №1"}</definedName>
    <definedName name="цуе" localSheetId="12" hidden="1">{#N/A,#N/A,TRUE,"Смета на пасс. обор. №1"}</definedName>
    <definedName name="цуе" localSheetId="14" hidden="1">{#N/A,#N/A,TRUE,"Смета на пасс. обор. №1"}</definedName>
    <definedName name="цуе" localSheetId="6" hidden="1">{#N/A,#N/A,TRUE,"Смета на пасс. обор. №1"}</definedName>
    <definedName name="цуе" localSheetId="13" hidden="1">{#N/A,#N/A,TRUE,"Смета на пасс. обор. №1"}</definedName>
    <definedName name="цуе" hidden="1">{#N/A,#N/A,TRUE,"Смета на пасс. обор. №1"}</definedName>
    <definedName name="цук" localSheetId="12">#REF!</definedName>
    <definedName name="цук" localSheetId="10">#REF!</definedName>
    <definedName name="цук" localSheetId="14">#REF!</definedName>
    <definedName name="цук" localSheetId="13">#REF!</definedName>
    <definedName name="цук">#REF!</definedName>
    <definedName name="ццц" localSheetId="10">#REF!</definedName>
    <definedName name="ццц">#REF!</definedName>
    <definedName name="цы" localSheetId="10">#REF!</definedName>
    <definedName name="цы">#REF!</definedName>
    <definedName name="цы_1" localSheetId="10">#REF!</definedName>
    <definedName name="цы_1">#REF!</definedName>
    <definedName name="ч" localSheetId="11" hidden="1">{#N/A,#N/A,TRUE,"Смета на пасс. обор. №1"}</definedName>
    <definedName name="ч" localSheetId="12" hidden="1">{#N/A,#N/A,TRUE,"Смета на пасс. обор. №1"}</definedName>
    <definedName name="ч" localSheetId="14" hidden="1">{#N/A,#N/A,TRUE,"Смета на пасс. обор. №1"}</definedName>
    <definedName name="ч" localSheetId="6" hidden="1">{#N/A,#N/A,TRUE,"Смета на пасс. обор. №1"}</definedName>
    <definedName name="ч" localSheetId="13" hidden="1">{#N/A,#N/A,TRUE,"Смета на пасс. обор. №1"}</definedName>
    <definedName name="ч" hidden="1">{#N/A,#N/A,TRUE,"Смета на пасс. обор. №1"}</definedName>
    <definedName name="ч_1" localSheetId="11" hidden="1">{#N/A,#N/A,TRUE,"Смета на пасс. обор. №1"}</definedName>
    <definedName name="ч_1" localSheetId="12" hidden="1">{#N/A,#N/A,TRUE,"Смета на пасс. обор. №1"}</definedName>
    <definedName name="ч_1" localSheetId="14" hidden="1">{#N/A,#N/A,TRUE,"Смета на пасс. обор. №1"}</definedName>
    <definedName name="ч_1" localSheetId="6" hidden="1">{#N/A,#N/A,TRUE,"Смета на пасс. обор. №1"}</definedName>
    <definedName name="ч_1" localSheetId="13" hidden="1">{#N/A,#N/A,TRUE,"Смета на пасс. обор. №1"}</definedName>
    <definedName name="ч_1" hidden="1">{#N/A,#N/A,TRUE,"Смета на пасс. обор. №1"}</definedName>
    <definedName name="чс" localSheetId="12">#REF!</definedName>
    <definedName name="чс" localSheetId="10">#REF!</definedName>
    <definedName name="чс" localSheetId="14">#REF!</definedName>
    <definedName name="чс" localSheetId="13">#REF!</definedName>
    <definedName name="чс">#REF!</definedName>
    <definedName name="чсипа" localSheetId="12">[2]топография!#REF!</definedName>
    <definedName name="чсипа" localSheetId="10">[2]топография!#REF!</definedName>
    <definedName name="чсипа" localSheetId="14">[2]топография!#REF!</definedName>
    <definedName name="чсипа" localSheetId="6">[3]топография!#REF!</definedName>
    <definedName name="чсипа" localSheetId="13">[2]топография!#REF!</definedName>
    <definedName name="чсипа">[2]топография!#REF!</definedName>
    <definedName name="чть" localSheetId="12">#REF!</definedName>
    <definedName name="чть" localSheetId="10">#REF!</definedName>
    <definedName name="чть" localSheetId="14">#REF!</definedName>
    <definedName name="чть" localSheetId="13">#REF!</definedName>
    <definedName name="чть">#REF!</definedName>
    <definedName name="ш" localSheetId="11" hidden="1">{#N/A,#N/A,TRUE,"Смета на пасс. обор. №1"}</definedName>
    <definedName name="ш" localSheetId="12" hidden="1">{#N/A,#N/A,TRUE,"Смета на пасс. обор. №1"}</definedName>
    <definedName name="ш" localSheetId="14" hidden="1">{#N/A,#N/A,TRUE,"Смета на пасс. обор. №1"}</definedName>
    <definedName name="ш" localSheetId="6" hidden="1">{#N/A,#N/A,TRUE,"Смета на пасс. обор. №1"}</definedName>
    <definedName name="ш" localSheetId="13" hidden="1">{#N/A,#N/A,TRUE,"Смета на пасс. обор. №1"}</definedName>
    <definedName name="ш" hidden="1">{#N/A,#N/A,TRUE,"Смета на пасс. обор. №1"}</definedName>
    <definedName name="ш_1" localSheetId="11" hidden="1">{#N/A,#N/A,TRUE,"Смета на пасс. обор. №1"}</definedName>
    <definedName name="ш_1" localSheetId="12" hidden="1">{#N/A,#N/A,TRUE,"Смета на пасс. обор. №1"}</definedName>
    <definedName name="ш_1" localSheetId="14" hidden="1">{#N/A,#N/A,TRUE,"Смета на пасс. обор. №1"}</definedName>
    <definedName name="ш_1" localSheetId="6" hidden="1">{#N/A,#N/A,TRUE,"Смета на пасс. обор. №1"}</definedName>
    <definedName name="ш_1" localSheetId="13" hidden="1">{#N/A,#N/A,TRUE,"Смета на пасс. обор. №1"}</definedName>
    <definedName name="ш_1" hidden="1">{#N/A,#N/A,TRUE,"Смета на пасс. обор. №1"}</definedName>
    <definedName name="шгнкушгрдаы" localSheetId="12">#REF!</definedName>
    <definedName name="шгнкушгрдаы" localSheetId="10">#REF!</definedName>
    <definedName name="шгнкушгрдаы" localSheetId="14">#REF!</definedName>
    <definedName name="шгнкушгрдаы" localSheetId="13">#REF!</definedName>
    <definedName name="шгнкушгрдаы">#REF!</definedName>
    <definedName name="шгфуждлоэзшщ\ыфтм" localSheetId="10">#REF!</definedName>
    <definedName name="шгфуждлоэзшщ\ыфтм">#REF!</definedName>
    <definedName name="Шесть" localSheetId="10">#REF!</definedName>
    <definedName name="Шесть">#REF!</definedName>
    <definedName name="щщ" localSheetId="10">#REF!</definedName>
    <definedName name="щщ">#REF!</definedName>
    <definedName name="ъхз" localSheetId="10">#REF!</definedName>
    <definedName name="ъхз">#REF!</definedName>
    <definedName name="ы" localSheetId="11" hidden="1">{#N/A,#N/A,TRUE,"Смета на пасс. обор. №1"}</definedName>
    <definedName name="ы" localSheetId="12" hidden="1">{#N/A,#N/A,TRUE,"Смета на пасс. обор. №1"}</definedName>
    <definedName name="ы" localSheetId="14" hidden="1">{#N/A,#N/A,TRUE,"Смета на пасс. обор. №1"}</definedName>
    <definedName name="ы" localSheetId="6" hidden="1">{#N/A,#N/A,TRUE,"Смета на пасс. обор. №1"}</definedName>
    <definedName name="ы" localSheetId="13" hidden="1">{#N/A,#N/A,TRUE,"Смета на пасс. обор. №1"}</definedName>
    <definedName name="ы" hidden="1">{#N/A,#N/A,TRUE,"Смета на пасс. обор. №1"}</definedName>
    <definedName name="ы_1" localSheetId="11" hidden="1">{#N/A,#N/A,TRUE,"Смета на пасс. обор. №1"}</definedName>
    <definedName name="ы_1" localSheetId="12" hidden="1">{#N/A,#N/A,TRUE,"Смета на пасс. обор. №1"}</definedName>
    <definedName name="ы_1" localSheetId="14" hidden="1">{#N/A,#N/A,TRUE,"Смета на пасс. обор. №1"}</definedName>
    <definedName name="ы_1" localSheetId="6" hidden="1">{#N/A,#N/A,TRUE,"Смета на пасс. обор. №1"}</definedName>
    <definedName name="ы_1" localSheetId="13" hidden="1">{#N/A,#N/A,TRUE,"Смета на пасс. обор. №1"}</definedName>
    <definedName name="ы_1" hidden="1">{#N/A,#N/A,TRUE,"Смета на пасс. обор. №1"}</definedName>
    <definedName name="ЫВGGGGGGGGGGGGGGG" localSheetId="12">#REF!</definedName>
    <definedName name="ЫВGGGGGGGGGGGGGGG" localSheetId="10">#REF!</definedName>
    <definedName name="ЫВGGGGGGGGGGGGGGG" localSheetId="14">#REF!</definedName>
    <definedName name="ЫВGGGGGGGGGGGGGGG" localSheetId="13">#REF!</definedName>
    <definedName name="ЫВGGGGGGGGGGGGGGG">#REF!</definedName>
    <definedName name="ыва" localSheetId="11" hidden="1">{#N/A,#N/A,TRUE,"Смета на пасс. обор. №1"}</definedName>
    <definedName name="ыва" localSheetId="12" hidden="1">{#N/A,#N/A,TRUE,"Смета на пасс. обор. №1"}</definedName>
    <definedName name="ыва" localSheetId="14" hidden="1">{#N/A,#N/A,TRUE,"Смета на пасс. обор. №1"}</definedName>
    <definedName name="ыва" localSheetId="6" hidden="1">{#N/A,#N/A,TRUE,"Смета на пасс. обор. №1"}</definedName>
    <definedName name="ыва" localSheetId="13" hidden="1">{#N/A,#N/A,TRUE,"Смета на пасс. обор. №1"}</definedName>
    <definedName name="ыва" hidden="1">{#N/A,#N/A,TRUE,"Смета на пасс. обор. №1"}</definedName>
    <definedName name="ыва_1" localSheetId="11" hidden="1">{#N/A,#N/A,TRUE,"Смета на пасс. обор. №1"}</definedName>
    <definedName name="ыва_1" localSheetId="12" hidden="1">{#N/A,#N/A,TRUE,"Смета на пасс. обор. №1"}</definedName>
    <definedName name="ыва_1" localSheetId="14" hidden="1">{#N/A,#N/A,TRUE,"Смета на пасс. обор. №1"}</definedName>
    <definedName name="ыва_1" localSheetId="6" hidden="1">{#N/A,#N/A,TRUE,"Смета на пасс. обор. №1"}</definedName>
    <definedName name="ыва_1" localSheetId="13" hidden="1">{#N/A,#N/A,TRUE,"Смета на пасс. обор. №1"}</definedName>
    <definedName name="ыва_1" hidden="1">{#N/A,#N/A,TRUE,"Смета на пасс. обор. №1"}</definedName>
    <definedName name="ыы" localSheetId="12">#REF!</definedName>
    <definedName name="ыы" localSheetId="10">#REF!</definedName>
    <definedName name="ыы" localSheetId="14">#REF!</definedName>
    <definedName name="ыы" localSheetId="13">#REF!</definedName>
    <definedName name="ыы">#REF!</definedName>
    <definedName name="ыы_1" localSheetId="10">#REF!</definedName>
    <definedName name="ыы_1">#REF!</definedName>
    <definedName name="ыы_10" localSheetId="10">#REF!</definedName>
    <definedName name="ыы_10">#REF!</definedName>
    <definedName name="ыы_11" localSheetId="10">#REF!</definedName>
    <definedName name="ыы_11">#REF!</definedName>
    <definedName name="ыы_12" localSheetId="10">#REF!</definedName>
    <definedName name="ыы_12">#REF!</definedName>
    <definedName name="ыы_13" localSheetId="10">#REF!</definedName>
    <definedName name="ыы_13">#REF!</definedName>
    <definedName name="ыы_14" localSheetId="10">#REF!</definedName>
    <definedName name="ыы_14">#REF!</definedName>
    <definedName name="ыы_15" localSheetId="10">#REF!</definedName>
    <definedName name="ыы_15">#REF!</definedName>
    <definedName name="ыы_16" localSheetId="10">#REF!</definedName>
    <definedName name="ыы_16">#REF!</definedName>
    <definedName name="ыы_17" localSheetId="10">#REF!</definedName>
    <definedName name="ыы_17">#REF!</definedName>
    <definedName name="ыы_18" localSheetId="10">#REF!</definedName>
    <definedName name="ыы_18">#REF!</definedName>
    <definedName name="ыы_19" localSheetId="10">#REF!</definedName>
    <definedName name="ыы_19">#REF!</definedName>
    <definedName name="ыы_2" localSheetId="10">#REF!</definedName>
    <definedName name="ыы_2">#REF!</definedName>
    <definedName name="ыы_20" localSheetId="10">#REF!</definedName>
    <definedName name="ыы_20">#REF!</definedName>
    <definedName name="ыы_21" localSheetId="10">#REF!</definedName>
    <definedName name="ыы_21">#REF!</definedName>
    <definedName name="ыы_49" localSheetId="10">#REF!</definedName>
    <definedName name="ыы_49">#REF!</definedName>
    <definedName name="ыы_50" localSheetId="10">#REF!</definedName>
    <definedName name="ыы_50">#REF!</definedName>
    <definedName name="ыы_51" localSheetId="10">#REF!</definedName>
    <definedName name="ыы_51">#REF!</definedName>
    <definedName name="ыы_52" localSheetId="10">#REF!</definedName>
    <definedName name="ыы_52">#REF!</definedName>
    <definedName name="ыы_53" localSheetId="10">#REF!</definedName>
    <definedName name="ыы_53">#REF!</definedName>
    <definedName name="ыы_54" localSheetId="10">#REF!</definedName>
    <definedName name="ыы_54">#REF!</definedName>
    <definedName name="ыы_6" localSheetId="10">#REF!</definedName>
    <definedName name="ыы_6">#REF!</definedName>
    <definedName name="ыы_7" localSheetId="10">#REF!</definedName>
    <definedName name="ыы_7">#REF!</definedName>
    <definedName name="ыы_8" localSheetId="10">#REF!</definedName>
    <definedName name="ыы_8">#REF!</definedName>
    <definedName name="ыы_9" localSheetId="10">#REF!</definedName>
    <definedName name="ыы_9">#REF!</definedName>
    <definedName name="ыыы" localSheetId="10">#REF!</definedName>
    <definedName name="ыыы">#REF!</definedName>
    <definedName name="э1" localSheetId="10">#REF!</definedName>
    <definedName name="э1">#REF!</definedName>
    <definedName name="эж" localSheetId="10">#REF!</definedName>
    <definedName name="эж">#REF!</definedName>
    <definedName name="эж_1" localSheetId="10">#REF!</definedName>
    <definedName name="эж_1">#REF!</definedName>
    <definedName name="эж_10" localSheetId="10">#REF!</definedName>
    <definedName name="эж_10">#REF!</definedName>
    <definedName name="эж_11" localSheetId="10">#REF!</definedName>
    <definedName name="эж_11">#REF!</definedName>
    <definedName name="эж_12" localSheetId="10">#REF!</definedName>
    <definedName name="эж_12">#REF!</definedName>
    <definedName name="эж_13" localSheetId="10">#REF!</definedName>
    <definedName name="эж_13">#REF!</definedName>
    <definedName name="эж_14" localSheetId="10">#REF!</definedName>
    <definedName name="эж_14">#REF!</definedName>
    <definedName name="эж_15" localSheetId="10">#REF!</definedName>
    <definedName name="эж_15">#REF!</definedName>
    <definedName name="эж_16" localSheetId="10">#REF!</definedName>
    <definedName name="эж_16">#REF!</definedName>
    <definedName name="эж_17" localSheetId="10">#REF!</definedName>
    <definedName name="эж_17">#REF!</definedName>
    <definedName name="эж_18" localSheetId="10">#REF!</definedName>
    <definedName name="эж_18">#REF!</definedName>
    <definedName name="эж_19" localSheetId="10">#REF!</definedName>
    <definedName name="эж_19">#REF!</definedName>
    <definedName name="эж_2" localSheetId="10">#REF!</definedName>
    <definedName name="эж_2">#REF!</definedName>
    <definedName name="эж_20" localSheetId="10">#REF!</definedName>
    <definedName name="эж_20">#REF!</definedName>
    <definedName name="эж_21" localSheetId="10">#REF!</definedName>
    <definedName name="эж_21">#REF!</definedName>
    <definedName name="эж_49" localSheetId="10">#REF!</definedName>
    <definedName name="эж_49">#REF!</definedName>
    <definedName name="эж_50" localSheetId="10">#REF!</definedName>
    <definedName name="эж_50">#REF!</definedName>
    <definedName name="эж_51" localSheetId="10">#REF!</definedName>
    <definedName name="эж_51">#REF!</definedName>
    <definedName name="эж_52" localSheetId="10">#REF!</definedName>
    <definedName name="эж_52">#REF!</definedName>
    <definedName name="эж_53" localSheetId="10">#REF!</definedName>
    <definedName name="эж_53">#REF!</definedName>
    <definedName name="эж_54" localSheetId="10">#REF!</definedName>
    <definedName name="эж_54">#REF!</definedName>
    <definedName name="эж_6" localSheetId="10">#REF!</definedName>
    <definedName name="эж_6">#REF!</definedName>
    <definedName name="эж_7" localSheetId="10">#REF!</definedName>
    <definedName name="эж_7">#REF!</definedName>
    <definedName name="эж_8" localSheetId="10">#REF!</definedName>
    <definedName name="эж_8">#REF!</definedName>
    <definedName name="эж_9" localSheetId="10">#REF!</definedName>
    <definedName name="эж_9">#REF!</definedName>
    <definedName name="эк" localSheetId="10">#REF!</definedName>
    <definedName name="эк">#REF!</definedName>
    <definedName name="эк1" localSheetId="10">#REF!</definedName>
    <definedName name="эк1">#REF!</definedName>
    <definedName name="эко" localSheetId="10">#REF!</definedName>
    <definedName name="эко">#REF!</definedName>
    <definedName name="эко___0" localSheetId="10">#REF!</definedName>
    <definedName name="эко___0">#REF!</definedName>
    <definedName name="эко___0_1" localSheetId="10">#REF!</definedName>
    <definedName name="эко___0_1">#REF!</definedName>
    <definedName name="эко_1" localSheetId="10">#REF!</definedName>
    <definedName name="эко_1">#REF!</definedName>
    <definedName name="эко_5" localSheetId="10">#REF!</definedName>
    <definedName name="эко_5">#REF!</definedName>
    <definedName name="эко_5_1" localSheetId="10">#REF!</definedName>
    <definedName name="эко_5_1">#REF!</definedName>
    <definedName name="эко1" localSheetId="10">#REF!</definedName>
    <definedName name="эко1">#REF!</definedName>
    <definedName name="экол.1" localSheetId="10">[2]топография!#REF!</definedName>
    <definedName name="экол.1" localSheetId="6">[3]топография!#REF!</definedName>
    <definedName name="экол.1">[2]топография!#REF!</definedName>
    <definedName name="экол1" localSheetId="12">#REF!</definedName>
    <definedName name="экол1" localSheetId="10">#REF!</definedName>
    <definedName name="экол1" localSheetId="14">#REF!</definedName>
    <definedName name="экол1" localSheetId="13">#REF!</definedName>
    <definedName name="экол1">#REF!</definedName>
    <definedName name="экол2" localSheetId="10">#REF!</definedName>
    <definedName name="экол2">#REF!</definedName>
    <definedName name="Экол3" localSheetId="10">#REF!</definedName>
    <definedName name="Экол3">#REF!</definedName>
    <definedName name="эколог" localSheetId="10">#REF!</definedName>
    <definedName name="эколог">#REF!</definedName>
    <definedName name="экология">NA()</definedName>
    <definedName name="экологияч" localSheetId="10">#REF!</definedName>
    <definedName name="экологияч">#REF!</definedName>
    <definedName name="эл" localSheetId="11" hidden="1">{#N/A,#N/A,TRUE,"Смета на пасс. обор. №1"}</definedName>
    <definedName name="эл" localSheetId="12" hidden="1">{#N/A,#N/A,TRUE,"Смета на пасс. обор. №1"}</definedName>
    <definedName name="эл" localSheetId="14" hidden="1">{#N/A,#N/A,TRUE,"Смета на пасс. обор. №1"}</definedName>
    <definedName name="эл" localSheetId="6" hidden="1">{#N/A,#N/A,TRUE,"Смета на пасс. обор. №1"}</definedName>
    <definedName name="эл" localSheetId="13" hidden="1">{#N/A,#N/A,TRUE,"Смета на пасс. обор. №1"}</definedName>
    <definedName name="эл" hidden="1">{#N/A,#N/A,TRUE,"Смета на пасс. обор. №1"}</definedName>
    <definedName name="эл_1" localSheetId="11" hidden="1">{#N/A,#N/A,TRUE,"Смета на пасс. обор. №1"}</definedName>
    <definedName name="эл_1" localSheetId="12" hidden="1">{#N/A,#N/A,TRUE,"Смета на пасс. обор. №1"}</definedName>
    <definedName name="эл_1" localSheetId="14" hidden="1">{#N/A,#N/A,TRUE,"Смета на пасс. обор. №1"}</definedName>
    <definedName name="эл_1" localSheetId="6" hidden="1">{#N/A,#N/A,TRUE,"Смета на пасс. обор. №1"}</definedName>
    <definedName name="эл_1" localSheetId="13" hidden="1">{#N/A,#N/A,TRUE,"Смета на пасс. обор. №1"}</definedName>
    <definedName name="эл_1" hidden="1">{#N/A,#N/A,TRUE,"Смета на пасс. обор. №1"}</definedName>
    <definedName name="эмс" localSheetId="10">[2]топография!#REF!</definedName>
    <definedName name="эмс" localSheetId="6">[3]топография!#REF!</definedName>
    <definedName name="эмс">[2]топография!#REF!</definedName>
    <definedName name="ю" localSheetId="12">#REF!</definedName>
    <definedName name="ю" localSheetId="10">#REF!</definedName>
    <definedName name="ю" localSheetId="14">#REF!</definedName>
    <definedName name="ю" localSheetId="13">#REF!</definedName>
    <definedName name="ю">#REF!</definedName>
    <definedName name="юб" localSheetId="10">#REF!</definedName>
    <definedName name="юб">#REF!</definedName>
    <definedName name="ЮФУ" localSheetId="10">#REF!</definedName>
    <definedName name="ЮФУ">#REF!</definedName>
    <definedName name="ЮФУ2" localSheetId="10">#REF!</definedName>
    <definedName name="ЮФУ2">#REF!</definedName>
    <definedName name="ююю" localSheetId="11" hidden="1">{#N/A,#N/A,TRUE,"Смета на пасс. обор. №1"}</definedName>
    <definedName name="ююю" localSheetId="12" hidden="1">{#N/A,#N/A,TRUE,"Смета на пасс. обор. №1"}</definedName>
    <definedName name="ююю" localSheetId="14" hidden="1">{#N/A,#N/A,TRUE,"Смета на пасс. обор. №1"}</definedName>
    <definedName name="ююю" localSheetId="6" hidden="1">{#N/A,#N/A,TRUE,"Смета на пасс. обор. №1"}</definedName>
    <definedName name="ююю" localSheetId="13" hidden="1">{#N/A,#N/A,TRUE,"Смета на пасс. обор. №1"}</definedName>
    <definedName name="ююю" hidden="1">{#N/A,#N/A,TRUE,"Смета на пасс. обор. №1"}</definedName>
    <definedName name="ююю_1" localSheetId="11" hidden="1">{#N/A,#N/A,TRUE,"Смета на пасс. обор. №1"}</definedName>
    <definedName name="ююю_1" localSheetId="12" hidden="1">{#N/A,#N/A,TRUE,"Смета на пасс. обор. №1"}</definedName>
    <definedName name="ююю_1" localSheetId="14" hidden="1">{#N/A,#N/A,TRUE,"Смета на пасс. обор. №1"}</definedName>
    <definedName name="ююю_1" localSheetId="6" hidden="1">{#N/A,#N/A,TRUE,"Смета на пасс. обор. №1"}</definedName>
    <definedName name="ююю_1" localSheetId="13" hidden="1">{#N/A,#N/A,TRUE,"Смета на пасс. обор. №1"}</definedName>
    <definedName name="ююю_1" hidden="1">{#N/A,#N/A,TRUE,"Смета на пасс. обор. №1"}</definedName>
    <definedName name="я" localSheetId="12">#REF!</definedName>
    <definedName name="я" localSheetId="10">#REF!</definedName>
    <definedName name="я" localSheetId="14">#REF!</definedName>
    <definedName name="я" localSheetId="13">#REF!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F32" i="50" l="1"/>
  <c r="F23" i="13"/>
  <c r="A9" i="50" l="1"/>
  <c r="A24" i="51" l="1"/>
  <c r="D7" i="72" l="1"/>
  <c r="D6" i="72"/>
  <c r="A17" i="48"/>
  <c r="A10" i="48"/>
  <c r="C7" i="72"/>
  <c r="F26" i="13" s="1"/>
  <c r="C4" i="72"/>
  <c r="D5" i="72"/>
  <c r="D4" i="72"/>
  <c r="F19" i="63" l="1"/>
  <c r="D49" i="58" l="1"/>
  <c r="D20" i="58"/>
  <c r="D18" i="58"/>
  <c r="G25" i="13"/>
  <c r="G26" i="13"/>
  <c r="D15" i="35" l="1"/>
  <c r="C7" i="47" l="1"/>
  <c r="C6" i="47"/>
  <c r="F41" i="50"/>
  <c r="C41" i="50"/>
  <c r="C42" i="50"/>
  <c r="F42" i="50"/>
  <c r="C5" i="47" l="1"/>
  <c r="F40" i="50"/>
  <c r="D40" i="50"/>
  <c r="F38" i="50"/>
  <c r="D38" i="50"/>
  <c r="F35" i="50"/>
  <c r="F36" i="50" l="1"/>
  <c r="F43" i="50" s="1"/>
  <c r="E20" i="50" s="1"/>
  <c r="E19" i="50" l="1"/>
  <c r="E15" i="50"/>
  <c r="E14" i="50"/>
  <c r="C43" i="50"/>
  <c r="G31" i="13" l="1"/>
  <c r="B18" i="50"/>
  <c r="F24" i="13"/>
  <c r="G24" i="13" s="1"/>
  <c r="J69" i="59" l="1"/>
  <c r="O34" i="59"/>
  <c r="D29" i="59"/>
  <c r="D40" i="58"/>
  <c r="J34" i="61"/>
  <c r="J33" i="61"/>
  <c r="J32" i="61"/>
  <c r="J31" i="61"/>
  <c r="J30" i="61"/>
  <c r="J29" i="61"/>
  <c r="J28" i="61"/>
  <c r="J27" i="61"/>
  <c r="J26" i="61"/>
  <c r="A36" i="60"/>
  <c r="A37" i="60"/>
  <c r="I32" i="60"/>
  <c r="J32" i="60" s="1"/>
  <c r="I31" i="60"/>
  <c r="J31" i="60" s="1"/>
  <c r="I30" i="60"/>
  <c r="J30" i="60" s="1"/>
  <c r="I29" i="60"/>
  <c r="J29" i="60" s="1"/>
  <c r="I28" i="60"/>
  <c r="J28" i="60" s="1"/>
  <c r="I27" i="60"/>
  <c r="J27" i="60" s="1"/>
  <c r="I17" i="60"/>
  <c r="J17" i="60" s="1"/>
  <c r="I16" i="60"/>
  <c r="J16" i="60" s="1"/>
  <c r="D24" i="60"/>
  <c r="I24" i="60" s="1"/>
  <c r="J24" i="60" s="1"/>
  <c r="I15" i="60"/>
  <c r="J15" i="60" s="1"/>
  <c r="I14" i="60"/>
  <c r="J14" i="60" s="1"/>
  <c r="D22" i="60"/>
  <c r="D23" i="60"/>
  <c r="I23" i="60"/>
  <c r="J23" i="60" s="1"/>
  <c r="I13" i="60"/>
  <c r="J13" i="60" s="1"/>
  <c r="A12" i="60" l="1"/>
  <c r="A13" i="60" s="1"/>
  <c r="A14" i="60" s="1"/>
  <c r="A15" i="60" s="1"/>
  <c r="A16" i="60" s="1"/>
  <c r="A17" i="60" s="1"/>
  <c r="A18" i="60" s="1"/>
  <c r="J22" i="60"/>
  <c r="I22" i="60"/>
  <c r="J12" i="60"/>
  <c r="I12" i="60"/>
  <c r="G11" i="63"/>
  <c r="F35" i="63" l="1"/>
  <c r="E11" i="65"/>
  <c r="D41" i="56"/>
  <c r="N41" i="56" s="1"/>
  <c r="O41" i="56" s="1"/>
  <c r="N36" i="56"/>
  <c r="O36" i="56" s="1"/>
  <c r="G43" i="62"/>
  <c r="G44" i="62"/>
  <c r="G41" i="62"/>
  <c r="G42" i="62"/>
  <c r="G40" i="62"/>
  <c r="F37" i="62"/>
  <c r="G19" i="62"/>
  <c r="G18" i="62"/>
  <c r="C3" i="65"/>
  <c r="C2" i="66"/>
  <c r="C3" i="63"/>
  <c r="A3" i="61"/>
  <c r="D4" i="62"/>
  <c r="A3" i="60"/>
  <c r="D5" i="59"/>
  <c r="A3" i="58"/>
  <c r="A3" i="56"/>
  <c r="C3" i="35"/>
  <c r="C5" i="13"/>
  <c r="B2" i="50"/>
  <c r="A3" i="47"/>
  <c r="C4" i="51"/>
  <c r="B29" i="66" l="1"/>
  <c r="C29" i="66" s="1"/>
  <c r="F29" i="66" s="1"/>
  <c r="AE28" i="66"/>
  <c r="AE27" i="66"/>
  <c r="AE26" i="66"/>
  <c r="AE24" i="66"/>
  <c r="AE21" i="66"/>
  <c r="AE19" i="66"/>
  <c r="E13" i="66"/>
  <c r="H29" i="66" s="1"/>
  <c r="D13" i="66"/>
  <c r="G12" i="66" l="1"/>
  <c r="G29" i="66"/>
  <c r="G11" i="66"/>
  <c r="G13" i="66" s="1"/>
  <c r="I29" i="66" s="1"/>
  <c r="J29" i="66" l="1"/>
  <c r="E20" i="13" s="1"/>
  <c r="D17" i="35" l="1"/>
  <c r="F25" i="63" l="1"/>
  <c r="G25" i="63" s="1"/>
  <c r="D18" i="50" s="1"/>
  <c r="F18" i="50" l="1"/>
  <c r="G18" i="50" s="1"/>
  <c r="G35" i="63"/>
  <c r="E15" i="65" l="1"/>
  <c r="G15" i="65" s="1"/>
  <c r="G12" i="65"/>
  <c r="G11" i="65"/>
  <c r="E14" i="65" s="1"/>
  <c r="G14" i="65" s="1"/>
  <c r="G10" i="65"/>
  <c r="G19" i="63"/>
  <c r="G18" i="63"/>
  <c r="G17" i="63"/>
  <c r="G20" i="63" s="1"/>
  <c r="G12" i="63"/>
  <c r="G10" i="63"/>
  <c r="G34" i="63"/>
  <c r="G146" i="62"/>
  <c r="E146" i="62"/>
  <c r="G145" i="62"/>
  <c r="E145" i="62"/>
  <c r="G140" i="62"/>
  <c r="E140" i="62"/>
  <c r="E139" i="62"/>
  <c r="G139" i="62" s="1"/>
  <c r="E138" i="62"/>
  <c r="G138" i="62" s="1"/>
  <c r="E137" i="62"/>
  <c r="G137" i="62" s="1"/>
  <c r="E136" i="62"/>
  <c r="G136" i="62" s="1"/>
  <c r="E135" i="62"/>
  <c r="G135" i="62" s="1"/>
  <c r="E134" i="62"/>
  <c r="G134" i="62" s="1"/>
  <c r="E133" i="62"/>
  <c r="G133" i="62" s="1"/>
  <c r="E132" i="62"/>
  <c r="G132" i="62" s="1"/>
  <c r="E131" i="62"/>
  <c r="G131" i="62" s="1"/>
  <c r="E130" i="62"/>
  <c r="G130" i="62" s="1"/>
  <c r="E129" i="62"/>
  <c r="G129" i="62" s="1"/>
  <c r="E128" i="62"/>
  <c r="G128" i="62" s="1"/>
  <c r="E127" i="62"/>
  <c r="G127" i="62" s="1"/>
  <c r="E126" i="62"/>
  <c r="G126" i="62" s="1"/>
  <c r="E125" i="62"/>
  <c r="G125" i="62" s="1"/>
  <c r="E124" i="62"/>
  <c r="G124" i="62" s="1"/>
  <c r="E123" i="62"/>
  <c r="G123" i="62" s="1"/>
  <c r="E122" i="62"/>
  <c r="G122" i="62" s="1"/>
  <c r="E121" i="62"/>
  <c r="G121" i="62" s="1"/>
  <c r="E120" i="62"/>
  <c r="G120" i="62" s="1"/>
  <c r="E119" i="62"/>
  <c r="G119" i="62" s="1"/>
  <c r="E118" i="62"/>
  <c r="G118" i="62" s="1"/>
  <c r="E117" i="62"/>
  <c r="G117" i="62" s="1"/>
  <c r="E116" i="62"/>
  <c r="G116" i="62" s="1"/>
  <c r="E115" i="62"/>
  <c r="G115" i="62" s="1"/>
  <c r="E114" i="62"/>
  <c r="G114" i="62" s="1"/>
  <c r="E113" i="62"/>
  <c r="G113" i="62" s="1"/>
  <c r="E112" i="62"/>
  <c r="G112" i="62" s="1"/>
  <c r="G109" i="62"/>
  <c r="G108" i="62"/>
  <c r="G107" i="62"/>
  <c r="G106" i="62"/>
  <c r="G105" i="62"/>
  <c r="G104" i="62"/>
  <c r="G103" i="62"/>
  <c r="G102" i="62"/>
  <c r="G101" i="62"/>
  <c r="G100" i="62"/>
  <c r="G93" i="62"/>
  <c r="G92" i="62"/>
  <c r="G91" i="62"/>
  <c r="G90" i="62"/>
  <c r="E58" i="62"/>
  <c r="G58" i="62" s="1"/>
  <c r="G57" i="62"/>
  <c r="E57" i="62"/>
  <c r="E56" i="62"/>
  <c r="G56" i="62" s="1"/>
  <c r="E55" i="62"/>
  <c r="G55" i="62" s="1"/>
  <c r="G54" i="62"/>
  <c r="G51" i="62"/>
  <c r="G50" i="62"/>
  <c r="G49" i="62"/>
  <c r="G48" i="62"/>
  <c r="E46" i="62"/>
  <c r="G46" i="62" s="1"/>
  <c r="G39" i="62"/>
  <c r="G38" i="62"/>
  <c r="G37" i="62"/>
  <c r="G36" i="62"/>
  <c r="E32" i="62"/>
  <c r="G25" i="62"/>
  <c r="G24" i="62"/>
  <c r="E24" i="62"/>
  <c r="G23" i="62"/>
  <c r="G22" i="62"/>
  <c r="G21" i="62"/>
  <c r="G20" i="62"/>
  <c r="G17" i="62"/>
  <c r="G16" i="62"/>
  <c r="G15" i="62"/>
  <c r="G14" i="62"/>
  <c r="J38" i="61"/>
  <c r="J36" i="61"/>
  <c r="J35" i="61"/>
  <c r="J25" i="61"/>
  <c r="E24" i="61"/>
  <c r="J24" i="61" s="1"/>
  <c r="E23" i="61"/>
  <c r="J23" i="61" s="1"/>
  <c r="J15" i="61"/>
  <c r="J14" i="61"/>
  <c r="J13" i="61"/>
  <c r="I43" i="60"/>
  <c r="I42" i="60"/>
  <c r="I41" i="60"/>
  <c r="J37" i="60"/>
  <c r="J36" i="60"/>
  <c r="I36" i="60"/>
  <c r="J58" i="60"/>
  <c r="I58" i="60"/>
  <c r="J35" i="60"/>
  <c r="I35" i="60"/>
  <c r="J34" i="60"/>
  <c r="I34" i="60"/>
  <c r="J33" i="60"/>
  <c r="I33" i="60"/>
  <c r="J26" i="60"/>
  <c r="I26" i="60"/>
  <c r="J25" i="60"/>
  <c r="I25" i="60"/>
  <c r="D21" i="60"/>
  <c r="J21" i="60" s="1"/>
  <c r="A21" i="60"/>
  <c r="J18" i="60"/>
  <c r="I18" i="60"/>
  <c r="J11" i="60"/>
  <c r="I11" i="60"/>
  <c r="B50" i="59"/>
  <c r="J34" i="59"/>
  <c r="J32" i="59"/>
  <c r="J29" i="59"/>
  <c r="F36" i="59" s="1"/>
  <c r="J36" i="59" s="1"/>
  <c r="J38" i="59" s="1"/>
  <c r="J39" i="59" s="1"/>
  <c r="J21" i="59"/>
  <c r="J66" i="59"/>
  <c r="J16" i="59"/>
  <c r="D83" i="58"/>
  <c r="L83" i="58" s="1"/>
  <c r="D54" i="58"/>
  <c r="L54" i="58" s="1"/>
  <c r="L49" i="58"/>
  <c r="D48" i="58"/>
  <c r="L48" i="58" s="1"/>
  <c r="L47" i="58"/>
  <c r="D46" i="58"/>
  <c r="L46" i="58" s="1"/>
  <c r="D45" i="58"/>
  <c r="L45" i="58" s="1"/>
  <c r="D44" i="58"/>
  <c r="L44" i="58" s="1"/>
  <c r="L41" i="58"/>
  <c r="D51" i="58" s="1"/>
  <c r="L51" i="58" s="1"/>
  <c r="L40" i="58"/>
  <c r="D53" i="58" s="1"/>
  <c r="L53" i="58" s="1"/>
  <c r="L39" i="58"/>
  <c r="D38" i="58"/>
  <c r="L38" i="58" s="1"/>
  <c r="L37" i="58"/>
  <c r="L81" i="58"/>
  <c r="L80" i="58"/>
  <c r="L36" i="58"/>
  <c r="L79" i="58"/>
  <c r="L35" i="58"/>
  <c r="L34" i="58"/>
  <c r="L33" i="58"/>
  <c r="L32" i="58"/>
  <c r="L26" i="58"/>
  <c r="L77" i="58"/>
  <c r="L25" i="58"/>
  <c r="L24" i="58"/>
  <c r="D23" i="58"/>
  <c r="L23" i="58" s="1"/>
  <c r="L22" i="58"/>
  <c r="L21" i="58"/>
  <c r="L20" i="58"/>
  <c r="L19" i="58"/>
  <c r="L18" i="58"/>
  <c r="L17" i="58"/>
  <c r="L76" i="58"/>
  <c r="L75" i="58"/>
  <c r="L16" i="58"/>
  <c r="L15" i="58"/>
  <c r="L14" i="58"/>
  <c r="L13" i="58"/>
  <c r="L12" i="58"/>
  <c r="A12" i="58"/>
  <c r="A13" i="58" s="1"/>
  <c r="A14" i="58" s="1"/>
  <c r="A15" i="58" s="1"/>
  <c r="A16" i="58" s="1"/>
  <c r="L11" i="58"/>
  <c r="N22" i="56"/>
  <c r="N21" i="56"/>
  <c r="N20" i="56"/>
  <c r="D17" i="56"/>
  <c r="N17" i="56" s="1"/>
  <c r="O17" i="56" s="1"/>
  <c r="O18" i="56" s="1"/>
  <c r="D43" i="56"/>
  <c r="N43" i="56" s="1"/>
  <c r="O43" i="56" s="1"/>
  <c r="D42" i="56"/>
  <c r="N42" i="56" s="1"/>
  <c r="O42" i="56" s="1"/>
  <c r="N12" i="56"/>
  <c r="O12" i="56" s="1"/>
  <c r="O13" i="56" s="1"/>
  <c r="N37" i="56"/>
  <c r="N39" i="56"/>
  <c r="O39" i="56" s="1"/>
  <c r="N38" i="56"/>
  <c r="O38" i="56" s="1"/>
  <c r="E13" i="63" l="1"/>
  <c r="G52" i="62"/>
  <c r="E59" i="62" s="1"/>
  <c r="G59" i="62" s="1"/>
  <c r="G60" i="62" s="1"/>
  <c r="G61" i="62" s="1"/>
  <c r="G62" i="62" s="1"/>
  <c r="D52" i="58"/>
  <c r="L52" i="58" s="1"/>
  <c r="J24" i="59"/>
  <c r="J25" i="59" s="1"/>
  <c r="J26" i="59" s="1"/>
  <c r="J27" i="59" s="1"/>
  <c r="L42" i="58"/>
  <c r="A75" i="58"/>
  <c r="A76" i="58" s="1"/>
  <c r="A17" i="58"/>
  <c r="A18" i="58" s="1"/>
  <c r="D50" i="58"/>
  <c r="L50" i="58" s="1"/>
  <c r="L27" i="58"/>
  <c r="D28" i="58" s="1"/>
  <c r="L28" i="58" s="1"/>
  <c r="D29" i="58" s="1"/>
  <c r="L29" i="58" s="1"/>
  <c r="J16" i="61"/>
  <c r="F18" i="61" s="1"/>
  <c r="J18" i="61" s="1"/>
  <c r="F19" i="61" s="1"/>
  <c r="J19" i="61" s="1"/>
  <c r="A22" i="60"/>
  <c r="D37" i="60"/>
  <c r="G13" i="63"/>
  <c r="E14" i="63" s="1"/>
  <c r="G14" i="63" s="1"/>
  <c r="G15" i="63" s="1"/>
  <c r="G21" i="63" s="1"/>
  <c r="G22" i="63" s="1"/>
  <c r="G23" i="63" s="1"/>
  <c r="G13" i="65"/>
  <c r="E21" i="65" s="1"/>
  <c r="G21" i="65" s="1"/>
  <c r="G26" i="62"/>
  <c r="F28" i="62" s="1"/>
  <c r="G28" i="62" s="1"/>
  <c r="I21" i="60"/>
  <c r="J19" i="60"/>
  <c r="F41" i="60" s="1"/>
  <c r="J37" i="61"/>
  <c r="J39" i="61" s="1"/>
  <c r="J40" i="61" s="1"/>
  <c r="O37" i="56"/>
  <c r="E17" i="65"/>
  <c r="G17" i="65" s="1"/>
  <c r="G18" i="65" s="1"/>
  <c r="G19" i="65" s="1"/>
  <c r="G22" i="65" s="1"/>
  <c r="G23" i="65" s="1"/>
  <c r="D38" i="60"/>
  <c r="J38" i="60" s="1"/>
  <c r="J39" i="60" s="1"/>
  <c r="G26" i="63" l="1"/>
  <c r="G27" i="63" s="1"/>
  <c r="E19" i="13"/>
  <c r="G19" i="13" s="1"/>
  <c r="D55" i="58"/>
  <c r="L55" i="58" s="1"/>
  <c r="L56" i="58" s="1"/>
  <c r="A19" i="58"/>
  <c r="A20" i="58" s="1"/>
  <c r="A21" i="58" s="1"/>
  <c r="A22" i="58" s="1"/>
  <c r="A23" i="58" s="1"/>
  <c r="A24" i="58" s="1"/>
  <c r="A25" i="58" s="1"/>
  <c r="F20" i="61"/>
  <c r="J20" i="61" s="1"/>
  <c r="J21" i="61" s="1"/>
  <c r="J41" i="61" s="1"/>
  <c r="J42" i="61" s="1"/>
  <c r="E18" i="13" s="1"/>
  <c r="A23" i="60"/>
  <c r="F29" i="62"/>
  <c r="G29" i="62" s="1"/>
  <c r="F30" i="62" s="1"/>
  <c r="G30" i="62" s="1"/>
  <c r="G28" i="63"/>
  <c r="G29" i="63" s="1"/>
  <c r="G20" i="13"/>
  <c r="G24" i="65"/>
  <c r="G25" i="65" s="1"/>
  <c r="L30" i="58"/>
  <c r="J41" i="60"/>
  <c r="F42" i="60" s="1"/>
  <c r="J42" i="60" s="1"/>
  <c r="J41" i="59"/>
  <c r="J44" i="59" s="1"/>
  <c r="J42" i="59" l="1"/>
  <c r="J43" i="59"/>
  <c r="D45" i="59"/>
  <c r="J45" i="59" s="1"/>
  <c r="J46" i="59" s="1"/>
  <c r="J47" i="59" s="1"/>
  <c r="J48" i="59" s="1"/>
  <c r="E15" i="13" s="1"/>
  <c r="G15" i="13" s="1"/>
  <c r="A77" i="58"/>
  <c r="A26" i="58"/>
  <c r="A24" i="60"/>
  <c r="A25" i="60" s="1"/>
  <c r="A26" i="60" s="1"/>
  <c r="F43" i="60"/>
  <c r="J43" i="60" s="1"/>
  <c r="J44" i="60" s="1"/>
  <c r="J45" i="60" s="1"/>
  <c r="J46" i="60" s="1"/>
  <c r="E16" i="13" s="1"/>
  <c r="J43" i="61"/>
  <c r="J44" i="61" s="1"/>
  <c r="G18" i="13"/>
  <c r="D58" i="58"/>
  <c r="F31" i="62"/>
  <c r="A28" i="58" l="1"/>
  <c r="A29" i="58" s="1"/>
  <c r="A32" i="58" s="1"/>
  <c r="A33" i="58" s="1"/>
  <c r="A34" i="58" s="1"/>
  <c r="A35" i="58" s="1"/>
  <c r="A27" i="60"/>
  <c r="G31" i="62"/>
  <c r="F32" i="62"/>
  <c r="G32" i="62" s="1"/>
  <c r="J49" i="59"/>
  <c r="J50" i="59" s="1"/>
  <c r="J51" i="59" s="1"/>
  <c r="L58" i="58"/>
  <c r="D60" i="58" l="1"/>
  <c r="L60" i="58" s="1"/>
  <c r="A79" i="58"/>
  <c r="A36" i="58"/>
  <c r="A37" i="58" s="1"/>
  <c r="A28" i="60"/>
  <c r="A29" i="60" s="1"/>
  <c r="A30" i="60" s="1"/>
  <c r="A31" i="60" s="1"/>
  <c r="A32" i="60" s="1"/>
  <c r="A33" i="60" s="1"/>
  <c r="A34" i="60" s="1"/>
  <c r="A35" i="60" s="1"/>
  <c r="A58" i="60" s="1"/>
  <c r="A38" i="60" s="1"/>
  <c r="A41" i="60" s="1"/>
  <c r="A42" i="60" s="1"/>
  <c r="A43" i="60" s="1"/>
  <c r="J47" i="60"/>
  <c r="J48" i="60" s="1"/>
  <c r="J49" i="60" s="1"/>
  <c r="G16" i="13"/>
  <c r="G33" i="62"/>
  <c r="G63" i="62" s="1"/>
  <c r="G64" i="62" s="1"/>
  <c r="E17" i="13" s="1"/>
  <c r="G17" i="13" s="1"/>
  <c r="D59" i="58"/>
  <c r="L59" i="58" s="1"/>
  <c r="L61" i="58" s="1"/>
  <c r="A80" i="58" l="1"/>
  <c r="A81" i="58" s="1"/>
  <c r="A38" i="58" s="1"/>
  <c r="A39" i="58" s="1"/>
  <c r="A40" i="58" s="1"/>
  <c r="A41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8" i="58" s="1"/>
  <c r="A59" i="58" s="1"/>
  <c r="A60" i="58" s="1"/>
  <c r="G65" i="62"/>
  <c r="G66" i="62" s="1"/>
  <c r="G67" i="62" s="1"/>
  <c r="E47" i="50" l="1"/>
  <c r="E48" i="50" s="1"/>
  <c r="G23" i="13" l="1"/>
  <c r="G27" i="13" s="1"/>
  <c r="L15" i="28"/>
  <c r="L14" i="28"/>
  <c r="L13" i="28"/>
  <c r="L12" i="28"/>
  <c r="B15" i="50" l="1"/>
  <c r="L16" i="28"/>
  <c r="D18" i="28" s="1"/>
  <c r="L18" i="28" s="1"/>
  <c r="D15" i="50" l="1"/>
  <c r="D20" i="50" s="1"/>
  <c r="F20" i="50" s="1"/>
  <c r="B20" i="50"/>
  <c r="D17" i="28"/>
  <c r="L17" i="28" s="1"/>
  <c r="D27" i="28" s="1"/>
  <c r="L27" i="28" s="1"/>
  <c r="D19" i="28"/>
  <c r="L19" i="28" s="1"/>
  <c r="F15" i="50" l="1"/>
  <c r="G15" i="50" s="1"/>
  <c r="L21" i="28"/>
  <c r="D24" i="28"/>
  <c r="D23" i="28"/>
  <c r="L23" i="28" s="1"/>
  <c r="G20" i="50" l="1"/>
  <c r="C14" i="47"/>
  <c r="L24" i="28"/>
  <c r="D25" i="28" l="1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  <c r="D14" i="47" l="1"/>
  <c r="E14" i="47" l="1"/>
  <c r="F14" i="56"/>
  <c r="O14" i="56" s="1"/>
  <c r="O15" i="56" s="1"/>
  <c r="F20" i="56" s="1"/>
  <c r="O20" i="56" l="1"/>
  <c r="F21" i="56" l="1"/>
  <c r="O21" i="56" s="1"/>
  <c r="F22" i="56"/>
  <c r="O22" i="56" s="1"/>
  <c r="O23" i="56" l="1"/>
  <c r="O24" i="56" s="1"/>
  <c r="O25" i="56" s="1"/>
  <c r="O26" i="56" s="1"/>
  <c r="E13" i="13" l="1"/>
  <c r="G13" i="13" s="1"/>
  <c r="L62" i="58" l="1"/>
  <c r="L63" i="58" s="1"/>
  <c r="E14" i="13" l="1"/>
  <c r="G14" i="13" s="1"/>
  <c r="G21" i="13" s="1"/>
  <c r="L64" i="58"/>
  <c r="L65" i="58" s="1"/>
  <c r="L66" i="58" s="1"/>
  <c r="B14" i="50" l="1"/>
  <c r="D11" i="35"/>
  <c r="D13" i="35" s="1"/>
  <c r="D18" i="35" s="1"/>
  <c r="H19" i="35" s="1"/>
  <c r="H20" i="35" s="1"/>
  <c r="G29" i="13" l="1"/>
  <c r="G32" i="13" s="1"/>
  <c r="G33" i="13" s="1"/>
  <c r="D14" i="50"/>
  <c r="B19" i="50"/>
  <c r="D19" i="50" s="1"/>
  <c r="F19" i="50" s="1"/>
  <c r="G19" i="50" s="1"/>
  <c r="C19" i="47" s="1"/>
  <c r="D19" i="47" s="1"/>
  <c r="E19" i="47" s="1"/>
  <c r="B21" i="50" l="1"/>
  <c r="B22" i="50" s="1"/>
  <c r="B23" i="50" s="1"/>
  <c r="F14" i="50"/>
  <c r="F21" i="50" s="1"/>
  <c r="F22" i="50" s="1"/>
  <c r="F23" i="50" s="1"/>
  <c r="D21" i="50"/>
  <c r="D22" i="50" s="1"/>
  <c r="D23" i="50" s="1"/>
  <c r="G14" i="50" l="1"/>
  <c r="C13" i="47" s="1"/>
  <c r="C15" i="47" l="1"/>
  <c r="G21" i="50"/>
  <c r="C16" i="47" s="1"/>
  <c r="D16" i="47" s="1"/>
  <c r="E16" i="47" s="1"/>
  <c r="D13" i="47" l="1"/>
  <c r="D15" i="47" s="1"/>
  <c r="G22" i="50"/>
  <c r="G23" i="50" s="1"/>
  <c r="E13" i="47" l="1"/>
  <c r="E15" i="47" s="1"/>
  <c r="G6" i="51" s="1"/>
  <c r="B22" i="48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
&lt;Расчет стомости - формула&gt;&lt;Обоснование коэффициентов&gt;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75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75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7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75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75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<sst xmlns="http://schemas.openxmlformats.org/spreadsheetml/2006/main" count="3804" uniqueCount="2057">
  <si>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</si>
  <si>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</si>
  <si>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</si>
  <si>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</si>
  <si>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</si>
  <si>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</si>
  <si>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</si>
  <si>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</si>
  <si>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</si>
  <si>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</si>
  <si>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</si>
  <si>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</si>
  <si>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</si>
  <si>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</si>
  <si>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</si>
  <si>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</si>
  <si>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</si>
  <si>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</si>
  <si>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</si>
  <si>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</si>
  <si>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</si>
  <si>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</si>
  <si>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</si>
  <si>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</si>
  <si>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</si>
  <si>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</si>
  <si>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</si>
  <si>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</si>
  <si>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</si>
  <si>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</si>
  <si>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</si>
  <si>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</si>
  <si>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</si>
  <si>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</si>
  <si>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</si>
  <si>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</si>
  <si>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</si>
  <si>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</si>
  <si>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</si>
  <si>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</si>
  <si>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</si>
  <si>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</si>
  <si>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</si>
  <si>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</si>
  <si>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</si>
  <si>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</si>
  <si>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</si>
  <si>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</si>
  <si>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</si>
  <si>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</si>
  <si>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</si>
  <si>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</si>
  <si>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</si>
  <si>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</si>
  <si>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</si>
  <si>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</si>
  <si>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</si>
  <si>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</si>
  <si>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</si>
  <si>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</si>
  <si>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</si>
  <si>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</si>
  <si>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</si>
  <si>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</si>
  <si>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</si>
  <si>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</si>
  <si>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</si>
  <si>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</si>
  <si>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</si>
  <si>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</si>
  <si>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</si>
  <si>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</si>
  <si>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</si>
  <si>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</si>
  <si>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</si>
  <si>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</si>
  <si>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</si>
  <si>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</si>
  <si>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</si>
  <si>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</si>
  <si>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</si>
  <si>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</si>
  <si>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</si>
  <si>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</si>
  <si>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</si>
  <si>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</si>
  <si>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</si>
  <si>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</si>
  <si>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</si>
  <si>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</si>
  <si>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</si>
  <si>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</si>
  <si>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</si>
  <si>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</si>
  <si>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</si>
  <si>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</si>
  <si>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</si>
  <si>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</si>
  <si>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</si>
  <si>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</si>
  <si>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</si>
  <si>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</si>
  <si>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</si>
  <si>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</si>
  <si>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</si>
  <si>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</si>
  <si>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Разработка проектной документации стадии " Проектная документация"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</si>
  <si>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</si>
  <si>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</si>
  <si>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</si>
  <si>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</si>
  <si>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</si>
  <si>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</si>
  <si>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</si>
  <si>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Итоговая начальная максимальная цена проектно-изыскательских работ  составляет:</t>
  </si>
  <si>
    <t>Е.А. Татаринова</t>
  </si>
  <si>
    <t>Описание метода расчета стоимости изыскательских работ</t>
  </si>
  <si>
    <t>Описание метода расчета стоимости проектных работ</t>
  </si>
  <si>
    <t>ВСЕГО: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</si>
  <si>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</si>
  <si>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</si>
  <si>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 xml:space="preserve">Экспертиза проектной документации  и результатов инженерных изысканий. </t>
  </si>
  <si>
    <t>на выполнение проектно-изыскательских работ по объекту</t>
  </si>
  <si>
    <t>НДС-20 %</t>
  </si>
  <si>
    <t>1.2</t>
  </si>
  <si>
    <t>Инженерно-геодезические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</si>
  <si>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</si>
  <si>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</si>
  <si>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</si>
  <si>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</si>
  <si>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</si>
  <si>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</si>
  <si>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</si>
  <si>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</si>
  <si>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Стоимость инж.изыск. в уровне цен 01.01.2001 г. без НДС</t>
  </si>
  <si>
    <t>Стоимость проектных работ в уровне цен 01.01.2001 г. без НДС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</si>
  <si>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</si>
  <si>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</si>
  <si>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</si>
  <si>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</si>
  <si>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</si>
  <si>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</si>
  <si>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</si>
  <si>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</si>
  <si>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</si>
  <si>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</si>
  <si>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</si>
  <si>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</si>
  <si>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</si>
  <si>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</si>
  <si>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</si>
  <si>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Начало работ</t>
  </si>
  <si>
    <t>Окончание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</si>
  <si>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</si>
  <si>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</si>
  <si>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</si>
  <si>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</si>
  <si>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</si>
  <si>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</si>
  <si>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</si>
  <si>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</si>
  <si>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</si>
  <si>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</si>
  <si>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</si>
  <si>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</si>
  <si>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</si>
  <si>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</si>
  <si>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том числе непредвиденные расходы</t>
  </si>
  <si>
    <t>В расчете учтен резерв средств на непредвиденные затраты в размере 2%</t>
  </si>
  <si>
    <t>Налог на добавленную стоимость - 20 %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</si>
  <si>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</si>
  <si>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</si>
  <si>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</si>
  <si>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(1,00295^6,7+1,00295^11)/2</t>
  </si>
  <si>
    <t>Продолжительность работ в соответствие с Графиком</t>
  </si>
  <si>
    <t xml:space="preserve"> Стоимость проектирования  объекта в прогнозных ценах периода проектирования (руб.)</t>
  </si>
  <si>
    <t>Кабардино-Балкарская Республика, всесезонный туристско-рекреационный комплекс «Эльбрус»</t>
  </si>
  <si>
    <t>Геофизические исследования</t>
  </si>
  <si>
    <t>1.5</t>
  </si>
  <si>
    <t>1.6</t>
  </si>
  <si>
    <t>Смета № 5-из</t>
  </si>
  <si>
    <t>Экологическая экспертиза</t>
  </si>
  <si>
    <t>- затраты на инженерные изыскания:</t>
  </si>
  <si>
    <t>Форма 2п</t>
  </si>
  <si>
    <t>Приложение к</t>
  </si>
  <si>
    <t>(договору, дополнительному соглашению)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</si>
  <si>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</si>
  <si>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</si>
  <si>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</si>
  <si>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</si>
  <si>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АО "КАВКАЗ.РФ"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</si>
  <si>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</si>
  <si>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</si>
  <si>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</si>
  <si>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</si>
  <si>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
руб.</t>
  </si>
  <si>
    <t>Стадийность проектирования;</t>
  </si>
  <si>
    <t>Ки1=0,4 ;</t>
  </si>
  <si>
    <t>Итого "Коэфф. относительной стоимости"</t>
  </si>
  <si>
    <t>Котн=100%</t>
  </si>
  <si>
    <t>Выполнение работ по оценке воздействия объекта капитального строительства на окружающую среду (ОВОС) в составе проектной документации;</t>
  </si>
  <si>
    <t xml:space="preserve">СБЦП "Коммунальные инженерные сети и сооружения (2012)" табл.4 п.1
(СБЦП07-4-1) </t>
  </si>
  <si>
    <t>Выполнение работ по оценке воздействия объекта капитального строительства на окружающую среду (ОВОС) ;</t>
  </si>
  <si>
    <t>К2=1,04 ОП п.1.14;</t>
  </si>
  <si>
    <t>К2=0,5 ;</t>
  </si>
  <si>
    <t xml:space="preserve">СБЦП "Коммунальные инженерные сети и сооружения (2012)" табл.2 п.3
(СБЦП07-2-3) </t>
  </si>
  <si>
    <t>К1=0,5 ;</t>
  </si>
  <si>
    <t>Сейсмичность 9 баллов К=1,3 для 36% разделов (связь- 2%; ТХ=18%, электрика -16%) К= (0,36*1,3+0,64)=1,108;</t>
  </si>
  <si>
    <t>К6=1,108 МУ п. 3.7;</t>
  </si>
  <si>
    <t xml:space="preserve">СБЦП "Объекты связи (2010)" табл.2 п.2
(СБЦП02-2-2) </t>
  </si>
  <si>
    <t>К1=0,42 ;</t>
  </si>
  <si>
    <t xml:space="preserve">СБЦП "Объекты связи (2010)" табл.20 п.7
(СБЦП02-20-7) </t>
  </si>
  <si>
    <t>Проектирование наружных установок промышленного телевизионного оборудования на территории объекта;</t>
  </si>
  <si>
    <t>К1=1,1 ТЧ п.2.45;</t>
  </si>
  <si>
    <t xml:space="preserve">Интегрирующий комплекс приема, обработки и хранения видеоинформации (Сервер видеонаблюдения), 1(1 комплекс) </t>
  </si>
  <si>
    <t xml:space="preserve">СБЦП "Объекты связи (2010)" табл.20 п.10
(СБЦП02-20-10) </t>
  </si>
  <si>
    <t>К2=1,04 ОП п.1.11;</t>
  </si>
  <si>
    <t xml:space="preserve">Автоматизированное рабочее место (АРМ) оператора на базе ПЭВМ, 2(1 АРМ) </t>
  </si>
  <si>
    <t xml:space="preserve">СБЦП "Объекты связи (2010)" табл.24 п.1
(СБЦП02-24-1) </t>
  </si>
  <si>
    <t xml:space="preserve">Установки охранной сигнализации, защищающие объект площадью: 1000-2000м2 (Система охранно-тревожной сигнализации СОТС), 1(объект) </t>
  </si>
  <si>
    <t xml:space="preserve">СБЦ "Системы противопожарной и охранной защиты (1999)" табл.5 п.6
(СБЦ1-5-6) </t>
  </si>
  <si>
    <t>К2=0,25 ТЧ п.2.7;</t>
  </si>
  <si>
    <t>Сейсмичность 9 баллов К=1,3 для 97% разделов (ТР- 30%; Автом-67% К= (0,97*1,3+0,03)=1,291;</t>
  </si>
  <si>
    <t>К6=1,291 МУ п. 3.7;</t>
  </si>
  <si>
    <t>При защите объекта двумя рубежами защиты;</t>
  </si>
  <si>
    <t>К1=1,2 Прим.1;</t>
  </si>
  <si>
    <t>Для зданий и сооружений со скрытой прокладкой инженерных коммуникаций;</t>
  </si>
  <si>
    <t>К3=1,2 ТЧ п.3.2;</t>
  </si>
  <si>
    <t>К1=1,04 ОП п.1.14;</t>
  </si>
  <si>
    <t xml:space="preserve">   ВСЕГО по смете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</si>
  <si>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</si>
  <si>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</si>
  <si>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</si>
  <si>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</si>
  <si>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3.2</t>
  </si>
  <si>
    <t>3.3</t>
  </si>
  <si>
    <t>4.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</si>
  <si>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>4.1</t>
  </si>
  <si>
    <t>4.2</t>
  </si>
  <si>
    <t>4.3</t>
  </si>
  <si>
    <t>ИТОГО по разделу 4:</t>
  </si>
  <si>
    <t>Государственная историко-культурная экспертиза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</si>
  <si>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</si>
  <si>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</si>
  <si>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</si>
  <si>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</si>
  <si>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</si>
  <si>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</si>
  <si>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</si>
  <si>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</si>
  <si>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</si>
  <si>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</si>
  <si>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</si>
  <si>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</si>
  <si>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</si>
  <si>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</si>
  <si>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</si>
  <si>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</si>
  <si>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</si>
  <si>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</si>
  <si>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</si>
  <si>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</si>
  <si>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</si>
  <si>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</si>
  <si>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</si>
  <si>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</si>
  <si>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</si>
  <si>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</si>
  <si>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</si>
  <si>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</si>
  <si>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</si>
  <si>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</si>
  <si>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</si>
  <si>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</si>
  <si>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Индекс пересчета в текущие цены 2022 г</t>
  </si>
  <si>
    <t>Затраты на историко-культурную экспертизу</t>
  </si>
  <si>
    <t>Затраты на экологическую экспертизу</t>
  </si>
  <si>
    <t>Резерв средств на непредвиденные работы и затраты для инженерных изысканий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</si>
  <si>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 согласно Письма Минэкономразвития России от 5 октября 2021 г. N 33918-ПК/Д03и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</si>
  <si>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</si>
  <si>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>ВСЕГО по смете</t>
  </si>
  <si>
    <t>Смета №1-из</t>
  </si>
  <si>
    <t>на инженерно-геодезические изыскания</t>
  </si>
  <si>
    <r>
      <t>Наименование  организации подрядчика: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</si>
  <si>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Наименование организации заказчика: </t>
  </si>
  <si>
    <t xml:space="preserve">Акционерное общество «КАВКАЗ.РФ»  </t>
  </si>
  <si>
    <t>Стадия проектирования:</t>
  </si>
  <si>
    <t>(Смета составлена по Справочнику  базовых цен на инженерно-геодезические изыскания, Москва, 2004г.)</t>
  </si>
  <si>
    <t>Расчет стоимости</t>
  </si>
  <si>
    <t>пункт</t>
  </si>
  <si>
    <t>х</t>
  </si>
  <si>
    <t>га</t>
  </si>
  <si>
    <t>Коэфф</t>
  </si>
  <si>
    <t>ИТОГО  полевых работ:</t>
  </si>
  <si>
    <t>2. Камеральные работы</t>
  </si>
  <si>
    <t>Создание плановой опорной геодезической сети 2 разряда с применением спутниковых геодезических систем, категория сложности закладки центров и реперов – III</t>
  </si>
  <si>
    <t>СБЦ - 2004 Табл. 8 п.3 
К1-п.2 прим.к таблице (спутниковые системы); К2- п.15д ОУ (компьют.технол.)</t>
  </si>
  <si>
    <t>Создание высотной опорной сети IV класса, без закладки центров, категория сложности - III</t>
  </si>
  <si>
    <t>СБЦ - 2004 Табл. 8 п.4 
К1- п.15д ОУ (компьют.технол.)</t>
  </si>
  <si>
    <t>ИТОГО камеральных работ:</t>
  </si>
  <si>
    <t>3. Прочие расходы</t>
  </si>
  <si>
    <t>% от обьема</t>
  </si>
  <si>
    <t>Расходы по организации и ликвидации работ</t>
  </si>
  <si>
    <t xml:space="preserve">  СБЦ-2004, О.У., п. 13
</t>
  </si>
  <si>
    <t>ИТОГО по позиции 3:</t>
  </si>
  <si>
    <t xml:space="preserve"> Смета №2-из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</si>
  <si>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</si>
  <si>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</si>
  <si>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</si>
  <si>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</si>
  <si>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>СБЦ-99, т.9, п.3</t>
  </si>
  <si>
    <t xml:space="preserve">1 м </t>
  </si>
  <si>
    <t>Предварительная разбивка местоположения геологических выработок при расстоянии между точками  до 50 м, III категории сложности геодезических измерений</t>
  </si>
  <si>
    <t>1 выработка (точка)</t>
  </si>
  <si>
    <t>СБЦ-99, т.93, п.1                   K1 - прим. 1</t>
  </si>
  <si>
    <t>Плановая и высотная привязка местоположения геологических выработок при   расстоянии между геологическими выработками или точками  до 50 м, III категория сложности геодезических измерений</t>
  </si>
  <si>
    <t>СБЦ-99, т.93, п.1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</si>
  <si>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</si>
  <si>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</si>
  <si>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</si>
  <si>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</si>
  <si>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</si>
  <si>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>СБЦ-99, т.59 п.1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</si>
  <si>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</si>
  <si>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</si>
  <si>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Отбор монолитов из скважин (скальные грунты)  с глубины до 10 м</t>
  </si>
  <si>
    <t>1 монолит</t>
  </si>
  <si>
    <t>СБЦ-99, т.57 п.1; К1- прим.</t>
  </si>
  <si>
    <t>Итого :</t>
  </si>
  <si>
    <t>Выполнение изысканий в неблагоприятный период продолжительностью: 8-9,5 мес.</t>
  </si>
  <si>
    <t>О.У., п.8а, табл. 2, п. 4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</si>
  <si>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</si>
  <si>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</si>
  <si>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</si>
  <si>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</si>
  <si>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</si>
  <si>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</si>
  <si>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</si>
  <si>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</si>
  <si>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</si>
  <si>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</si>
  <si>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</si>
  <si>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</si>
  <si>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 без кипячения и промывки (навеска свыше 1 кг)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</si>
  <si>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</si>
  <si>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</si>
  <si>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</si>
  <si>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</si>
  <si>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</si>
  <si>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</si>
  <si>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</si>
  <si>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</si>
  <si>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</si>
  <si>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</si>
  <si>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</si>
  <si>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</si>
  <si>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СБЦ-99, т.71 п.1</t>
  </si>
  <si>
    <t>Коррозионная активность грунтов по отношению к стали</t>
  </si>
  <si>
    <t>СБЦ-99, т.75 п.4</t>
  </si>
  <si>
    <t>ИТОГО лабораторных работ:</t>
  </si>
  <si>
    <t>3. Камеральные работы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</si>
  <si>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</si>
  <si>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</si>
  <si>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</si>
  <si>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</si>
  <si>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</si>
  <si>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</si>
  <si>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</si>
  <si>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</si>
  <si>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</si>
  <si>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</si>
  <si>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</si>
  <si>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</si>
  <si>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 xml:space="preserve">1 программа </t>
  </si>
  <si>
    <t>1 отчет</t>
  </si>
  <si>
    <t>СБЦ-99, т.87, п. 1 К1-МП стр.76 -компьютерные технологии</t>
  </si>
  <si>
    <t>4. Прочие расходы</t>
  </si>
  <si>
    <t>СБЦ-99, т.5 п.5</t>
  </si>
  <si>
    <t>Расходы на организацию и ликвидацию полевых работ при выполнении работ в малонаселённых районах (высокогорных)</t>
  </si>
  <si>
    <t xml:space="preserve">СБЦ-99, О.У.п.13, прим. 1 к=2,5 </t>
  </si>
  <si>
    <t>Устройство грунтовой дороги с планировкой полотна и засыпкой углублений</t>
  </si>
  <si>
    <t>100 м дороги</t>
  </si>
  <si>
    <t>СБЦ-99, табл. 103, п 2</t>
  </si>
  <si>
    <t>ИТОГО прочие расходы</t>
  </si>
  <si>
    <t>ИТОГО в ценах 1991 года:</t>
  </si>
  <si>
    <t>НДС 20%</t>
  </si>
  <si>
    <t>ВСЕГО по смете с учетом непредвиденных расходов 10 %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</si>
  <si>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</si>
  <si>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>СБЦ-99, т.10, п.4</t>
  </si>
  <si>
    <t>Описание точек наблюдений при составлении инженерно-геологических карт (III кат. сложности)</t>
  </si>
  <si>
    <t>1 точка</t>
  </si>
  <si>
    <t>СБЦ-99, т.11, п.1</t>
  </si>
  <si>
    <t>Проходка шурфов в грунтах VII категории сечением 2,5м2 глубиной св.2,5 до 5,0м</t>
  </si>
  <si>
    <t>1 м</t>
  </si>
  <si>
    <t>СБЦ-99, т.27, §2</t>
  </si>
  <si>
    <t>Колонковое бурение скважины диаметром  до 160  мм глубиной   до 15 м [VIII категория породы] на склонах от 10 до 30 градусов</t>
  </si>
  <si>
    <t>СБЦ-99, т.17 п.1; К1- п.7 ч.II</t>
  </si>
  <si>
    <t>Колонковое бурение скважины диаметром  до 160  мм глубиной   до 15 м [IX категория породы] на склонах от 10 до 30 градусов</t>
  </si>
  <si>
    <t>Колонковое бурение скважины диаметром  до 160  мм глубиной   св. 15 до 25 м [VIII категория породы] на склонах от 10 до 30 градусов</t>
  </si>
  <si>
    <t>СБЦ-99, т.17 п.2; К1- п.7 ч.II</t>
  </si>
  <si>
    <t>Колонковое бурение скважины диаметром  до 160  мм глубиной   св. 15 до 25 м [IX категория породы] на склонах от 10 до 30 градусов</t>
  </si>
  <si>
    <t>Предварительная разбивка местоположения геологических выработок при расстоянии между точками  св. 200 до 350 м, III категории сложности геодезических измерений</t>
  </si>
  <si>
    <t>СБЦ-99, т.93, п.4                  K1 - прим. 1</t>
  </si>
  <si>
    <t>Плановая и высотная привязка местоположения геологических выработок при   расстоянии между геологическими выработками или точками  св. 200 до 350 м, III категория сложности геодезических измерений</t>
  </si>
  <si>
    <t>СБЦ-99, т.93, п.4</t>
  </si>
  <si>
    <t>Отбор монолитов из скважин (скальные грунты)  с глубины св. 10 до 20 м</t>
  </si>
  <si>
    <t>СБЦ-99, т.57 п.2; К1- прим.</t>
  </si>
  <si>
    <t>Наблюдения в скважинах за температурой пород с частотой: 1 раз в месяц. Условия проходимости: плохие</t>
  </si>
  <si>
    <t>1 точка/месяц</t>
  </si>
  <si>
    <t>СБЦ-99, т.40 п.3</t>
  </si>
  <si>
    <t>Испытания грунтов на срез в горных выработках при удельном давлении от 0,1 до 0,5 МПа консолидированный срез</t>
  </si>
  <si>
    <t>1 испытание</t>
  </si>
  <si>
    <t>СБЦ-99, т.55 п.2</t>
  </si>
  <si>
    <t xml:space="preserve">СБЦ-99, т.10, п.4                            </t>
  </si>
  <si>
    <t>Описание точек наблюдений при составлении инженерно-геологических карт III категории сложности</t>
  </si>
  <si>
    <t>Сбор, изучение и систематизация материалов изысканий прошлых лет по горным выработкам
III категория сложности ИГУ</t>
  </si>
  <si>
    <t>СБЦ-99, т.78, п.1</t>
  </si>
  <si>
    <t>Сбор, изучение и систематизация материалов изысканий прошлых лет по цифровым показателям
III категория сложности ИГУ</t>
  </si>
  <si>
    <t>10 цифр.знач</t>
  </si>
  <si>
    <t>СБЦ-99, т.78, п.2</t>
  </si>
  <si>
    <t>Составление программы работ, глубина изучения св. 5 до 10 м, площадь изучения - до 1 км2, III категория сложности ИГУ</t>
  </si>
  <si>
    <t>СБЦ-99, т.81, п. 2, К1-прим.</t>
  </si>
  <si>
    <t>на изыскательские работы</t>
  </si>
  <si>
    <t>Наименование объекта изысканий:</t>
  </si>
  <si>
    <t>Наименование организации заказчика</t>
  </si>
  <si>
    <t xml:space="preserve"> АО "КАВКАЗ.РФ"</t>
  </si>
  <si>
    <t>Сметный расчет составлен по следующим документам: Сборник цен на изыскательские работы для капитального строительства. 1981г. (Глава 16, Глава 20)</t>
  </si>
  <si>
    <t>Ед.
Изм</t>
  </si>
  <si>
    <t>Кол-
во.</t>
  </si>
  <si>
    <t>Стоимость, руб.</t>
  </si>
  <si>
    <t>цена за ед.</t>
  </si>
  <si>
    <t>к1</t>
  </si>
  <si>
    <t>к2</t>
  </si>
  <si>
    <t>к3</t>
  </si>
  <si>
    <t>1</t>
  </si>
  <si>
    <t>Полевые работы</t>
  </si>
  <si>
    <t>1 ф.н.</t>
  </si>
  <si>
    <t>Коэффициенты</t>
  </si>
  <si>
    <t xml:space="preserve">Наблюдения с двумя компонентами вектора смещений (регистрация поочередная)
</t>
  </si>
  <si>
    <t>К1=1,1 Часть IV, Глава 16 таблица 257 §14</t>
  </si>
  <si>
    <t>При переноске оборудования с профиля на профиль, от скважины или горной выработки к скважине или горной выработке на расстояние свыше 200 м к=1,2</t>
  </si>
  <si>
    <t xml:space="preserve">K2 = 1.2
Часть IV, Глава 16, Общие Положения, п.6 </t>
  </si>
  <si>
    <t>Поправочный коэффициент к ценам на изыскательские работы для строительства</t>
  </si>
  <si>
    <t>K3 = 1.21
Письмо Госстроя СССР от 25 декабря 1990 года № 21-Д</t>
  </si>
  <si>
    <t>Вертикальное электрическое зондирование с поверхности земли. Симметричная установка АВ, длина установки св. 50 до 100 м, категория сложности V, при переноске с профиля на профиль на расстояние до 200 м, работа в мерзлой породе на местности V категории сложности</t>
  </si>
  <si>
    <t>СЦИР-82, г. Часть IV. Глава 16. таблица 267 Вертикальное электрическое зондирование с поверхности земли, §2</t>
  </si>
  <si>
    <t>При переноске оборудования с профиля на профиль, от скважины или горной выработки к скважине или горной выработке на расстояние до 200 м</t>
  </si>
  <si>
    <t xml:space="preserve">K1 = 1.1
Часть IV, Глава 16, Общие Положения, п.6 </t>
  </si>
  <si>
    <t>K2 = 1.21
Письмо Госстроя СССР от 25 декабря 1990 года № 21-Д</t>
  </si>
  <si>
    <t>Запись микроколебаний. Промежуточная магнитная запись микросейсм при воспроизведении с разверсткой, см/с св. 2, число регистрируемых компонент 3</t>
  </si>
  <si>
    <t>СЦИР-82, г. Часть IV. Глава 16. Таблица 290. Запись микроколебаний (микросейсм) сейсмологическими станциями, §4</t>
  </si>
  <si>
    <t>При переноске оборудования с профиля на профиль, от скважины или горной выработки к скважине или горной выработке на расстояние св. 200 м</t>
  </si>
  <si>
    <t xml:space="preserve">K1 = 1.2
Часть IV, Глава 16, Общие Положения, п.6 </t>
  </si>
  <si>
    <t/>
  </si>
  <si>
    <t xml:space="preserve">K2 = 1.21
Письмо Госстроя СССР от 25 декабря 1990 года № 21-Д </t>
  </si>
  <si>
    <t>Итого Полевые работы:</t>
  </si>
  <si>
    <t>Надбавки за выполнение полевых работ и выполняемых в условиях полевого лагеря камеральных работ в неблагоприятный период года. Продолжительность неблагоприятного периода года 8-9.5 мес</t>
  </si>
  <si>
    <t>СБЦ 1982  Таб. 2, §4</t>
  </si>
  <si>
    <t>1.7</t>
  </si>
  <si>
    <t>Всего Полевые работы:</t>
  </si>
  <si>
    <t>2</t>
  </si>
  <si>
    <t>Камеральные работы</t>
  </si>
  <si>
    <t>2.1</t>
  </si>
  <si>
    <t>Камеральная обработка сейсморазведки МПВ при двух типах волн при выполнении спецрасчетов и расчетов на ЭВМ</t>
  </si>
  <si>
    <t>СЦИР-82, г. Часть IV. Глава 16. Таблица 291. Обработка материалов сейсморазведки и сейсмоакустики, §2</t>
  </si>
  <si>
    <t>При выполнении расчетов на ЭВМ</t>
  </si>
  <si>
    <t>К1=1,15
СЦИР-82, г. Часть IV. Глава 16. примечания к таблице 291, п.2</t>
  </si>
  <si>
    <t>2.2</t>
  </si>
  <si>
    <t>Расчет спектральных характеристик грунтовых толщ. Обработка материалов сейсмологических наблюдений за колебаниями грунтов при землетрясениях, взрывах и микроколебаниях, машинная обработка при выполнении расчетов ЭВМ</t>
  </si>
  <si>
    <t>1 запись</t>
  </si>
  <si>
    <t>СЦИР-82, г. Часть IV. Глава 16. таблица 293 Обработка материалов по определению коррозионной активности грунтов и интенсивности блуждающих токов, сейсмическому микрорайонированию, §8</t>
  </si>
  <si>
    <t xml:space="preserve">K1 = 1.21
Письмо Госстроя СССР от 25 декабря 1990 года № 21-Д </t>
  </si>
  <si>
    <t>2.3</t>
  </si>
  <si>
    <t>Составление программы при стоимости изысканий, тыс. руб.: до  5</t>
  </si>
  <si>
    <t>1 программа</t>
  </si>
  <si>
    <t>СЦИР-82, г. Часть IV. Глава 16. таблица 294 §1</t>
  </si>
  <si>
    <t>стоимость изысканий</t>
  </si>
  <si>
    <t>2.4</t>
  </si>
  <si>
    <t xml:space="preserve">1 отчет </t>
  </si>
  <si>
    <t>СЦИР-82, г. Часть IV. Глава 16. таблица 294 §10</t>
  </si>
  <si>
    <t>2.5</t>
  </si>
  <si>
    <t>Итого Камеральные работы:</t>
  </si>
  <si>
    <t>2.6</t>
  </si>
  <si>
    <t>Всего Камеральные работы:</t>
  </si>
  <si>
    <t>3</t>
  </si>
  <si>
    <t>Прочие расходы</t>
  </si>
  <si>
    <t>Расходы по внутреннему транспорту при расстоянии от базы св.10 до 15 км.  При стоимости полевых работ до 5 тыс. руб.</t>
  </si>
  <si>
    <t>СБЦИР-82. Таб 4 §3</t>
  </si>
  <si>
    <t>Расходы по внешнему транспорту. Расстояние проезда и перевозки св. 1000 до 2000 км. Продолжительность экспедиции до 1 мес</t>
  </si>
  <si>
    <t xml:space="preserve">СБЦИР-82.Таб 5, §5
</t>
  </si>
  <si>
    <t>Расходы по организации изысканий при стоимости геофизических изысканий: до 100 тыс. руб.</t>
  </si>
  <si>
    <t>СБЦИР-82. Таб 6, §3</t>
  </si>
  <si>
    <t>3.4</t>
  </si>
  <si>
    <t>Расходы по ликвидации изысканий при стоимости геофизических изысканий: до 100 тыс. руб.</t>
  </si>
  <si>
    <t>3.5</t>
  </si>
  <si>
    <t>Затраты по метрологическому обеспечению единства и точности средств измерений и дополнительным амортизационным отчислениям по производственному оборудованию и транспорту</t>
  </si>
  <si>
    <t>СБЦИР-82 п.14 (дополнение)</t>
  </si>
  <si>
    <t>3.6</t>
  </si>
  <si>
    <t>Всего Прочие расходы:</t>
  </si>
  <si>
    <t>4</t>
  </si>
  <si>
    <t>Итого по смете:</t>
  </si>
  <si>
    <t>5</t>
  </si>
  <si>
    <t>6</t>
  </si>
  <si>
    <t>НДС</t>
  </si>
  <si>
    <t>7</t>
  </si>
  <si>
    <t>8</t>
  </si>
  <si>
    <t xml:space="preserve">ВСЕГО по смете с учетом непредвиденных расходов 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</si>
  <si>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</si>
  <si>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</si>
  <si>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</si>
  <si>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</si>
  <si>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</si>
  <si>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</si>
  <si>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бассейна реки, категория сложности III</t>
  </si>
  <si>
    <t>Табл.43 п.2</t>
  </si>
  <si>
    <t>Фотоработы</t>
  </si>
  <si>
    <t>1 снимок</t>
  </si>
  <si>
    <t>Табл.48 п.15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</si>
  <si>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</si>
  <si>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</si>
  <si>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</si>
  <si>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изученности бассейна реки при числе пунктов наблюдений до 50</t>
  </si>
  <si>
    <t>1 схема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</si>
  <si>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</si>
  <si>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</si>
  <si>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</si>
  <si>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</si>
  <si>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Розы сильных ветров (15 м/с и более)</t>
  </si>
  <si>
    <t>1 расчет</t>
  </si>
  <si>
    <t>Табл. 68 п.11</t>
  </si>
  <si>
    <t>Расчет глубины промерзания грунта</t>
  </si>
  <si>
    <t>Табл. 68 п.15</t>
  </si>
  <si>
    <t>Определение комплексных характеристик климата</t>
  </si>
  <si>
    <t>Табл. 68 п.23</t>
  </si>
  <si>
    <t>Составление климатической характеристики района изысканий при числе метеостанций: 3, число годостанций до 50.</t>
  </si>
  <si>
    <t>1 записка</t>
  </si>
  <si>
    <t>Табл. 69 п.2</t>
  </si>
  <si>
    <t>Табл. 53 п.1</t>
  </si>
  <si>
    <t xml:space="preserve">Табл. 62 п.3, прим.6       </t>
  </si>
  <si>
    <t>ИТОГО по позиции 2:</t>
  </si>
  <si>
    <t>% от объема</t>
  </si>
  <si>
    <t>Расходы по внешнему транспорту при расстоянии проезда 
и перевозки в одном направлении: свыше 100 до 300 км</t>
  </si>
  <si>
    <t>Табл. 5, п. 2</t>
  </si>
  <si>
    <t>Расходы по организации и ликвидации</t>
  </si>
  <si>
    <t xml:space="preserve">  ОУп.13, прим.1</t>
  </si>
  <si>
    <t>ИТОГО в ценах 1991 года</t>
  </si>
  <si>
    <t>Непредвиденные расходы</t>
  </si>
  <si>
    <t>ВСЕГО по смете с НДС:</t>
  </si>
  <si>
    <t>Оценка селевой и лавинной опасности</t>
  </si>
  <si>
    <t>Наименование организации – заказчика: АО "КАВКАЗ.РФ"</t>
  </si>
  <si>
    <t xml:space="preserve">Наименование проектной организации:    </t>
  </si>
  <si>
    <t>Наименование работ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</si>
  <si>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</si>
  <si>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</si>
  <si>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</si>
  <si>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</si>
  <si>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</si>
  <si>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</si>
  <si>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</si>
  <si>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</si>
  <si>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</si>
  <si>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</si>
  <si>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</si>
  <si>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</si>
  <si>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</si>
  <si>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II. ПРОЧИЕ РАБОТЫ</t>
  </si>
  <si>
    <t xml:space="preserve">Организация и ликвидация работ </t>
  </si>
  <si>
    <t xml:space="preserve"> п.13 "Общих указаний" Примечание 1.(6%)</t>
  </si>
  <si>
    <t>Таблица 5 п.2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</si>
  <si>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</si>
  <si>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</si>
  <si>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</si>
  <si>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</si>
  <si>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</si>
  <si>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</si>
  <si>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</si>
  <si>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</si>
  <si>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</si>
  <si>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</si>
  <si>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</si>
  <si>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 при стоимости камеральных работ до 2 тыс. руб.</t>
  </si>
  <si>
    <t>табл.53 §2</t>
  </si>
  <si>
    <t>табл. 62 §4, прим.6</t>
  </si>
  <si>
    <t>отчет</t>
  </si>
  <si>
    <t>Итого камеральные работы</t>
  </si>
  <si>
    <t>Итого  по смете в базовых ценах</t>
  </si>
  <si>
    <t>на выполнение инженерно-экологических изысканий</t>
  </si>
  <si>
    <t>Наименование объекта: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</si>
  <si>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</si>
  <si>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</si>
  <si>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</si>
  <si>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</si>
  <si>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</si>
  <si>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</si>
  <si>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Цена</t>
  </si>
  <si>
    <t>Стоимость, руб</t>
  </si>
  <si>
    <t>1.  Полевые работы</t>
  </si>
  <si>
    <t>Инженерно-экологическое рекогносцировочное обследование III категории сложности плохой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</si>
  <si>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</si>
  <si>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3 
прим.1  (к-1.25)                  </t>
    </r>
  </si>
  <si>
    <t>Описание точек наблюдений при составлении инженерно-экологических карт: III категория сложности</t>
  </si>
  <si>
    <t>точка</t>
  </si>
  <si>
    <t>Табл.11, § 2</t>
  </si>
  <si>
    <t>Отбор точечных проб для анализа на загрязненность по химическим показателям: почво-грунтов (методами конверта, по диагонали и т.п.)</t>
  </si>
  <si>
    <t>проба</t>
  </si>
  <si>
    <t>Табл.60, § 7</t>
  </si>
  <si>
    <t>Отбор точечных проб для анализа на загрязненность по химическим показателям: снега</t>
  </si>
  <si>
    <t>Табл.60, § 4</t>
  </si>
  <si>
    <t>в ВОР: снега (льда)</t>
  </si>
  <si>
    <t xml:space="preserve">Отбор точечных проб для анализа на загрязненность по химическим показателям: донных отложений из поверхностного слоя, без использования плавсредств </t>
  </si>
  <si>
    <t>Табл.60, § 5
К1=0,5 (прим. п.3)</t>
  </si>
  <si>
    <t xml:space="preserve">Отбор точечных проб для анализа на загрязненность по химическим показателям: воды с поверхности, без использования плавсредств </t>
  </si>
  <si>
    <t>Табл.60, § 1
К1=0,5 (прим. п.3)</t>
  </si>
  <si>
    <t xml:space="preserve">Отбор проб для бактериологического анализа: воды, без использования плавсредств </t>
  </si>
  <si>
    <t>Табл.60, § 9
К1=0,5 (прим. п.3)</t>
  </si>
  <si>
    <t>1.8</t>
  </si>
  <si>
    <t>Отбор почвы для определения  эффективной удельной активности природных радионуклидов (ЕРН)</t>
  </si>
  <si>
    <t>Табл.60, § 10</t>
  </si>
  <si>
    <t>1.9</t>
  </si>
  <si>
    <t>Измерение потока радона на участке</t>
  </si>
  <si>
    <t>20 точек</t>
  </si>
  <si>
    <t>Табл.91 § 1</t>
  </si>
  <si>
    <t>1.10</t>
  </si>
  <si>
    <t>Радиационное обследование участка площадью, га: св. 1,0</t>
  </si>
  <si>
    <t>0,1 га</t>
  </si>
  <si>
    <t>Табл.92 § 3</t>
  </si>
  <si>
    <t>ИТОГО полевых работ</t>
  </si>
  <si>
    <t>1.11</t>
  </si>
  <si>
    <t>Коэффициент</t>
  </si>
  <si>
    <t>1.12</t>
  </si>
  <si>
    <t>Надбавка за выполнение изысканий в неблагоприятный период года продолжительностью 8-9,5 мес.</t>
  </si>
  <si>
    <t>Табл.2 § 4</t>
  </si>
  <si>
    <t>1.13</t>
  </si>
  <si>
    <t>%</t>
  </si>
  <si>
    <t>1.14</t>
  </si>
  <si>
    <t>Расходы по внешнему транспорту при расстоянии от 100 до 300 км и продолжительности полевых работ до 1 месяца</t>
  </si>
  <si>
    <t xml:space="preserve"> Табл. 5, § 2</t>
  </si>
  <si>
    <t>1.15</t>
  </si>
  <si>
    <t>Расходы на организацию и ликвидацию работ</t>
  </si>
  <si>
    <t>О.У. П 13 с учетом К=2,5 (высокогорный район)</t>
  </si>
  <si>
    <t>ИТОГО прочих расходов</t>
  </si>
  <si>
    <t>Определение химического состава почв</t>
  </si>
  <si>
    <t>Пробоподготовка для выполнения физико-химических исследований солей тяжелых металлов</t>
  </si>
  <si>
    <t>образец</t>
  </si>
  <si>
    <t xml:space="preserve"> Табл.70, § 85</t>
  </si>
  <si>
    <t>1 метал образец</t>
  </si>
  <si>
    <t>Табл.70, § 57</t>
  </si>
  <si>
    <t>Определение полициклических ароматических углеводородов хроматографическим методом (Определение 3,4-бенз(а)пирена)</t>
  </si>
  <si>
    <t>Табл.70, § 66</t>
  </si>
  <si>
    <t>Определение нефтяных углеводородов хроматографическим методом</t>
  </si>
  <si>
    <t>Табл.70, § 63</t>
  </si>
  <si>
    <t>Анализ воды поверхностных источников хозяйсвенно-питьевого водоснабжения</t>
  </si>
  <si>
    <t>Табл.73 § 5</t>
  </si>
  <si>
    <t>Единичные определения химического состава воды</t>
  </si>
  <si>
    <t>Концентрация водородных ионов - рН</t>
  </si>
  <si>
    <t>Табл.72 § 24</t>
  </si>
  <si>
    <t>2.7</t>
  </si>
  <si>
    <t>Ртуть: колориметрический метод</t>
  </si>
  <si>
    <t>Табл.72, § 48</t>
  </si>
  <si>
    <t>2.8</t>
  </si>
  <si>
    <t>Свинец: колориметрический метод</t>
  </si>
  <si>
    <t>Табл.72, § 49</t>
  </si>
  <si>
    <t>2.9</t>
  </si>
  <si>
    <t>Сульфаты: весовой метод</t>
  </si>
  <si>
    <t>Табл.72 § 55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</si>
  <si>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</si>
  <si>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</si>
  <si>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</si>
  <si>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</si>
  <si>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плохой проходимости</t>
  </si>
  <si>
    <t>Табл.9, § 3</t>
  </si>
  <si>
    <t>Обработка описания точек наблюдения для составления комплекса инженерно-экологических карт: III категория сложности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</si>
  <si>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</si>
  <si>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</si>
  <si>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</si>
  <si>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 участка площадью, га: св. 1,0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</si>
  <si>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</si>
  <si>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</si>
  <si>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</si>
  <si>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3.7</t>
  </si>
  <si>
    <t>Составление отчета при стоимости камеральных работ до 5 тыс. руб.</t>
  </si>
  <si>
    <t xml:space="preserve"> Табл.87, § 1</t>
  </si>
  <si>
    <t>ИТОГО КАМЕРАЛЬНЫХ РАБОТ</t>
  </si>
  <si>
    <t>ИТОГО ПО СМЕТЕ</t>
  </si>
  <si>
    <t>К=</t>
  </si>
  <si>
    <t>ИТОГО с учетом непредвиденных расходов</t>
  </si>
  <si>
    <t xml:space="preserve">Итого по смете с учетом НДС:   </t>
  </si>
  <si>
    <t xml:space="preserve">  </t>
  </si>
  <si>
    <t xml:space="preserve">   </t>
  </si>
  <si>
    <t>Дополнительные работы с оплатой услуг сторонних организаций, необходимых для производства изысканий</t>
  </si>
  <si>
    <t>Определение эффективной удельной активности природных радионуклидов (ЕРН)</t>
  </si>
  <si>
    <t>Санитарно-гигиенические исследования природной воды</t>
  </si>
  <si>
    <t>Климатическая характеристика участка изысканий и сведения о фоновых концентрациях загрязняющих веществ в атмосферном воздухе. Справка Росгидромета.</t>
  </si>
  <si>
    <t>справка</t>
  </si>
  <si>
    <t>Рекогносцировочное почвенное обследование при проходимости: плохой, III категории сложности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</si>
  <si>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>.6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</si>
  <si>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</si>
  <si>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t>1 км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</si>
  <si>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</si>
  <si>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Отбор точечных проб для анализа на загрязненность по химическим показателям: почво-грунтов (методами конверта, по диагонали и т.п.) - для исследования на наличие антропогенных источников бенз(а)пирена (пожар)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</si>
  <si>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</si>
  <si>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>Исследование отходов строительного материала при демонтаже (сносе строения)</t>
  </si>
  <si>
    <t>???</t>
  </si>
  <si>
    <t>Определение удельной эффектной активности радионуклидов для каждого типа строительного отхода.</t>
  </si>
  <si>
    <t>Определение класса опасности согласно приказу МПР № 536 образующихся отходов при сносе строения для каждого типа строительного отхода.</t>
  </si>
  <si>
    <t>Оценка территории по признакам шумового и вибрационного воздействия</t>
  </si>
  <si>
    <t>нет в СБЦ</t>
  </si>
  <si>
    <t>Замер уровня пригородного шума  (На территориях, расположенных в областях, с уровнями звука свыше 60 дБА необходимо применение мероприятий по шумозащите).  – 1 точка. (дневной и ночной при установившихся погодных условиях).</t>
  </si>
  <si>
    <t>Водородный показатель pH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</si>
  <si>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</si>
  <si>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</si>
  <si>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</si>
  <si>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</si>
  <si>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</si>
  <si>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</si>
  <si>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</si>
  <si>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>Карбонаты в почвах ацидиметрическим методом</t>
  </si>
  <si>
    <t xml:space="preserve"> Табл.70, § 51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</si>
  <si>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</si>
  <si>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</si>
  <si>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</si>
  <si>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</si>
  <si>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</si>
  <si>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</si>
  <si>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</si>
  <si>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</si>
  <si>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2.10</t>
  </si>
  <si>
    <t>Гранулометрический анализ фракций почв меньше 0,1 мм методом ареометра (пипетки)</t>
  </si>
  <si>
    <t xml:space="preserve"> Табл.64, § 12</t>
  </si>
  <si>
    <t>2.15</t>
  </si>
  <si>
    <t>Прозрачность</t>
  </si>
  <si>
    <t>Табл.72 § 83</t>
  </si>
  <si>
    <t>2.16</t>
  </si>
  <si>
    <t>Запах в момент отбора</t>
  </si>
  <si>
    <t>Табл.72 § 80</t>
  </si>
  <si>
    <t>2.17</t>
  </si>
  <si>
    <t>Цветность</t>
  </si>
  <si>
    <t>Табл.72 § 84</t>
  </si>
  <si>
    <t>2.18</t>
  </si>
  <si>
    <t xml:space="preserve">Взвешенные вещества (мутность) </t>
  </si>
  <si>
    <t>Табл.72 § 90</t>
  </si>
  <si>
    <t>2.19</t>
  </si>
  <si>
    <t>% насыщения растворенного кислорода</t>
  </si>
  <si>
    <t>Табл.72 § 88</t>
  </si>
  <si>
    <t>2.20</t>
  </si>
  <si>
    <t>Сухой остаток: выпариванием с содой</t>
  </si>
  <si>
    <t>Табл.72 § 57</t>
  </si>
  <si>
    <t>2.21</t>
  </si>
  <si>
    <t>Поверхностно-активные вещества (ПАВ) анионо-активные</t>
  </si>
  <si>
    <t>Табл.72 § 85</t>
  </si>
  <si>
    <t>2.22</t>
  </si>
  <si>
    <t>Химическое потребление кислорода: окисление бихроматное с катализатором</t>
  </si>
  <si>
    <t>Табл.72 § 79</t>
  </si>
  <si>
    <t>2.23</t>
  </si>
  <si>
    <t>Кислород растворенный: метод Виккера</t>
  </si>
  <si>
    <t>Табл.72 § 21</t>
  </si>
  <si>
    <t>2.24</t>
  </si>
  <si>
    <t>Железо общее: колориметрический метод</t>
  </si>
  <si>
    <t>Табл.72 § 8</t>
  </si>
  <si>
    <t>2.25</t>
  </si>
  <si>
    <t>Хлориды: объемный метод</t>
  </si>
  <si>
    <t>Табл.72 § 72</t>
  </si>
  <si>
    <t>2.27</t>
  </si>
  <si>
    <t>Нитриты: колориметрический метод</t>
  </si>
  <si>
    <t>Табл.72 § 42</t>
  </si>
  <si>
    <t>2.28</t>
  </si>
  <si>
    <t>Нитраты: колориметрический метод</t>
  </si>
  <si>
    <t>Табл.72 § 41</t>
  </si>
  <si>
    <t>2.29</t>
  </si>
  <si>
    <t>Аммоний-ион: колориметрический метод</t>
  </si>
  <si>
    <t>Табл.72 § 2</t>
  </si>
  <si>
    <t>2.30</t>
  </si>
  <si>
    <t>Нефтепродукты: метод тонкослойной хроматографии с УФ спектральным окончанием</t>
  </si>
  <si>
    <t>Табл.72 § 38</t>
  </si>
  <si>
    <t>2.31</t>
  </si>
  <si>
    <t>Фенолы: фотометрический метод с пирамидоном</t>
  </si>
  <si>
    <t>Табл.72, § 66</t>
  </si>
  <si>
    <t>2.32</t>
  </si>
  <si>
    <t>Кадмий: колориметрический метод</t>
  </si>
  <si>
    <t>Табл.72, § 15</t>
  </si>
  <si>
    <t>2.33</t>
  </si>
  <si>
    <t>Никель: колориметрический метод</t>
  </si>
  <si>
    <t>Табл.72, § 39</t>
  </si>
  <si>
    <t>2.34</t>
  </si>
  <si>
    <t>Цинк: колориметрический метод</t>
  </si>
  <si>
    <t>Табл.72, § 75</t>
  </si>
  <si>
    <t>2.35</t>
  </si>
  <si>
    <t>Марганец: колориметрический метод с концентрированием</t>
  </si>
  <si>
    <t>Табл.72, § 30</t>
  </si>
  <si>
    <t>2.36</t>
  </si>
  <si>
    <t>Хром III и IV валентный: колориметрический метод</t>
  </si>
  <si>
    <t>Табл.72, § 74</t>
  </si>
  <si>
    <t>2.37</t>
  </si>
  <si>
    <t>Кальций: оксалатный метод с весовым или объемным окончанием</t>
  </si>
  <si>
    <t>Табл.72, § 16</t>
  </si>
  <si>
    <t>2.38</t>
  </si>
  <si>
    <t>Фосфаты минеральной формы: фотометрический метод</t>
  </si>
  <si>
    <t>Табл.72, § 68</t>
  </si>
  <si>
    <t>2.39</t>
  </si>
  <si>
    <t>Карбонат-ион: объемный метод</t>
  </si>
  <si>
    <t>Табл.72, § 18</t>
  </si>
  <si>
    <t>2.40</t>
  </si>
  <si>
    <t>Алюминий: колориметрический метод</t>
  </si>
  <si>
    <t>Табл.72, § 1</t>
  </si>
  <si>
    <t>2.41</t>
  </si>
  <si>
    <t>Кобальт: колориметрический метод с предварительным концентрированием</t>
  </si>
  <si>
    <t>Табл.72, § 23</t>
  </si>
  <si>
    <t>2.42</t>
  </si>
  <si>
    <t>Молибден: колориметрический метод</t>
  </si>
  <si>
    <t>Табл.72, § 34</t>
  </si>
  <si>
    <t>2.44</t>
  </si>
  <si>
    <t>Медь: колориметрический метод</t>
  </si>
  <si>
    <t>Табл.72, § 33</t>
  </si>
  <si>
    <t>2.46</t>
  </si>
  <si>
    <t>Мышьяк: колориметрический метод</t>
  </si>
  <si>
    <t>Табл.72, § 35</t>
  </si>
  <si>
    <t>Обработка результатов почвенного обследования III категории сложности плохой проходимости</t>
  </si>
  <si>
    <t>Табл.9, § 6</t>
  </si>
  <si>
    <t>объект</t>
  </si>
  <si>
    <t>Обоснование сметной стоимости</t>
  </si>
  <si>
    <t>Сумма</t>
  </si>
  <si>
    <t>1.Археологические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</si>
  <si>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</si>
  <si>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 экспедиций</t>
  </si>
  <si>
    <t>Объект</t>
  </si>
  <si>
    <t>1 км²</t>
  </si>
  <si>
    <t xml:space="preserve">СЦНПР-91, Раздел 8. т.8-5. п. 4 </t>
  </si>
  <si>
    <t xml:space="preserve"> Фотосъёмка (цветное фото) </t>
  </si>
  <si>
    <t>Негатив, слайд</t>
  </si>
  <si>
    <t xml:space="preserve">СЦНПР-91, Общая часть п. 30, а </t>
  </si>
  <si>
    <t>Работы в высокогорных районах</t>
  </si>
  <si>
    <t>СЦНПР-91, Общая часть п. 30, в</t>
  </si>
  <si>
    <t>Работы в неблагоприятный период года продолжительностью свыше 6 мес.</t>
  </si>
  <si>
    <t>Итого по разделу 1</t>
  </si>
  <si>
    <t>2. Отчёт об археологических исследованиях</t>
  </si>
  <si>
    <t xml:space="preserve">СЦНПР-91 гл.3 т.6-3 а. </t>
  </si>
  <si>
    <t xml:space="preserve">Написание текста отчета </t>
  </si>
  <si>
    <t>Печ. Лист</t>
  </si>
  <si>
    <t xml:space="preserve">СЦНПР-91 гл.5 т.11-11 3- а. </t>
  </si>
  <si>
    <t>Схематический ситуационный план обследованной территории на геоподоснове.</t>
  </si>
  <si>
    <t>Формата А3</t>
  </si>
  <si>
    <t>Альбом до 5 экз.</t>
  </si>
  <si>
    <t>Итого по разделу 2</t>
  </si>
  <si>
    <t>Итого по смете</t>
  </si>
  <si>
    <t>Письмо МК РФ от 20 декабря 2011 года N 107-01-39/10-КЧ</t>
  </si>
  <si>
    <t>Письмо МК РФ от 13.10.98 г. № 01-211/16-14</t>
  </si>
  <si>
    <t>Главный инженер проекта</t>
  </si>
  <si>
    <t>ИТОГО</t>
  </si>
  <si>
    <t>Смета № 8-ВОП</t>
  </si>
  <si>
    <t xml:space="preserve">на проведение работ по разведке территории на наличие взрывоопасных предметов
</t>
  </si>
  <si>
    <t>Исполнитель:</t>
  </si>
  <si>
    <t>Наименование организации заказчика:  АО "КАВКАЗ.РФ"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</si>
  <si>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</si>
  <si>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 xml:space="preserve">1. Полевая разведка </t>
  </si>
  <si>
    <t>Табл.1 § 2 участок S -3 га.</t>
  </si>
  <si>
    <t xml:space="preserve">Камеральные работы </t>
  </si>
  <si>
    <t>1 га.</t>
  </si>
  <si>
    <t>Табл.2 § 1  Глубина разведки до 0.4 м.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</si>
  <si>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</si>
  <si>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</si>
  <si>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</si>
  <si>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 xml:space="preserve">Итого </t>
  </si>
  <si>
    <t>Табл.5 § 2</t>
  </si>
  <si>
    <t>Расходы по внешнему транспорту, расстояние проезда и перевозки в одном направлении: 100-300 км, продолжительность работ до 1 мес.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</si>
  <si>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</si>
  <si>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</si>
  <si>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</si>
  <si>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</si>
  <si>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</si>
  <si>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</si>
  <si>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</si>
  <si>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</si>
  <si>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Резерв средств на непредвиденные работы и затраты</t>
  </si>
  <si>
    <t>Итого в ценах 2001 г.</t>
  </si>
  <si>
    <t>коэф.</t>
  </si>
  <si>
    <t>Создание инженерно-топографических планов (под площадной объект) М 1:500, высота сечения рельефа 0,5 м, незастроенная территория,( III категория сложности)</t>
  </si>
  <si>
    <t>СБЦ - 2004 Табл. 8 п.3 
К1-п.2 прим.к таблице (спутниковые системы)</t>
  </si>
  <si>
    <t>Создание инженерно-топографических планов М 1:1000, высота сечения рельефа 1,0 м, категория сложности - III</t>
  </si>
  <si>
    <t>СБЦ - 2004 Табл. 8 п.4</t>
  </si>
  <si>
    <t>Создание инженерно-топографических планов (под линейные сооружения)  М 1:1000, высота сечения рельефа 1,0 м, категория сложности - III</t>
  </si>
  <si>
    <t>СБЦ - 2004 Табл. 9 п.15</t>
  </si>
  <si>
    <t>СБЦ - 2004 Табл. 9 п.6</t>
  </si>
  <si>
    <t>СБЦ - 2004 Табл. 9 п.15; К1- п.15д ОУ (компьют.технол.)</t>
  </si>
  <si>
    <t>СБЦ-2004,Табл. 5, п.2</t>
  </si>
  <si>
    <t xml:space="preserve"> Расходы по внешнему транспорту при расстоянии проезда и перевозки в одном направлении  св. 100 до 300 км  и продолжительности работ до 1 месяца)</t>
  </si>
  <si>
    <t>Смета № 6-из</t>
  </si>
  <si>
    <t>на археологические иследования</t>
  </si>
  <si>
    <t>Археологические иследования</t>
  </si>
  <si>
    <t>Разведка территории на наличие взрывоопасных предметов</t>
  </si>
  <si>
    <t>Заместитель директора Департамента развития инфраструктуры
АО "КАВКАЗ.РФ"</t>
  </si>
  <si>
    <t>Составил: ________________</t>
  </si>
  <si>
    <t>Непредвиденные расходы 10%</t>
  </si>
  <si>
    <t>Всего с учетом непредвиденных расходов</t>
  </si>
  <si>
    <t>С непредвиденными 10%</t>
  </si>
  <si>
    <t>С НДС 20%</t>
  </si>
  <si>
    <t>ВСЕГО с учетом непредвиденных 10%</t>
  </si>
  <si>
    <t>ИТОГО с учетом непредвиденных затрат 10%</t>
  </si>
  <si>
    <t xml:space="preserve">  СБЦ-2004, О.У., п. 18</t>
  </si>
  <si>
    <t>ИТОГО изыскательские работы в ценах 2001 года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</si>
  <si>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</si>
  <si>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инженерно-геодезические изыскания;</t>
  </si>
  <si>
    <t>геофизические исследования;</t>
  </si>
  <si>
    <t>оценка селевой и лавинной опасности;</t>
  </si>
  <si>
    <t>инженерно-экологические изыскания;</t>
  </si>
  <si>
    <t>инженерно-гидрометеорологические изыскания;</t>
  </si>
  <si>
    <t>Объект исследования</t>
  </si>
  <si>
    <t>СЦНПР-91, раздел 6 Гл 5, т.6-1 п.3, с учетом примечания к табл.6-1</t>
  </si>
  <si>
    <t>СЦНПР-91, раздел 11 Гл 5, т.11-11 п.1</t>
  </si>
  <si>
    <t>СЦНПР-91, Раздел 1. Гл. 3 т.1-22. п. 5, с учетом примечания п.1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</si>
  <si>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</si>
  <si>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</si>
  <si>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</si>
  <si>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Итого с НДС</t>
  </si>
  <si>
    <t>Стоимость инж.изыск.в ценах 2 кв.2022</t>
  </si>
  <si>
    <t>Коэф.2 кв.2022</t>
  </si>
  <si>
    <t>Стоимость проектных работ в ценах 2 кв.2022</t>
  </si>
  <si>
    <t>ИТОГО  в текущих ценах II квартала 2022 г. (письмо Минстроя России от 29.04.2022 N 19281-ИФ/09)</t>
  </si>
  <si>
    <t>Наименование стройки</t>
  </si>
  <si>
    <t>Заказчик</t>
  </si>
  <si>
    <t>АО "КАВКАЗ. РФ"</t>
  </si>
  <si>
    <t>Проектная организация</t>
  </si>
  <si>
    <t xml:space="preserve">Составлена в уровне цен </t>
  </si>
  <si>
    <t>2022 г.</t>
  </si>
  <si>
    <t>№ п\п</t>
  </si>
  <si>
    <t>Наименование должностей исполнителей</t>
  </si>
  <si>
    <r>
      <t xml:space="preserve">Фактическое 
время участия исполнителя в работе, </t>
    </r>
    <r>
      <rPr>
        <b/>
        <sz val="12"/>
        <color theme="1"/>
        <rFont val="Times New Roman"/>
        <family val="1"/>
        <charset val="204"/>
      </rPr>
      <t>Тфi</t>
    </r>
    <r>
      <rPr>
        <sz val="12"/>
        <color theme="1"/>
        <rFont val="Times New Roman"/>
        <family val="1"/>
        <charset val="204"/>
      </rPr>
      <t xml:space="preserve">
(дни)
</t>
    </r>
  </si>
  <si>
    <r>
      <t xml:space="preserve">Плановая продолжительность 
выполнения проектных работ, предусмотренных 
калькуляцией, </t>
    </r>
    <r>
      <rPr>
        <b/>
        <sz val="12"/>
        <color theme="1"/>
        <rFont val="Times New Roman"/>
        <family val="1"/>
        <charset val="204"/>
      </rPr>
      <t>Тп</t>
    </r>
    <r>
      <rPr>
        <sz val="12"/>
        <color theme="1"/>
        <rFont val="Times New Roman"/>
        <family val="1"/>
        <charset val="204"/>
      </rPr>
      <t xml:space="preserve"> 
(дни)</t>
    </r>
  </si>
  <si>
    <r>
      <t xml:space="preserve">Численность исполнителей 
одной квалификации 
</t>
    </r>
    <r>
      <rPr>
        <b/>
        <sz val="12"/>
        <color theme="1"/>
        <rFont val="Times New Roman"/>
        <family val="1"/>
        <charset val="204"/>
      </rPr>
      <t xml:space="preserve">Чi </t>
    </r>
    <r>
      <rPr>
        <sz val="12"/>
        <color theme="1"/>
        <rFont val="Times New Roman"/>
        <family val="1"/>
        <charset val="204"/>
      </rPr>
      <t xml:space="preserve">(чел)
</t>
    </r>
  </si>
  <si>
    <r>
      <t xml:space="preserve">Индекс 
уровня квалификации 
специалистов 
исполнителей 
работы </t>
    </r>
    <r>
      <rPr>
        <b/>
        <sz val="12"/>
        <color theme="1"/>
        <rFont val="Times New Roman"/>
        <family val="1"/>
        <charset val="204"/>
      </rPr>
      <t>Иi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</si>
  <si>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Коэффициент квалификации (участия) 
специалистов одной 
квалификации, ∑ 
(гр.3 / итог гр.4 × 
гр.5 × гр.6) /∑ гр. 5
</t>
  </si>
  <si>
    <t>*</t>
  </si>
  <si>
    <t>Главный специалист</t>
  </si>
  <si>
    <r>
      <t xml:space="preserve">Тфi </t>
    </r>
    <r>
      <rPr>
        <sz val="12"/>
        <color theme="1"/>
        <rFont val="Times New Roman"/>
        <family val="1"/>
        <charset val="204"/>
      </rPr>
      <t>рассчитано в соответствии с графиком посещения объекта</t>
    </r>
  </si>
  <si>
    <t>Примечание: * – графы для расчета коэффициента в таблице не заполняются</t>
  </si>
  <si>
    <t>Проверка</t>
  </si>
  <si>
    <t xml:space="preserve">Среднемесячная зарплата исполнителей, руб.
</t>
  </si>
  <si>
    <t xml:space="preserve">Кол-во 
рабочих 
дней в 
месяце, 
дни
</t>
  </si>
  <si>
    <t xml:space="preserve">Среднедневная 
зарплата 
исполнителей 
[гр1/гр2] 
руб.
</t>
  </si>
  <si>
    <t>Удельный вес 
зарплаты в 
себестоимости 
работ -
Кз, %</t>
  </si>
  <si>
    <t xml:space="preserve">Рентабельность
, %
</t>
  </si>
  <si>
    <r>
      <t xml:space="preserve">Среднедневная 
единичная 
выработка </t>
    </r>
    <r>
      <rPr>
        <b/>
        <sz val="12"/>
        <color theme="1"/>
        <rFont val="Times New Roman"/>
        <family val="1"/>
        <charset val="204"/>
      </rPr>
      <t>Вср</t>
    </r>
    <r>
      <rPr>
        <sz val="12"/>
        <color theme="1"/>
        <rFont val="Times New Roman"/>
        <family val="1"/>
        <charset val="204"/>
      </rPr>
      <t>, 
руб. 
(гр. 3 × (1 
+ гр. 5)) / 
гр. 4</t>
    </r>
  </si>
  <si>
    <r>
      <t xml:space="preserve">Продолжительность разработки </t>
    </r>
    <r>
      <rPr>
        <b/>
        <sz val="12"/>
        <color theme="1"/>
        <rFont val="Times New Roman"/>
        <family val="1"/>
        <charset val="204"/>
      </rPr>
      <t>Тп</t>
    </r>
    <r>
      <rPr>
        <sz val="12"/>
        <color theme="1"/>
        <rFont val="Times New Roman"/>
        <family val="1"/>
        <charset val="204"/>
      </rPr>
      <t xml:space="preserve">
(дни)
</t>
    </r>
  </si>
  <si>
    <r>
      <t xml:space="preserve">Численность 
исполнителей 
</t>
    </r>
    <r>
      <rPr>
        <b/>
        <sz val="12"/>
        <color theme="1"/>
        <rFont val="Times New Roman"/>
        <family val="1"/>
        <charset val="204"/>
      </rPr>
      <t>Чобщ</t>
    </r>
    <r>
      <rPr>
        <sz val="12"/>
        <color theme="1"/>
        <rFont val="Times New Roman"/>
        <family val="1"/>
        <charset val="204"/>
      </rPr>
      <t xml:space="preserve"> (чел.)
</t>
    </r>
  </si>
  <si>
    <r>
      <t xml:space="preserve">Коэффициент 
квалификации 
(участия) 
</t>
    </r>
    <r>
      <rPr>
        <b/>
        <sz val="12"/>
        <color theme="1"/>
        <rFont val="Times New Roman"/>
        <family val="1"/>
        <charset val="204"/>
      </rPr>
      <t>Ккв-уч</t>
    </r>
  </si>
  <si>
    <r>
      <t xml:space="preserve">Стоимость 
работ, 
руб.
</t>
    </r>
    <r>
      <rPr>
        <b/>
        <sz val="12"/>
        <color theme="1"/>
        <rFont val="Times New Roman"/>
        <family val="1"/>
        <charset val="204"/>
      </rPr>
      <t>Спр</t>
    </r>
    <r>
      <rPr>
        <sz val="12"/>
        <color theme="1"/>
        <rFont val="Times New Roman"/>
        <family val="1"/>
        <charset val="204"/>
      </rPr>
      <t xml:space="preserve"> = (гр. 
6 × гр. 7 
× гр. 8 × 
гр. 9)</t>
    </r>
  </si>
  <si>
    <t>Вср=</t>
  </si>
  <si>
    <t>(ЗПср х (1+Р))/К3</t>
  </si>
  <si>
    <t>ЗПср- среднедневная заработная плата, тыс. руб. Принимается по данным Росстата о среднемесячной номинальной начисленной заработной плате работающих в экономике, по видам экономической деятельности в Российской Федерации для деятельности в области архитектуры (код 71.11 согласно ОК 029-2014 (КДЕС ред. 2) «Общероссийский классификатор видов экономической деятельности» (далее –Общероссийский классификатор) за год, предшествующий году определения сметной стоимости объекта проектирования (среднее значение за период январь-декабрь), исходя из усредненного на основании производственного календаря количества рабочих дней в месяце для года, предшествующего году определения сметной стоимости проектных работ. Для работ по проектированию объектов, являющихся особо опасными, технически сложными, уникальными объектами согласно статье 48.1 Градостроительного кодекса Российской Федерации, а также для работ по подготовке проектной документации, содержащей материалы в форме информационной модели, среднемесячная заработная плата принимается для деятельности в области инженерно-технического проектирования (код 71.12 согласно ОК 029-2014 (КДЕС ред. 2) Общероссийского классификатора);</t>
  </si>
  <si>
    <t>Р- коэффициентуровня рентабельности (сметной прибыли), принимается Р = 0,1 (10%) согласно таблице 1.2, приведенной в приложении № 2 к Методике</t>
  </si>
  <si>
    <t>К3- коэффициент, учитывающий долю оплаты труда производственного персонала в себестоимости проектных работ: К3 принимается в размере 0,4(40,06%) согласно таблице 1.1, приведенной в приложении № 2 к Методике;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</si>
  <si>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предпринимательства,  по видам экономической деятельности (в соответствии с ОКВЭД2) в Российской Федерации за 2017-2021гг.</t>
  </si>
  <si>
    <t>(рублей)</t>
  </si>
  <si>
    <t>Коды ОКВЭД2</t>
  </si>
  <si>
    <t>Всего</t>
  </si>
  <si>
    <t xml:space="preserve">  сельское, лесное хозяйство, охота, рыболовство и рыбоводство</t>
  </si>
  <si>
    <t>A</t>
  </si>
  <si>
    <t xml:space="preserve">           в том числе:</t>
  </si>
  <si>
    <t xml:space="preserve">    растениеводство и животноводство, охота и предоставление соответствующих услуг в этих областях </t>
  </si>
  <si>
    <t>01</t>
  </si>
  <si>
    <t xml:space="preserve">    лесоводство и лесозаготовки</t>
  </si>
  <si>
    <t>02</t>
  </si>
  <si>
    <t xml:space="preserve">    рыболовство и рыбоводство</t>
  </si>
  <si>
    <t>03</t>
  </si>
  <si>
    <t xml:space="preserve">  добыча полезных ископаемых</t>
  </si>
  <si>
    <t>B</t>
  </si>
  <si>
    <t xml:space="preserve">        из нее:</t>
  </si>
  <si>
    <t xml:space="preserve">     добыча угля</t>
  </si>
  <si>
    <t>05</t>
  </si>
  <si>
    <t xml:space="preserve">     добыча нефти и природного газа</t>
  </si>
  <si>
    <t>06</t>
  </si>
  <si>
    <t xml:space="preserve">     добыча металлических руд</t>
  </si>
  <si>
    <t>07</t>
  </si>
  <si>
    <t xml:space="preserve">     добыча прочих полезных ископаемых</t>
  </si>
  <si>
    <t>08</t>
  </si>
  <si>
    <t xml:space="preserve">     предоставление услуг в области добычи полезных ископаемых</t>
  </si>
  <si>
    <t>09</t>
  </si>
  <si>
    <t xml:space="preserve">  обрабатывающие производства</t>
  </si>
  <si>
    <t>C</t>
  </si>
  <si>
    <t xml:space="preserve">      из них:</t>
  </si>
  <si>
    <t xml:space="preserve">    производство пищевых продуктов</t>
  </si>
  <si>
    <t>10</t>
  </si>
  <si>
    <t xml:space="preserve">    производство напитков</t>
  </si>
  <si>
    <t>11</t>
  </si>
  <si>
    <t xml:space="preserve">    производство табачных изделий</t>
  </si>
  <si>
    <t>12</t>
  </si>
  <si>
    <t xml:space="preserve">    производство текстильных изделий</t>
  </si>
  <si>
    <t>13</t>
  </si>
  <si>
    <t xml:space="preserve">    производство одежды</t>
  </si>
  <si>
    <t>14</t>
  </si>
  <si>
    <t xml:space="preserve">    производство кожи и изделий из кожи</t>
  </si>
  <si>
    <t>15</t>
  </si>
  <si>
    <t xml:space="preserve">    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</si>
  <si>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</si>
  <si>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 xml:space="preserve">    производство бумаги и бумажных изделий</t>
  </si>
  <si>
    <t>17</t>
  </si>
  <si>
    <t xml:space="preserve">    деятельность полиграфическая и копирование носителей информации</t>
  </si>
  <si>
    <t>18</t>
  </si>
  <si>
    <t xml:space="preserve">    производство кокса и нефтепродуктов</t>
  </si>
  <si>
    <t>19</t>
  </si>
  <si>
    <t xml:space="preserve">    производство химических веществ и химических продуктов</t>
  </si>
  <si>
    <t>20</t>
  </si>
  <si>
    <t xml:space="preserve">    производство лекарственных средств и материалов, применяемых в медицинских целях</t>
  </si>
  <si>
    <t>21</t>
  </si>
  <si>
    <t xml:space="preserve">    производство резиновых и пластмассовых изделий</t>
  </si>
  <si>
    <t>22</t>
  </si>
  <si>
    <t xml:space="preserve">    производство прочей неметаллической минеральной продукции</t>
  </si>
  <si>
    <t>23</t>
  </si>
  <si>
    <t xml:space="preserve">    производство металлургическое</t>
  </si>
  <si>
    <t>24</t>
  </si>
  <si>
    <t xml:space="preserve">    производство готовых металлических изделий, кроме машин о оборудования</t>
  </si>
  <si>
    <t>25</t>
  </si>
  <si>
    <t xml:space="preserve">    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</si>
  <si>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</si>
  <si>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</si>
  <si>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</si>
  <si>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 xml:space="preserve">    производство машин и оборудования, не включенных в другие группировки</t>
  </si>
  <si>
    <t>28</t>
  </si>
  <si>
    <t xml:space="preserve">    производство автотранспортных средств, прицепов и полуприцепов </t>
  </si>
  <si>
    <t>29</t>
  </si>
  <si>
    <t xml:space="preserve">    производство прочих транспортных средств и оборудования</t>
  </si>
  <si>
    <t>30</t>
  </si>
  <si>
    <t xml:space="preserve">    производство мебели</t>
  </si>
  <si>
    <t>31</t>
  </si>
  <si>
    <t xml:space="preserve">    производство прочих готовых изделий</t>
  </si>
  <si>
    <t>32</t>
  </si>
  <si>
    <t xml:space="preserve">    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</si>
  <si>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</si>
  <si>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</si>
  <si>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D</t>
  </si>
  <si>
    <t xml:space="preserve">             в том числе:</t>
  </si>
  <si>
    <t xml:space="preserve">     производство, передача и распределение электроэнергии</t>
  </si>
  <si>
    <t>35.1</t>
  </si>
  <si>
    <t xml:space="preserve">     производство и распределение газообразного топлива</t>
  </si>
  <si>
    <t>35.2</t>
  </si>
  <si>
    <t xml:space="preserve">     производство, передача и распределение пара и горячей воды</t>
  </si>
  <si>
    <t>35.3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</si>
  <si>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</si>
  <si>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</si>
  <si>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 xml:space="preserve">      в том числе:</t>
  </si>
  <si>
    <t xml:space="preserve">   забор, очистка и распределение воды</t>
  </si>
  <si>
    <t>36</t>
  </si>
  <si>
    <t xml:space="preserve">   сбор и обработка сточных вод</t>
  </si>
  <si>
    <t>37</t>
  </si>
  <si>
    <t xml:space="preserve">   сбор, обработка и утилизация отходов; обработка вторичного сырья</t>
  </si>
  <si>
    <t>38</t>
  </si>
  <si>
    <t xml:space="preserve">   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</si>
  <si>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</si>
  <si>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</si>
  <si>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</si>
  <si>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 xml:space="preserve">         в том числе:</t>
  </si>
  <si>
    <t xml:space="preserve">  строительство зданий</t>
  </si>
  <si>
    <t>41</t>
  </si>
  <si>
    <t xml:space="preserve">  строительство инженерных сооружений</t>
  </si>
  <si>
    <t>42</t>
  </si>
  <si>
    <t xml:space="preserve">  работы строительные специализированные</t>
  </si>
  <si>
    <t>43</t>
  </si>
  <si>
    <t>торговля оптовая и розничная; ремонт автотранспортных средств и мотоциклов</t>
  </si>
  <si>
    <t>G</t>
  </si>
  <si>
    <t xml:space="preserve">        в том числе:</t>
  </si>
  <si>
    <t xml:space="preserve">   торговля оптовая и розничная автотранспортными средствами и мотоциклами и их ремонт</t>
  </si>
  <si>
    <t>45</t>
  </si>
  <si>
    <t xml:space="preserve">   торговля оптовая, кроме оптовой торговли автотранспортными средствами и мотоциклами</t>
  </si>
  <si>
    <t>46</t>
  </si>
  <si>
    <t xml:space="preserve">   торговля розничная, кроме торговли автотранспортными средствами и мотоциклами</t>
  </si>
  <si>
    <t>47</t>
  </si>
  <si>
    <t>транспортировка и хранение</t>
  </si>
  <si>
    <t>H</t>
  </si>
  <si>
    <t xml:space="preserve">   деятельность сухопутного и трубопроводного транспорта</t>
  </si>
  <si>
    <t>49</t>
  </si>
  <si>
    <t xml:space="preserve">   деятельность водного транспорта</t>
  </si>
  <si>
    <t>50</t>
  </si>
  <si>
    <t xml:space="preserve">   деятельность воздушного и космического транспорта</t>
  </si>
  <si>
    <t>51</t>
  </si>
  <si>
    <t xml:space="preserve">   складское хозяйство и вспомогательная транспортная деятельность</t>
  </si>
  <si>
    <t>52</t>
  </si>
  <si>
    <t xml:space="preserve">   деятельность почтовой связи и курьерская деятельность</t>
  </si>
  <si>
    <t>53</t>
  </si>
  <si>
    <t>деятельность гостиниц и предприятий общественного питания</t>
  </si>
  <si>
    <t>I</t>
  </si>
  <si>
    <t xml:space="preserve">   деятельность по предоставлению мест для временного проживания</t>
  </si>
  <si>
    <t>55</t>
  </si>
  <si>
    <t xml:space="preserve">   деятельность по предоставлению продуктов питания и напитков</t>
  </si>
  <si>
    <t>56</t>
  </si>
  <si>
    <t>деятельность в области информации и связи</t>
  </si>
  <si>
    <t>J</t>
  </si>
  <si>
    <t xml:space="preserve">    деятельность издательская</t>
  </si>
  <si>
    <t>58</t>
  </si>
  <si>
    <t xml:space="preserve">    производство кинофильмов, видеофильмов и телевизионных программ, издание звукозаписей и нот</t>
  </si>
  <si>
    <t>59</t>
  </si>
  <si>
    <t xml:space="preserve">    деятельность в области телевизионного и радиовещания</t>
  </si>
  <si>
    <t>60</t>
  </si>
  <si>
    <t xml:space="preserve">    деятельность в сфере телекоммуникаций</t>
  </si>
  <si>
    <t>61</t>
  </si>
  <si>
    <t xml:space="preserve">    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</si>
  <si>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</si>
  <si>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 xml:space="preserve">   деятельность в области информационных технологий</t>
  </si>
  <si>
    <t>63</t>
  </si>
  <si>
    <t>деятельность финансовая и страховая</t>
  </si>
  <si>
    <t>K</t>
  </si>
  <si>
    <t xml:space="preserve">       в том числе:</t>
  </si>
  <si>
    <t xml:space="preserve">    деятельность по предоставлению финансовых услуг, кроме услуг по страхованию и пенсионному обеспечению</t>
  </si>
  <si>
    <t>64</t>
  </si>
  <si>
    <t xml:space="preserve">    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</si>
  <si>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</si>
  <si>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 xml:space="preserve">    деятельность вспомогательная в сфере финансовых услуг и страхования</t>
  </si>
  <si>
    <t>66</t>
  </si>
  <si>
    <t>деятельность по операциям с недвижимым имуществом</t>
  </si>
  <si>
    <t>L</t>
  </si>
  <si>
    <t xml:space="preserve">    покупка и продажа собственного недвижимого имущества</t>
  </si>
  <si>
    <t>68.1</t>
  </si>
  <si>
    <t xml:space="preserve">    аренда и управление собственным или арендованным недвижимым имуществом</t>
  </si>
  <si>
    <t>68.2</t>
  </si>
  <si>
    <t xml:space="preserve">    операции с недвижимым имуществом за вознаграждение или на договорной основе</t>
  </si>
  <si>
    <t>68.3</t>
  </si>
  <si>
    <t>деятельность профессиональная,научная и техническая</t>
  </si>
  <si>
    <t>M</t>
  </si>
  <si>
    <t xml:space="preserve">    деятельность в области  права и бухгалтерского учета</t>
  </si>
  <si>
    <t>69</t>
  </si>
  <si>
    <t xml:space="preserve">    деятельность головных офисов; консультирование по вопросам управления</t>
  </si>
  <si>
    <t>70</t>
  </si>
  <si>
    <t xml:space="preserve">    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</si>
  <si>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</si>
  <si>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 xml:space="preserve">  научные исследования и разработки</t>
  </si>
  <si>
    <t>72</t>
  </si>
  <si>
    <t xml:space="preserve">   деятельность рекламная и исследование конъюнктуры рынка</t>
  </si>
  <si>
    <t>73</t>
  </si>
  <si>
    <t xml:space="preserve">   деятельность профессиональная научная и техническая прочая</t>
  </si>
  <si>
    <t>74</t>
  </si>
  <si>
    <t xml:space="preserve">    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</si>
  <si>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</si>
  <si>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</si>
  <si>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</si>
  <si>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</si>
  <si>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</si>
  <si>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 xml:space="preserve">            в том числе:</t>
  </si>
  <si>
    <t xml:space="preserve">    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</si>
  <si>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</si>
  <si>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 xml:space="preserve">    предоставление государственных услуг обществу</t>
  </si>
  <si>
    <t>84.2</t>
  </si>
  <si>
    <t xml:space="preserve">    деятельность в области обязательного социального обеспечения</t>
  </si>
  <si>
    <t>84.3</t>
  </si>
  <si>
    <t>образование</t>
  </si>
  <si>
    <t>P</t>
  </si>
  <si>
    <t xml:space="preserve">          в том числе:</t>
  </si>
  <si>
    <t xml:space="preserve">    образование общее</t>
  </si>
  <si>
    <t>85.1</t>
  </si>
  <si>
    <t xml:space="preserve">    образование профессиональное</t>
  </si>
  <si>
    <t>85.2</t>
  </si>
  <si>
    <t xml:space="preserve">    обучение профессиональное</t>
  </si>
  <si>
    <t>85.3</t>
  </si>
  <si>
    <t xml:space="preserve">    образование дополнительное</t>
  </si>
  <si>
    <t>85.4</t>
  </si>
  <si>
    <t>деятельность в области здравоохранения и социальных услуг</t>
  </si>
  <si>
    <t>Q</t>
  </si>
  <si>
    <t xml:space="preserve">    деятельность в области здравоохранения</t>
  </si>
  <si>
    <t>86</t>
  </si>
  <si>
    <t xml:space="preserve">    деятельность по уходу с обеспечением проживания</t>
  </si>
  <si>
    <t>87</t>
  </si>
  <si>
    <t xml:space="preserve">    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</si>
  <si>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</si>
  <si>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</si>
  <si>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 xml:space="preserve">    деятельность творческая, деятельность в области искусства и организации развлечений</t>
  </si>
  <si>
    <t>90</t>
  </si>
  <si>
    <t xml:space="preserve">     деятельность библиотек, архивов, музеев и прочих объектов культуры</t>
  </si>
  <si>
    <t>91</t>
  </si>
  <si>
    <t xml:space="preserve">     деятельность по организации и проведению азартных игр и заключению пари, по организации и проведению лотерей</t>
  </si>
  <si>
    <t>92</t>
  </si>
  <si>
    <t xml:space="preserve">     деятельность в области спорта, отдыха и развлечений</t>
  </si>
  <si>
    <t>93</t>
  </si>
  <si>
    <t>предоставление прочих видов услуг</t>
  </si>
  <si>
    <t>S</t>
  </si>
  <si>
    <t>Индекс пересчета в текущие цены II квартала 2022 г. (письмо Минстроя России от 29.04.2022 N 19281-ИФ/09)</t>
  </si>
  <si>
    <t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t>
  </si>
  <si>
    <t>участок  в границах инженерных изысканий  площадью -  2,5 га</t>
  </si>
  <si>
    <t>Надбавка за выполнение изысканий в горном и высокогорном районах с отметками от 2000 до 3000 м над уровнем моря</t>
  </si>
  <si>
    <t>Табл.1, § 3 (к-1.2)</t>
  </si>
  <si>
    <t>1.16</t>
  </si>
  <si>
    <t>1.17</t>
  </si>
  <si>
    <t>Отбор почв на микробиологические показатели из поверхностного слоя почвы глубиной до 20—25 см. (методом конверта)</t>
  </si>
  <si>
    <t>Отбор проб почв на агрохимический анализ для установления нормы снятия верхнего плодородного слоя на ненарушенном участке</t>
  </si>
  <si>
    <t xml:space="preserve"> Табл. 4, § 1</t>
  </si>
  <si>
    <t xml:space="preserve">Определение солей тяжёлых металлов в почвах, грунтах и донных отложениях - 8 элементов (марганец, медь, никель, цинк, мышьяк, кадмий, ртуть, свинец) </t>
  </si>
  <si>
    <t>Комплексные исследования химического состава снега (льда)</t>
  </si>
  <si>
    <t>Органические вещества (гумус) методом прокаливания при температурах 120, 230, 420 °С последовательно</t>
  </si>
  <si>
    <t>Табл.70, § 11</t>
  </si>
  <si>
    <t>Водородный показатель рН водной или солевой вытяжки электриметрическим методом</t>
  </si>
  <si>
    <t>Табл.70, § 14</t>
  </si>
  <si>
    <t>Табл.70, § 83</t>
  </si>
  <si>
    <t>Остаток плотный солемером в готовой вытяжке</t>
  </si>
  <si>
    <t>Табл.70, § 71</t>
  </si>
  <si>
    <t>Гранулометрический анализ ситовым методом и методом пипетки с разделением на фракции от 10 до 0,001 мм</t>
  </si>
  <si>
    <t>2.11</t>
  </si>
  <si>
    <t>2.12</t>
  </si>
  <si>
    <t>2.13</t>
  </si>
  <si>
    <t>2.14</t>
  </si>
  <si>
    <t>Табл.62 § 21</t>
  </si>
  <si>
    <t>Санитарно-гигиенические исследования почвы</t>
  </si>
  <si>
    <t>СБЦ - 2004  Табл 1 п. 3</t>
  </si>
  <si>
    <t>Итого выполнение изысканий в условиях высокогорья на высоте от 2000 до 3000 м над уровнем моря</t>
  </si>
  <si>
    <t>Внутренний транспорт: при расстоянии от базы до площадки изысканий  до 5 км, при сметной стоимости полевых изыскательских работ до 75 тыс. руб.</t>
  </si>
  <si>
    <t xml:space="preserve"> СБЦ-2004,Табл. 4, п. 1</t>
  </si>
  <si>
    <t>Создание инженерно-топографических планов (под линейные сооружения)  М 1:500, высота сечения рельефа 0,5 м, категория сложности - II</t>
  </si>
  <si>
    <t>СБЦ - 2004 Табл. 9 п.5; К1- п.15д ОУ (компьют.технол.)</t>
  </si>
  <si>
    <t>Расходы по внутреннему транспорту, расстояние от базы отряда до места производства работ: до 5 км при сметной стоимости полевых изыскательских работ до 75 тыс. руб.</t>
  </si>
  <si>
    <t>Табл.4 § 1</t>
  </si>
  <si>
    <t>Предварительные работы III категории сложности: 
- Ознакомление с заданием Заказчика, с предоставленной им документацией 13 %,
- Ознакомление с данными геологических и геофизических материалов - 21 %,
- Обследование территории памятника, сбор подъемного материала, изучение микрорельефа - 28 %,
- Опрос местного населения (старожилов), краеведов, представителей органов охраны памятников -24 %,
- Определение основных положений по ведению археологических исследований с согласованием, получением Открытого листа на право ведения археологических исследований - 14 %.
 Площадь обследования  2,5 га</t>
  </si>
  <si>
    <t xml:space="preserve">СЦНПР-91, раздел 6, т.6-2 </t>
  </si>
  <si>
    <t>Закладка шурфов (копка грунта, раскрытие шурфа, получение полевого материал) с глубиной до 1,4 м. (2х2)</t>
  </si>
  <si>
    <t>1 квадрат</t>
  </si>
  <si>
    <t>Рекогносцировочное обследование реки, категория сложности III</t>
  </si>
  <si>
    <t>Табл.43 п.1</t>
  </si>
  <si>
    <t>1 км реки</t>
  </si>
  <si>
    <t>1 бассейн</t>
  </si>
  <si>
    <t>Табл.21 п.5</t>
  </si>
  <si>
    <t>Изыскания для расчета стока с бассейна при площади, км2: св.10 до 20; масштаб карты, плана 1:10000 и крупнее</t>
  </si>
  <si>
    <t>Определение мгновенного уклона поверхности воды в реке при количестве урезных кольев 2 на 1 км длины реки, категория сложности III</t>
  </si>
  <si>
    <t>1 определение на 1 км длины реки</t>
  </si>
  <si>
    <t>Табл.26 п.2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</si>
  <si>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</si>
  <si>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</si>
  <si>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</si>
  <si>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>Измерение расхода воды детальным методом (ширина реки до 20 м)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</si>
  <si>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</si>
  <si>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</si>
  <si>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</si>
  <si>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</si>
  <si>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1 профиль</t>
  </si>
  <si>
    <t>Табл.48 п.3</t>
  </si>
  <si>
    <t>ИТОГО по разделу 1 на высоте св. 2000 до 3000 м в неблагоприятный период продолжительностью 8-9,5 мес.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</si>
  <si>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</si>
  <si>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</si>
  <si>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</si>
  <si>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Выбор аналога</t>
  </si>
  <si>
    <t>Табл.56 п.15</t>
  </si>
  <si>
    <t>Составление вспомогательной таблицы характеристик гидрологического режима при числе лет свыше 50</t>
  </si>
  <si>
    <t>Табл.52 п.2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</si>
  <si>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свыше 50</t>
  </si>
  <si>
    <t>Табл. 56 п.13</t>
  </si>
  <si>
    <t>Определение максимальных расходов весеннего половодья или дождевых паводков по эмпирическим редукционным формулам</t>
  </si>
  <si>
    <t>Табл. 56 п.2</t>
  </si>
  <si>
    <t xml:space="preserve">Построение кривой расходов гидравлическим методом </t>
  </si>
  <si>
    <t>1 график</t>
  </si>
  <si>
    <t>Табл.55 п.1</t>
  </si>
  <si>
    <t>Составление программы производства гидрометеорологических работ, при стоимости камеральных работ до 2 тыс. руб.</t>
  </si>
  <si>
    <t xml:space="preserve"> Составление  технического отчета                             (недостаточно  изученная) при весьма сложных физико-географических условиях района (участка) изысканий, при стоимости камеральных работ св.1000 до 2000 руб.</t>
  </si>
  <si>
    <t>Расходы по внутреннему транспорту  при расстоянии от базы до участка изысканий до 5 км при сметной стоимости полевых изыскательских работ до 5 тыс.руб.</t>
  </si>
  <si>
    <t xml:space="preserve"> Табл. 4, п.1</t>
  </si>
  <si>
    <t xml:space="preserve">Итого полевые работы свыше 2000 до 3000 м над уровнем моря в неблагоприятный период продолжительностью 8-9,5 мес.                                                                                                                         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</si>
  <si>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</si>
  <si>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</si>
  <si>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</si>
  <si>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</si>
  <si>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</si>
  <si>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</si>
  <si>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</si>
  <si>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</si>
  <si>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</si>
  <si>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</si>
  <si>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</si>
  <si>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</si>
  <si>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технического отчета (недостаточно изученная территория при весьма сложных физико-географических условиях района (участка) изысканий) при стоимости камеральных работ св. 1000 до 2000 руб.</t>
  </si>
  <si>
    <t>Расходы по внутреннему транспорту при расстоянии от базы изыскательской организации, экспедиции, партии или отряда до участка изысканий: до 5 км при сметной стоимости полевых изыскательских работ до 5 тыс. руб.</t>
  </si>
  <si>
    <t>Таблица 4  п.1</t>
  </si>
  <si>
    <t>на  инженерно-геологические изыскания</t>
  </si>
  <si>
    <t>Выполнение изысканий в горных и высокогорных районах c абсолютными высотами св. 2000 до 3000 м</t>
  </si>
  <si>
    <t>О.У., п.8а, табл. 1, п. 3</t>
  </si>
  <si>
    <t>Расходы по внутреннему транспорту при расстоянии от базы изыскательской организации до участка изысканий до 5 км и стоимости полевых работ св. 50 тыс.руб.</t>
  </si>
  <si>
    <t>СБЦ-99, т.4 п.1</t>
  </si>
  <si>
    <t>Расходы по внешнему транспорту:
расстояние проезда и перевозки в одном направлении, км: св. 1000 до 2000 км;
при выполнении экспедиционных работ 1 месяц</t>
  </si>
  <si>
    <t>Сейсморазведка МПВ при возбуждении колебаний ударами кувалды, наблюдения с двумя сейсмограммами, категория сложности IV, шаг до 2 м, число пикетов взрыва 7</t>
  </si>
  <si>
    <t>СЦИР-82, г. Часть IV. Глава 16. Таблица 258. Сейсморазведка МПВ на дневной поверхности, §89</t>
  </si>
  <si>
    <t>СБЦ 1982  Таб. 1, §3</t>
  </si>
  <si>
    <t>Выполнение работ высокогорном районе, с абсолютными высотами св. 2000 до 3000 м над уровнем моря</t>
  </si>
  <si>
    <t>Составление технического отчета по сейсморазведке, электроразведке, геофизическим исследованиям скважин и сейсмическому микрорайонированию по комплексу методов, примененных на одном объекте</t>
  </si>
  <si>
    <t>Расходы по внутреннему транспорту при расстоянии от базы до участка изысканий: до 5 км.  При стоимости полевых работ до 5 тыс. руб.</t>
  </si>
  <si>
    <t>СБЦИР-82. Таб 4 §1</t>
  </si>
  <si>
    <t>Инженерно-геологические изыскания</t>
  </si>
  <si>
    <t>Смета № 7-арх</t>
  </si>
  <si>
    <t>2. ПРОЕКТНЫЕ РАБОТЫ СТАДИИ ПД</t>
  </si>
  <si>
    <t>Смета № 7 - АРХ</t>
  </si>
  <si>
    <t>Смета №3-из</t>
  </si>
  <si>
    <t xml:space="preserve"> Смета №4-из</t>
  </si>
  <si>
    <t>СМЕТА № 5-из</t>
  </si>
  <si>
    <t>СМЕТА №6-из</t>
  </si>
  <si>
    <r>
      <t xml:space="preserve">Расчет стоимости </t>
    </r>
    <r>
      <rPr>
        <b/>
        <sz val="12"/>
        <color rgb="FFFF0000"/>
        <rFont val="Times New Roman"/>
        <family val="1"/>
        <charset val="204"/>
      </rPr>
      <t xml:space="preserve">проектных работ </t>
    </r>
    <r>
      <rPr>
        <b/>
        <sz val="12"/>
        <color theme="1"/>
        <rFont val="Times New Roman"/>
        <family val="1"/>
        <charset val="204"/>
      </rPr>
      <t xml:space="preserve">в соответствии с калькуляцией затрат </t>
    </r>
    <r>
      <rPr>
        <b/>
        <sz val="12"/>
        <color rgb="FFFF0000"/>
        <rFont val="Times New Roman"/>
        <family val="1"/>
        <charset val="204"/>
      </rPr>
      <t>на проектирование</t>
    </r>
  </si>
  <si>
    <r>
      <t xml:space="preserve">Расчет коэффициента, учитывающего степень участия исполнителей_x0002_проектировщиков различной квалификации в выполнении </t>
    </r>
    <r>
      <rPr>
        <b/>
        <sz val="12"/>
        <color rgb="FFFF0000"/>
        <rFont val="Times New Roman"/>
        <family val="1"/>
        <charset val="204"/>
      </rPr>
      <t xml:space="preserve">проектных работ </t>
    </r>
    <r>
      <rPr>
        <b/>
        <sz val="12"/>
        <color theme="1"/>
        <rFont val="Times New Roman"/>
        <family val="1"/>
        <charset val="204"/>
      </rPr>
      <t>(Ккв-уч)</t>
    </r>
  </si>
  <si>
    <r>
      <t>Расчет выполнен согласно Методики определения стоимости работ по подготовке</t>
    </r>
    <r>
      <rPr>
        <sz val="12"/>
        <color rgb="FFFF0000"/>
        <rFont val="Times New Roman"/>
        <family val="1"/>
        <charset val="204"/>
      </rPr>
      <t xml:space="preserve"> проектной документаци</t>
    </r>
    <r>
      <rPr>
        <sz val="12"/>
        <color theme="1"/>
        <rFont val="Times New Roman"/>
        <family val="1"/>
        <charset val="204"/>
      </rPr>
      <t>и, утвержденной приказом Минстрой РФ от 01.10.2021 № 707/пр (п. 145)</t>
    </r>
  </si>
  <si>
    <r>
      <t xml:space="preserve">Смета №8-ВОП
</t>
    </r>
    <r>
      <rPr>
        <b/>
        <sz val="14"/>
        <color rgb="FFFF0000"/>
        <rFont val="Times New Roman"/>
        <family val="1"/>
        <charset val="204"/>
      </rPr>
      <t>на проектные работы</t>
    </r>
    <r>
      <rPr>
        <b/>
        <sz val="14"/>
        <color theme="1"/>
        <rFont val="Times New Roman"/>
        <family val="1"/>
        <charset val="204"/>
      </rPr>
      <t xml:space="preserve"> в соответствии с калькуляцией затрат (форма 3п)</t>
    </r>
  </si>
  <si>
    <t>Резерв средств на непредвиденные работы и затраты для проектных работ</t>
  </si>
  <si>
    <t>инженерно-геологические изыскания;</t>
  </si>
  <si>
    <t>Индекс пересчета в текущие цены на II квартал 2022 г. принят согласно Письму Минстроя России от 29.04.2022 № 19281-ИФ/09.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</si>
  <si>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 согласно Письма Минэкономразвития России от 5 октября 2021 г. N 33918-ПК/Д03и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заказу”.</t>
  </si>
  <si>
    <t>Раздел 1. Здание гаража</t>
  </si>
  <si>
    <t>Сейсмичность 9 баллов К=1,3 для  65,6% разделов проектирования(ТХ-9,7%, АР - 26,3%, ОВиТ-11%, ВК- 8,9%, Электроснабжение- 9%, связь- 0,7%) К=(0,656*1,3+0,344)=1,197;</t>
  </si>
  <si>
    <t>К1=1,197 МУ п. 3.7;</t>
  </si>
  <si>
    <t xml:space="preserve">Пункт технического обслуживания и ремонта легковых а/м по количеству постов: 1, 1(пункт) </t>
  </si>
  <si>
    <t xml:space="preserve">СБЦ "Предприятия автомобильного транспорта (2006)" табл.2 п.16
(СБЦ55-2-16) </t>
  </si>
  <si>
    <t>Сейсмичность 9 баллов К=1,3 для  66,3% разделов проектирования(ТХ-20%, АР - 16%, ОВиТ-11%, ВК- 11%, Электроснабжение- 7,5%, связь- 0,8%) К=(0,663*1,3+0,337)=1,199;</t>
  </si>
  <si>
    <t>К1=1,199 МУ п. 3.7;</t>
  </si>
  <si>
    <t>К=0,5 встроенное помещение;</t>
  </si>
  <si>
    <t>К3=0,5 ;</t>
  </si>
  <si>
    <t xml:space="preserve">СБЦП "Предприятия агропромышленного комплекса, торговли и общественного питания (2014)" табл.48 п.45
(СБЦП11-48-45) </t>
  </si>
  <si>
    <t>Сейсмичность 9 баллов К=1,3 для 45,7 % разделов проектирования (АР-2,5%; КР- 2,8%; ТХ- 40,4 %) К=(0,457*1,3+0,543)=1,137;</t>
  </si>
  <si>
    <t>К2=1,137 п.3.7 МУ;</t>
  </si>
  <si>
    <t>При выполнения работ по оценке воздействия объекта капитального строительства на окружающую среду (до);</t>
  </si>
  <si>
    <t>К3=1,04 ОП п.1.6;</t>
  </si>
  <si>
    <t xml:space="preserve">СБЦП "Предприятия агропромышленного комплекса, торговли и общественного питания (2014)" табл.48 п.49
(СБЦП11-48-49) </t>
  </si>
  <si>
    <t>Сейсмичность 9 баллов К=1,3 для 49,6 % разделов проектирования (АР-2,5%; КР- 2,8%; ТХ- 40,4 %$ "k- 3.9 %) К=(0,496*1,3+0,504)=1,149;</t>
  </si>
  <si>
    <t>К2=1,149 п.3.7 МУ;</t>
  </si>
  <si>
    <t xml:space="preserve">Контрольно-пропускные пункты по количеству постов: 2 (пост охраны), 1(пункт) </t>
  </si>
  <si>
    <t xml:space="preserve">СБЦ "Предприятия автомобильного транспорта (2006)" табл.2 п.30
(СБЦ55-2-30) </t>
  </si>
  <si>
    <t>Встроенное помещение К=0,5;</t>
  </si>
  <si>
    <t>К5=0,5 ;</t>
  </si>
  <si>
    <t>Количество постов = 1;</t>
  </si>
  <si>
    <t>К7=0,5 ;</t>
  </si>
  <si>
    <t>Сейсмичность 9 баллов К=1,3 для  88% разделов проектирования(ТХ-10%, АР - 46%, ОВиТ-7%, ВК- 12%, Электроснабжение- 11%, связь- 2%) К=(0,88*1,3+0,12)=1,264;</t>
  </si>
  <si>
    <t>К2=1,264 МУ п. 3.7;</t>
  </si>
  <si>
    <t xml:space="preserve">Административно-бытовой корпус площадью: до 500 м2 (санузел, душевая, гардероб уличной, домашней и специальной одежды машинистов ратраков и механика гаража, комната персонала с зоной приема пищи, кладовая), 1(корпус) </t>
  </si>
  <si>
    <t xml:space="preserve">СБЦ "Предприятия автомобильного транспорта (2006)" табл.2 п.21
(СБЦ55-2-21) </t>
  </si>
  <si>
    <t>Сейсмичность 9 баллов К=1,3 для  68% разделов проектирования(ТХ-5%, АР - 49%, ОВиТ-5%, ВК- 4%, Электроснабжение- 3%, связь- 2%) К=(0,68*1,3+0,32)=1,204;</t>
  </si>
  <si>
    <t>К1=1,204 МУ п. 3.7;</t>
  </si>
  <si>
    <t>Итого по разделу 1 Здание гаража</t>
  </si>
  <si>
    <t>Раздел 2. Сети водоснабжения</t>
  </si>
  <si>
    <t>Сейсмичность 9 баллов К=1,3 к 56% разделов проектирования (ТХ- 24,5%; КР-27,5%; Иск.соор-1,5%;Водоснабж-2,5%) К=(0,56*1,3+0,44)=1,168;</t>
  </si>
  <si>
    <t>К3=1,168 п. 3.7 МУ;</t>
  </si>
  <si>
    <t>Материал трубопровода-полиэтилен К=1,1 (ценообразующий);</t>
  </si>
  <si>
    <t>К2=1,1 п.2.3.3 ТЧ;</t>
  </si>
  <si>
    <t>При параллельной прокладке сетей водоснабжения с количеством линий 2 и более, за каждую последующую линию;</t>
  </si>
  <si>
    <t>К5=1,04 ОП п.1.14;</t>
  </si>
  <si>
    <t xml:space="preserve">Водомерный узел на вводе в сооружение, 1(объект) </t>
  </si>
  <si>
    <t xml:space="preserve">СБЦП "Коммунальные инженерные сети и сооружения (2012)" табл.4 п.13
(СБЦП07-4-13) </t>
  </si>
  <si>
    <t>Сейсмичность 9 баллов К=1,3 для 66% разделов проектирования (ТХ-24,5%; КР-27,5%; Иск. соор-1,5%; водоснабжение - 2,5%; электроснабж-10%) К= (0,66*1,3+0,35)=1,208;</t>
  </si>
  <si>
    <t>К3=1,208 п. 3.7 МУ;</t>
  </si>
  <si>
    <t xml:space="preserve">Узлы управления (камеры, колодцы, коверы) для обслуживания задвижек, гидрантов, воздушников, спускников диаметром: до 300 мм, 1(объект) </t>
  </si>
  <si>
    <t xml:space="preserve">СБЦП "Коммунальные инженерные сети и сооружения (2012)" табл.4 п.18
(СБЦП07-4-18) </t>
  </si>
  <si>
    <t>К4=1,208 п. 3.7 МУ;</t>
  </si>
  <si>
    <t>Привязка типовой документации;</t>
  </si>
  <si>
    <t>К1=0,2 п. 3.2 МУ;</t>
  </si>
  <si>
    <t>Итого по разделу 2 Сети водоснабжения</t>
  </si>
  <si>
    <t>Раздел 3. Сети водоотведения</t>
  </si>
  <si>
    <t xml:space="preserve">СБЦП "Коммунальные инженерные сети и сооружения (2012)" табл.5 п.1
(СБЦП07-5-1) </t>
  </si>
  <si>
    <t>К4=0,5 ;</t>
  </si>
  <si>
    <t>К6=1,1 п.2.4.8  ТЧ;</t>
  </si>
  <si>
    <t>Итого по разделу 3 Сети водоотведения</t>
  </si>
  <si>
    <t>Раздел 4. Сети электроснабжения</t>
  </si>
  <si>
    <t>Сейсмичность 9 баллов К=1,3 для  63,5% разделов (ТХ- 24,5%, КР=27,5%, искусств. соор.=1,5%, электроснаб.=10%); К= (0,635*1,3+0,365)=1,191;</t>
  </si>
  <si>
    <t>К1=1,191 МУ п. 3.7;</t>
  </si>
  <si>
    <t>Итого по разделу 4 Сети электроснабжения</t>
  </si>
  <si>
    <t>Раздел 5. ВОЛС</t>
  </si>
  <si>
    <t>Сейсмичность 9 баллов К=1,3 для  55% разделов (ТХ- 24,5%, КР=27,5%, искусств. соор.=1,5%, связь=1,5%); К= (0,55*1,3+0,45)=1,165;</t>
  </si>
  <si>
    <t>К2=1,165 МУ п. 3.7;</t>
  </si>
  <si>
    <t>Итого по разделу 5 ВОЛС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</si>
  <si>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контроля и управления доступом СКУД), 10(1 канал) </t>
  </si>
  <si>
    <t xml:space="preserve">Установка промышленного телевизионного оборудования в готовом здании с числом камер от 2 до 12 (Система охранного телевидения СОТ наружные установки), 10(1 камера) </t>
  </si>
  <si>
    <t xml:space="preserve">Установка промышленного телевизионного оборудования в готовом здании с числом камер от 2 до 12 (Система охранного телевидения СОТ внутренние установки), 37(1 камера) </t>
  </si>
  <si>
    <t xml:space="preserve">Автоматизированное рабочее место (АРМ) оператора на базе ПЭВМ, 1(1 АРМ)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</si>
  <si>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передачи данных СПД СБ), 21(1 канал)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</si>
  <si>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300(п.м) </t>
  </si>
  <si>
    <t>109 154,75</t>
  </si>
  <si>
    <t>Оценка воздействия проектируемого объекта на водные биологические ресурсы и среду их обитания (1 водный объект)</t>
  </si>
  <si>
    <t>Прейскурант ФГБУ "Главрыбвод" от 30.12.2021 № 266, п. 1.3.2</t>
  </si>
  <si>
    <t>без учета Археологии и ВОП</t>
  </si>
  <si>
    <t>При необходимости</t>
  </si>
  <si>
    <t xml:space="preserve">Канализация (бытовая, дождевая, общесплавная), сооружаемая открытым способом диаметром до 300 мм, протяженностью: от 100 до 500 м (ливневые), 500(м) </t>
  </si>
  <si>
    <t>Продолжительность выполнения работ, мес.</t>
  </si>
  <si>
    <t>окончание первого года</t>
  </si>
  <si>
    <t>начало второго года</t>
  </si>
  <si>
    <t>Доля сметной стоимости, подлежащая выполнению подрядчиком в 2022 году</t>
  </si>
  <si>
    <t>Доля сметной стоимости, подлежащая выполнению подрядчиком в 2023 году</t>
  </si>
  <si>
    <t>Индекс Минэкономразвития РФ на 2022 г. (Письмо Минэкономразвития России от 05.10.2021 № 33918-ПК/Д03и)</t>
  </si>
  <si>
    <t>ежемесячный прогнозный индекс на 2022 год</t>
  </si>
  <si>
    <t>^(1/12)</t>
  </si>
  <si>
    <t>Индекс Минэкономразвития РФ на 2023 г. (Письмо Минэкономразвития России от 05.10.2021 № 33918-ПК/Д03и)</t>
  </si>
  <si>
    <t>ежемесячный прогнозный индекс на 2023 год</t>
  </si>
  <si>
    <t>К на 2022 =</t>
  </si>
  <si>
    <t>К на 2023 =</t>
  </si>
  <si>
    <t>Индекс прогнозной инфляции</t>
  </si>
  <si>
    <t>Дата формирования НМЦК**</t>
  </si>
  <si>
    <t>**Применены индексы на II квартал 2022 года по письму Минстроя РФ от 29.04.2022 № 19281-ИФ/09.</t>
  </si>
  <si>
    <t xml:space="preserve"> месяцев</t>
  </si>
  <si>
    <t>археологические исследования;</t>
  </si>
  <si>
    <t>обследование территории на наличие взрывоопасных предметов;</t>
  </si>
  <si>
    <t>Стоимость работ в ценах  сметной документации
II квартала 2022 г.</t>
  </si>
  <si>
    <t>Стоимость работ в ценах на дату формирования начальной (максимальной) цены контракта</t>
  </si>
  <si>
    <t>, , проектные работы стадии "Проектная документация", "Всесезонный туристско-рекреационный комплекс "Эльбрус", Кабардино-Балкарская Республика. Гараж ратраков"</t>
  </si>
  <si>
    <t xml:space="preserve">СБЦ "Предприятия автомобильного транспорта (2006)" табл.1 п.33
(СБЦ55-1-33) </t>
  </si>
  <si>
    <t>Индекс изменения сметной стоимости проектных работ на II квартал 2022 года к уровню цен по состоянию на 01.01.2001 по Письму Минстроя России от 29.04.2022 N19281-ИФ/09;</t>
  </si>
  <si>
    <t>Кинф=4,91;</t>
  </si>
  <si>
    <t>Технологическая часть;</t>
  </si>
  <si>
    <t xml:space="preserve"> 9,7%;</t>
  </si>
  <si>
    <t>Архитектурно-строитель-ная часть и генплан;</t>
  </si>
  <si>
    <t xml:space="preserve"> 26,3%;</t>
  </si>
  <si>
    <t>Отопление, вентиляция и теплоснабжение;</t>
  </si>
  <si>
    <t xml:space="preserve"> 11%;</t>
  </si>
  <si>
    <t>Водоснабжение и канализация;</t>
  </si>
  <si>
    <t xml:space="preserve"> 8,9%;</t>
  </si>
  <si>
    <t>Электроснабжение и электрооборудование, автоматизация;</t>
  </si>
  <si>
    <t xml:space="preserve"> 9%;</t>
  </si>
  <si>
    <t>Связь и сигнализация;</t>
  </si>
  <si>
    <t xml:space="preserve"> 0,7%;</t>
  </si>
  <si>
    <t>Проект организации строительства;</t>
  </si>
  <si>
    <t xml:space="preserve"> 1,4%;</t>
  </si>
  <si>
    <t>Охрана окружающей среды;</t>
  </si>
  <si>
    <t xml:space="preserve"> 8%;</t>
  </si>
  <si>
    <t>Системы пожарной защиты;</t>
  </si>
  <si>
    <t xml:space="preserve"> 5%;</t>
  </si>
  <si>
    <t>Дымоудаление;</t>
  </si>
  <si>
    <t>Энергоэффективность;</t>
  </si>
  <si>
    <t xml:space="preserve"> 4%;</t>
  </si>
  <si>
    <t>Отходы производства;</t>
  </si>
  <si>
    <t xml:space="preserve"> 1%;</t>
  </si>
  <si>
    <t>Индивидуальный тепловой пункт;</t>
  </si>
  <si>
    <t>Сметная документация;</t>
  </si>
  <si>
    <t xml:space="preserve"> 6%;</t>
  </si>
  <si>
    <t>(120000*1)*1,199*0,5*0,4*4,91
(A*X)*К1*К3*Ки1*Кинф</t>
  </si>
  <si>
    <t>141 290,16</t>
  </si>
  <si>
    <t xml:space="preserve"> 20%;</t>
  </si>
  <si>
    <t xml:space="preserve">28 258,03 </t>
  </si>
  <si>
    <t xml:space="preserve"> 16%;</t>
  </si>
  <si>
    <t xml:space="preserve">22 606,43 </t>
  </si>
  <si>
    <t xml:space="preserve">15 541,92 </t>
  </si>
  <si>
    <t xml:space="preserve"> 7,5%;</t>
  </si>
  <si>
    <t xml:space="preserve">10 596,76 </t>
  </si>
  <si>
    <t xml:space="preserve"> 0,8%;</t>
  </si>
  <si>
    <t xml:space="preserve">1 130,32 </t>
  </si>
  <si>
    <t xml:space="preserve"> 3%;</t>
  </si>
  <si>
    <t xml:space="preserve">4 238,70 </t>
  </si>
  <si>
    <t xml:space="preserve"> 10%;</t>
  </si>
  <si>
    <t xml:space="preserve">14 129,02 </t>
  </si>
  <si>
    <t xml:space="preserve">8 477,41 </t>
  </si>
  <si>
    <t xml:space="preserve">5 651,61 </t>
  </si>
  <si>
    <t xml:space="preserve"> 2%;</t>
  </si>
  <si>
    <t xml:space="preserve">2 825,80 </t>
  </si>
  <si>
    <t xml:space="preserve"> 3,7%;</t>
  </si>
  <si>
    <t xml:space="preserve">5 227,74 </t>
  </si>
  <si>
    <t>Пояснительная записка;</t>
  </si>
  <si>
    <t xml:space="preserve"> 1,1%;</t>
  </si>
  <si>
    <t>Схема планировочной  организации земельного участка;</t>
  </si>
  <si>
    <t xml:space="preserve"> 2,2%;</t>
  </si>
  <si>
    <t>Архитектурные решения;</t>
  </si>
  <si>
    <t xml:space="preserve"> 2,5%;</t>
  </si>
  <si>
    <t>Конструктивные и объемно-планировочные решения;</t>
  </si>
  <si>
    <t xml:space="preserve"> 2,8%;</t>
  </si>
  <si>
    <t>Инженерное оборудование, сети инженерно-технические мероприятия, технологические решения: Электроснабжение;</t>
  </si>
  <si>
    <t xml:space="preserve"> 3,9%;</t>
  </si>
  <si>
    <t>Инженерное оборудование, сети инженерно-технические мероприятия, технологические решения: Водоснабжение;</t>
  </si>
  <si>
    <t xml:space="preserve"> 1,3%;</t>
  </si>
  <si>
    <t>Инженерное оборудование, сети инженерно-технические мероприятия, технологические решения: Водоотведение;</t>
  </si>
  <si>
    <t xml:space="preserve"> 1,2%;</t>
  </si>
  <si>
    <t>Инженерное оборудование, сети инженерно-технические мероприятия, технологические решения: Отопление, вентиляция, кондиционирование воздуха;</t>
  </si>
  <si>
    <t xml:space="preserve"> 5,3%;</t>
  </si>
  <si>
    <t>Инженерное оборудование, сети инженерно-технические мероприятия, технологические решения: Связь;</t>
  </si>
  <si>
    <t xml:space="preserve"> 0,4%;</t>
  </si>
  <si>
    <t>Инженерное оборудование, сети инженерно-технические мероприятия, технологические решения: Газоснабжение;</t>
  </si>
  <si>
    <t>Инженерное оборудование, сети инженерно-технические мероприятия, технологические решения: Технологические решения;</t>
  </si>
  <si>
    <t xml:space="preserve"> 40,4%;</t>
  </si>
  <si>
    <t xml:space="preserve"> 2,4%;</t>
  </si>
  <si>
    <t>Проект организации работ по сносу и демонтажу;</t>
  </si>
  <si>
    <t xml:space="preserve"> 0,6%;</t>
  </si>
  <si>
    <t>Охрана окружающей среды (ООС);</t>
  </si>
  <si>
    <t xml:space="preserve"> 20,1%;</t>
  </si>
  <si>
    <t>Мероприятия по обеспечению пожарной безопасности;</t>
  </si>
  <si>
    <t xml:space="preserve"> 9,1%;</t>
  </si>
  <si>
    <t>Мероприятия по обеспечению доступа инвалидов;</t>
  </si>
  <si>
    <t>Смета на строительство;</t>
  </si>
  <si>
    <t xml:space="preserve"> 3,5%;</t>
  </si>
  <si>
    <t>(81230*1)*0,5*0,5*1,264*0,4*4,91
(A*X)*К5*К7*К2*Ки1*Кинф</t>
  </si>
  <si>
    <t>50 413,29</t>
  </si>
  <si>
    <t xml:space="preserve">5 041,33 </t>
  </si>
  <si>
    <t xml:space="preserve"> 46%;</t>
  </si>
  <si>
    <t xml:space="preserve">23 190,11 </t>
  </si>
  <si>
    <t xml:space="preserve"> 7%;</t>
  </si>
  <si>
    <t xml:space="preserve">3 528,93 </t>
  </si>
  <si>
    <t xml:space="preserve"> 12%;</t>
  </si>
  <si>
    <t xml:space="preserve">6 049,59 </t>
  </si>
  <si>
    <t xml:space="preserve">5 545,46 </t>
  </si>
  <si>
    <t xml:space="preserve">1 008,27 </t>
  </si>
  <si>
    <t xml:space="preserve">4 033,06 </t>
  </si>
  <si>
    <t>(127070*1)*1,204*0,5*0,4*4,91
(A*X)*К1*К5*Ки1*Кинф</t>
  </si>
  <si>
    <t>150 238,42</t>
  </si>
  <si>
    <t xml:space="preserve">7 511,92 </t>
  </si>
  <si>
    <t xml:space="preserve"> 49%;</t>
  </si>
  <si>
    <t xml:space="preserve">73 616,83 </t>
  </si>
  <si>
    <t xml:space="preserve">6 009,54 </t>
  </si>
  <si>
    <t xml:space="preserve">4 507,15 </t>
  </si>
  <si>
    <t xml:space="preserve">3 004,77 </t>
  </si>
  <si>
    <t xml:space="preserve">10 516,69 </t>
  </si>
  <si>
    <t xml:space="preserve">   Итого Поз. 1-7</t>
  </si>
  <si>
    <t xml:space="preserve">   Итого по разделу 1 Здание гаража</t>
  </si>
  <si>
    <t>Проект полосы отвода;</t>
  </si>
  <si>
    <t>Здания и сооружения, входящие в инфраструктуру объекта;</t>
  </si>
  <si>
    <t>Проект организации работ по сносу (демонтажу);</t>
  </si>
  <si>
    <t>Мероприятия по охране окружающей среды;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</si>
  <si>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решения;</t>
  </si>
  <si>
    <t xml:space="preserve"> 24,5%;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</si>
  <si>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решения;</t>
  </si>
  <si>
    <t xml:space="preserve"> 27,5%;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</si>
  <si>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сооружения;</t>
  </si>
  <si>
    <t xml:space="preserve"> 1,5%;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</si>
  <si>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Обустройство;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</si>
  <si>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Электроснабжение;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</si>
  <si>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</si>
  <si>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АСУ;</t>
  </si>
  <si>
    <t>Схема планировочной организации земельного участка;</t>
  </si>
  <si>
    <t>Раздел "Инженерное оборудование, сети, инженерно-технические мероприятия, технологические решения": Система электроснабжения;</t>
  </si>
  <si>
    <t>Раздел "Инженерное оборудование, сети, инженерно-технические мероприятия, технологические решения": Система водоснабжения;</t>
  </si>
  <si>
    <t>Раздел "Инженерное оборудование, сети, инженерно-технические мероприятия, технологические решения": Система водоотведения;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</si>
  <si>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воздуха;</t>
  </si>
  <si>
    <t>Раздел "Инженерное оборудование, сети, инженерно-технические мероприятия, технологические решения": Сети связи;</t>
  </si>
  <si>
    <t>Раздел "Инженерное оборудование, сети, инженерно-технические мероприятия, технологические решения": Система газоснабжения;</t>
  </si>
  <si>
    <t>Раздел "Инженерное оборудование, сети, инженерно-технические мероприятия, технологические решения": Технологические решения;</t>
  </si>
  <si>
    <t xml:space="preserve">4 780,61 </t>
  </si>
  <si>
    <t xml:space="preserve">2 390,31 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</si>
  <si>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ресурсов;</t>
  </si>
  <si>
    <t>(30000*1)*0,5*1,208*1,04*4,91
(A*X)*К3*К4*К1*Кинф</t>
  </si>
  <si>
    <t>92 527,97</t>
  </si>
  <si>
    <t xml:space="preserve">1 850,56 </t>
  </si>
  <si>
    <t xml:space="preserve">8 327,52 </t>
  </si>
  <si>
    <t xml:space="preserve">2 775,84 </t>
  </si>
  <si>
    <t xml:space="preserve">4 626,40 </t>
  </si>
  <si>
    <t xml:space="preserve">5 551,68 </t>
  </si>
  <si>
    <t xml:space="preserve">22 669,35 </t>
  </si>
  <si>
    <t xml:space="preserve">25 445,19 </t>
  </si>
  <si>
    <t xml:space="preserve">1 387,92 </t>
  </si>
  <si>
    <t xml:space="preserve">2 313,20 </t>
  </si>
  <si>
    <t xml:space="preserve">9 252,80 </t>
  </si>
  <si>
    <t xml:space="preserve">1 110,34 </t>
  </si>
  <si>
    <t xml:space="preserve">   Итого по разделу 2 Сети водоснабжения</t>
  </si>
  <si>
    <t>(33000+128*500)*0,5*1,1*1,168*1,04*4,91
(A+B*X)*К4*К6*К3*К1*Кинф</t>
  </si>
  <si>
    <t>318 194,08</t>
  </si>
  <si>
    <t xml:space="preserve">6 363,88 </t>
  </si>
  <si>
    <t xml:space="preserve">19 091,64 </t>
  </si>
  <si>
    <t xml:space="preserve">3 181,94 </t>
  </si>
  <si>
    <t xml:space="preserve">28 637,47 </t>
  </si>
  <si>
    <t xml:space="preserve">9 545,82 </t>
  </si>
  <si>
    <t xml:space="preserve">15 909,70 </t>
  </si>
  <si>
    <t xml:space="preserve">77 957,55 </t>
  </si>
  <si>
    <t xml:space="preserve">87 503,37 </t>
  </si>
  <si>
    <t xml:space="preserve">4 772,91 </t>
  </si>
  <si>
    <t xml:space="preserve">7 954,85 </t>
  </si>
  <si>
    <t xml:space="preserve">31 819,41 </t>
  </si>
  <si>
    <t xml:space="preserve">   Итого по разделу 3 Сети водоотведения</t>
  </si>
  <si>
    <t xml:space="preserve">   Итого по разделу 4 Сети электроснабжения</t>
  </si>
  <si>
    <t xml:space="preserve">   Итого по разделу 5 ВОЛС</t>
  </si>
  <si>
    <t>(25980+4623*10)*0,42*1,108*1,04*4,91
(A+B*X)*К1*К6*К2*Кинф</t>
  </si>
  <si>
    <t>171 593,66</t>
  </si>
  <si>
    <t>Индекс изменения сметной стоимости проектных работ на II квартал 2022 года к уровню цен по состоянию на 01.01.2001 по Письму Минстроя России от 29.04.2022 N19281-ИФ/09</t>
  </si>
  <si>
    <t>Кинф=4,91</t>
  </si>
  <si>
    <t>(36610+4570*10)*1,1*0,5*1,108*1,04*4,91
(A+B*X)*К1*К2*К6*К3*Кинф</t>
  </si>
  <si>
    <t>256 135,56</t>
  </si>
  <si>
    <t>К3=1,04 ОП п.1.11;</t>
  </si>
  <si>
    <t>(36610+4570*(0.4*12+0.6*37))*0,5*1,108*1,04*4,91
(A+B*(0.4*X2+0.6*X))*К2*К6*К1*Кинф</t>
  </si>
  <si>
    <t>452 631,30</t>
  </si>
  <si>
    <t>К1=1,04 ОП п.1.11;</t>
  </si>
  <si>
    <t>(85450*1)*0,5*1,108*1,04*4,91
(A*X)*К1*К6*К2*Кинф</t>
  </si>
  <si>
    <t>241 733,40</t>
  </si>
  <si>
    <t xml:space="preserve">4 834,67 </t>
  </si>
  <si>
    <t xml:space="preserve">14 504,00 </t>
  </si>
  <si>
    <t xml:space="preserve">29 008,01 </t>
  </si>
  <si>
    <t>Электроснабжение;</t>
  </si>
  <si>
    <t xml:space="preserve">38 677,34 </t>
  </si>
  <si>
    <t>Водоснабжение;</t>
  </si>
  <si>
    <t>Водоотведение;</t>
  </si>
  <si>
    <t>Отопление, вентиляция, кондиционирование воздуха;</t>
  </si>
  <si>
    <t xml:space="preserve">24 173,34 </t>
  </si>
  <si>
    <t>Связь;</t>
  </si>
  <si>
    <t>Газоснабжение;</t>
  </si>
  <si>
    <t xml:space="preserve">2 417,33 </t>
  </si>
  <si>
    <t>Технологические решения;</t>
  </si>
  <si>
    <t xml:space="preserve"> 18%;</t>
  </si>
  <si>
    <t xml:space="preserve">43 512,01 </t>
  </si>
  <si>
    <t>Проект организация строительства;</t>
  </si>
  <si>
    <t xml:space="preserve">7 252,00 </t>
  </si>
  <si>
    <t xml:space="preserve">21 756,01 </t>
  </si>
  <si>
    <t xml:space="preserve">19 338,67 </t>
  </si>
  <si>
    <t>(2400*2)*0,5*1,108*1,04*4,91
(A*X)*К1*К6*К2*Кинф</t>
  </si>
  <si>
    <t>13 578,94</t>
  </si>
  <si>
    <t>(2074*1)*0,25*1,291*1,2*1,2*37,59
(A*X)*К2*К6*К1*К3*Кинф</t>
  </si>
  <si>
    <t>36 233,46</t>
  </si>
  <si>
    <t>Индекс изменения сметной стоимости проектных работ на II квартал 2022 года к уровню цен по состоянию на 01.01.1995 по Письму Минстроя России от 29.04.2022 N19281-ИФ/09;</t>
  </si>
  <si>
    <t>Кинф=37,59;</t>
  </si>
  <si>
    <t>Принципиальные технические решения, технико-экономический анализ;</t>
  </si>
  <si>
    <t xml:space="preserve"> 30%;</t>
  </si>
  <si>
    <t xml:space="preserve">10 870,04 </t>
  </si>
  <si>
    <t>Автоматика и сигнализация;</t>
  </si>
  <si>
    <t xml:space="preserve"> 67%;</t>
  </si>
  <si>
    <t xml:space="preserve">24 276,42 </t>
  </si>
  <si>
    <t xml:space="preserve">1 087,00 </t>
  </si>
  <si>
    <t>(2400*1)*0,5*1,108*1,04*4,91
(A*X)*К1*К6*К2*Кинф</t>
  </si>
  <si>
    <t>6 789,47</t>
  </si>
  <si>
    <t>(25980+4623*21)*0,42*1,108*1,04*4,91
(A+B*X)*К1*К6*К2*Кинф</t>
  </si>
  <si>
    <t>292 436,37</t>
  </si>
  <si>
    <t>(25970+63*300)*1,191*1,04*0,4*4,91
(A+B*X)*К1*К2*Ки1*Кинф</t>
  </si>
  <si>
    <t xml:space="preserve">2 183,10 </t>
  </si>
  <si>
    <t xml:space="preserve">6 549,29 </t>
  </si>
  <si>
    <t xml:space="preserve">1 091,55 </t>
  </si>
  <si>
    <t xml:space="preserve">9 823,93 </t>
  </si>
  <si>
    <t xml:space="preserve">3 274,64 </t>
  </si>
  <si>
    <t xml:space="preserve">5 457,74 </t>
  </si>
  <si>
    <t xml:space="preserve">26 742,91 </t>
  </si>
  <si>
    <t xml:space="preserve">30 017,56 </t>
  </si>
  <si>
    <t xml:space="preserve">1 637,32 </t>
  </si>
  <si>
    <t xml:space="preserve">2 728,87 </t>
  </si>
  <si>
    <t xml:space="preserve">10 915,48 </t>
  </si>
  <si>
    <t xml:space="preserve">Закрытые одноэтажные стоянки автотранспорта площадью:до 1500 м2, 1200(1 м2) </t>
  </si>
  <si>
    <t>(7000+122*(0.4*1500+0.6*1200))*1,197*0,4*4,91
(A+B*(0.4*X1+0.6*X))*К1*Ки1*Кинф</t>
  </si>
  <si>
    <t>395 046,58</t>
  </si>
  <si>
    <t xml:space="preserve">38 319,52 </t>
  </si>
  <si>
    <t xml:space="preserve">103 897,25 </t>
  </si>
  <si>
    <t xml:space="preserve">43 455,12 </t>
  </si>
  <si>
    <t xml:space="preserve">35 159,15 </t>
  </si>
  <si>
    <t xml:space="preserve">35 554,19 </t>
  </si>
  <si>
    <t xml:space="preserve">2 765,33 </t>
  </si>
  <si>
    <t xml:space="preserve">5 530,65 </t>
  </si>
  <si>
    <t xml:space="preserve">31 603,73 </t>
  </si>
  <si>
    <t xml:space="preserve">19 752,33 </t>
  </si>
  <si>
    <t xml:space="preserve">15 801,86 </t>
  </si>
  <si>
    <t xml:space="preserve">3 950,47 </t>
  </si>
  <si>
    <t xml:space="preserve">23 702,79 </t>
  </si>
  <si>
    <t xml:space="preserve">Навес для хранения сельскохозяйственных машин площадью, м2: от 160 до 800, 470(1 м2) </t>
  </si>
  <si>
    <t>(28730+24*470)*1,137*1,04*0,4*4,91
(A+B*X)*К2*К3*Ки1*Кинф</t>
  </si>
  <si>
    <t>92 918,85</t>
  </si>
  <si>
    <t xml:space="preserve">1 022,11 </t>
  </si>
  <si>
    <t xml:space="preserve">2 044,21 </t>
  </si>
  <si>
    <t xml:space="preserve">2 322,97 </t>
  </si>
  <si>
    <t xml:space="preserve">2 601,73 </t>
  </si>
  <si>
    <t xml:space="preserve">3 623,84 </t>
  </si>
  <si>
    <t xml:space="preserve">1 207,95 </t>
  </si>
  <si>
    <t xml:space="preserve">1 115,03 </t>
  </si>
  <si>
    <t xml:space="preserve">4 924,70 </t>
  </si>
  <si>
    <t xml:space="preserve">37 539,22 </t>
  </si>
  <si>
    <t xml:space="preserve">2 230,05 </t>
  </si>
  <si>
    <t xml:space="preserve">18 676,69 </t>
  </si>
  <si>
    <t xml:space="preserve">8 455,62 </t>
  </si>
  <si>
    <t xml:space="preserve">3 252,16 </t>
  </si>
  <si>
    <t xml:space="preserve">Материально-технический склад площадью, м2: от 250 до 500 (помещение склада ЗИП, помещение хранения смазочных материалов), 67,2(1 м2) </t>
  </si>
  <si>
    <t>((21870+32*(0.4*250+0.6*0.5*250))*0,5376)*1,149*0,5*1,04*0,4*4,91
((A+B*(0.4*X1+0.6*0.5*X1))*Кпониж)*К2*К1*К3*Ки1*Кинф</t>
  </si>
  <si>
    <t>17 329,37</t>
  </si>
  <si>
    <t>Понижающий коэффициент (67,2/(0.5*250));</t>
  </si>
  <si>
    <t>Кпониж=0,5376;</t>
  </si>
  <si>
    <t xml:space="preserve">7 001,07 </t>
  </si>
  <si>
    <t xml:space="preserve">3 483,20 </t>
  </si>
  <si>
    <t xml:space="preserve">1 576,97 </t>
  </si>
  <si>
    <t xml:space="preserve">Материально-технический склад площадью, м2: от 250 до 500 (помещение для хранения оборудования и инвентаря ), 380,8(1 м2) </t>
  </si>
  <si>
    <t>(21870+32*380,8)*1,149*0,5*1,04*0,4*4,91
(A+B*X)*К2*К1*К3*Ки1*Кинф</t>
  </si>
  <si>
    <t>39 962,57</t>
  </si>
  <si>
    <t xml:space="preserve">1 118,95 </t>
  </si>
  <si>
    <t xml:space="preserve">1 558,54 </t>
  </si>
  <si>
    <t xml:space="preserve">2 118,02 </t>
  </si>
  <si>
    <t xml:space="preserve">16 144,88 </t>
  </si>
  <si>
    <t xml:space="preserve">8 032,48 </t>
  </si>
  <si>
    <t xml:space="preserve">3 636,59 </t>
  </si>
  <si>
    <t xml:space="preserve">1 398,69 </t>
  </si>
  <si>
    <t>887 199,24</t>
  </si>
  <si>
    <t xml:space="preserve">Городской водопровод, сооружаемый открытым способом диаметром до 315 мм, протяженностью: от 100 до 1000 м, 300(м) </t>
  </si>
  <si>
    <t>(12000+136*300)*0,5*1,168*1,1*1,15*1,04*4,91
(A+B*X)*К1*К3*К2*К4*К5*Кинф</t>
  </si>
  <si>
    <t>199 182,93</t>
  </si>
  <si>
    <t>К4=1,15 ТЧ п.2.3.3;</t>
  </si>
  <si>
    <t xml:space="preserve">3 983,66 </t>
  </si>
  <si>
    <t xml:space="preserve">11 950,98 </t>
  </si>
  <si>
    <t xml:space="preserve">1 991,83 </t>
  </si>
  <si>
    <t xml:space="preserve">17 926,46 </t>
  </si>
  <si>
    <t xml:space="preserve">5 975,49 </t>
  </si>
  <si>
    <t xml:space="preserve">9 959,15 </t>
  </si>
  <si>
    <t xml:space="preserve">48 799,82 </t>
  </si>
  <si>
    <t xml:space="preserve">54 775,31 </t>
  </si>
  <si>
    <t xml:space="preserve">2 987,74 </t>
  </si>
  <si>
    <t xml:space="preserve">4 979,57 </t>
  </si>
  <si>
    <t xml:space="preserve">19 918,29 </t>
  </si>
  <si>
    <t>(77500*1)*0,5*1,208*1,04*0,4*4,91
(A*X)*К2*К3*К1*К4*Кинф</t>
  </si>
  <si>
    <t>95 612,23</t>
  </si>
  <si>
    <t>В случае проектирования водомерного узла, встроенного в здание или сооружение;</t>
  </si>
  <si>
    <t>К4=0,4 ТЧ п.2.3.3;</t>
  </si>
  <si>
    <t xml:space="preserve">1 912,24 </t>
  </si>
  <si>
    <t xml:space="preserve">8 605,10 </t>
  </si>
  <si>
    <t xml:space="preserve">2 868,37 </t>
  </si>
  <si>
    <t xml:space="preserve">5 736,73 </t>
  </si>
  <si>
    <t xml:space="preserve">23 425,00 </t>
  </si>
  <si>
    <t xml:space="preserve">26 293,36 </t>
  </si>
  <si>
    <t xml:space="preserve">1 434,18 </t>
  </si>
  <si>
    <t xml:space="preserve">9 561,22 </t>
  </si>
  <si>
    <t xml:space="preserve">Узлы управления (камеры, колодцы, коверы) для обслуживания задвижек, гидрантов, воздушников, спускников диаметром: до 300 мм, 2(объект) </t>
  </si>
  <si>
    <t>(30000*2)*0,5*1,208*0,2*1,04*4,91
(A*X)*К3*К4*К1*К2*Кинф</t>
  </si>
  <si>
    <t>37 011,19</t>
  </si>
  <si>
    <t xml:space="preserve">3 331,01 </t>
  </si>
  <si>
    <t xml:space="preserve">2 220,67 </t>
  </si>
  <si>
    <t xml:space="preserve">9 067,74 </t>
  </si>
  <si>
    <t xml:space="preserve">10 178,08 </t>
  </si>
  <si>
    <t xml:space="preserve">3 701,12 </t>
  </si>
  <si>
    <t xml:space="preserve">Резервуары для воды емкостью: до 1 тыс.м3 - 2 шт, 0,3(1 тыс.м3) </t>
  </si>
  <si>
    <t xml:space="preserve">СБЦП "Объекты водоснабжения и канализации (2015)" табл.5 п.10
(СБЦП17-5-10) </t>
  </si>
  <si>
    <t>((21960+79880*(0.4*1+0.6*0.5*1))*0,6)*0,6*1,04*1,072*1,141*1,2*4,91
((A+B*(0.4*X1+0.6*0.5*X1))*Кпониж)*К1*К2*К4*К5*К3*Кинф</t>
  </si>
  <si>
    <t>210 127,38</t>
  </si>
  <si>
    <t>Понижающий коэффициент (0,3/(0.5*1));</t>
  </si>
  <si>
    <t>Кпониж=0,6;</t>
  </si>
  <si>
    <t>Стадия проектирования;</t>
  </si>
  <si>
    <t>К1=0,6 ОП п.1.7;</t>
  </si>
  <si>
    <t>Оценка воздействия объекта капитального строительства на окружающую среду (ОВОС);</t>
  </si>
  <si>
    <t>К2=1,04 ОП п.1.13;</t>
  </si>
  <si>
    <t>При проектировании зданий и сооружений   с ограждающими и несущими конструкциями из монолитного железобетона к разделу КР=18%: К=18%*1,4+82%=107,2%;</t>
  </si>
  <si>
    <t>К4=1,072 ОП п.1.18;</t>
  </si>
  <si>
    <t>Сейсмичность 9 баллов (ПЗУ- 2% ТХ- 25%; КР-18%; Водоснабж.-2%) к=(0,47 *1,3+0,53)=1,141;</t>
  </si>
  <si>
    <t>К5=1,141 СБЦП МУ(2009) п.3.7;</t>
  </si>
  <si>
    <t>Количество= 2 шт. С учетом п. 3.2. МУ цена привязки типовой или повторно применяемой проектной документации, без внесения изменений в надземную часть здания, определяется по ценам Справочников с применением коэффициентов от 0,2 до 0,35. К= 1+1*0,2=1,2;</t>
  </si>
  <si>
    <t>К3=1,2 ;</t>
  </si>
  <si>
    <t xml:space="preserve">4 202,55 </t>
  </si>
  <si>
    <t xml:space="preserve">10 506,37 </t>
  </si>
  <si>
    <t>Конструктивные и объемнопланировочные решения;</t>
  </si>
  <si>
    <t xml:space="preserve">37 822,93 </t>
  </si>
  <si>
    <t>Инженерное оборудование, сети, инженерно-технические мероприятия, технологические решения: Система электроснабжения;</t>
  </si>
  <si>
    <t xml:space="preserve">16 810,19 </t>
  </si>
  <si>
    <t>Инженерное оборудование, сети, инженерно-технические мероприятия, технологические решения: Система водоснабжения;</t>
  </si>
  <si>
    <t>Инженерное оборудование, сети, инженерно-технические мероприятия, технологические решения: Система водоотведения;</t>
  </si>
  <si>
    <t>Инженерное оборудование, сети, инженерно-технические мероприятия, технологические решения: Отопление, вентиляция;</t>
  </si>
  <si>
    <t xml:space="preserve">12 607,64 </t>
  </si>
  <si>
    <t>Инженерное оборудование, сети, инженерно-технические мероприятия, технологические решения: Основные общеинженерные системы связи и оповещения;</t>
  </si>
  <si>
    <t>Инженерное оборудование, сети, инженерно-технические мероприятия, технологические решения: Технологические решения;</t>
  </si>
  <si>
    <t xml:space="preserve"> 25%;</t>
  </si>
  <si>
    <t xml:space="preserve">52 531,85 </t>
  </si>
  <si>
    <t>Перечень мероприятий по охране окружающей среды;</t>
  </si>
  <si>
    <t xml:space="preserve">8 405,10 </t>
  </si>
  <si>
    <t>Требования к обеспечению безопасной эксплуатации объекта капитального строительства;</t>
  </si>
  <si>
    <t xml:space="preserve">2 101,27 </t>
  </si>
  <si>
    <t xml:space="preserve">14 708,92 </t>
  </si>
  <si>
    <t xml:space="preserve">   Итого Поз. 8-12</t>
  </si>
  <si>
    <t>634 461,70</t>
  </si>
  <si>
    <t xml:space="preserve">Канализация (бытовая, дождевая, общесплавная), сооружаемая открытым способом диаметром до 300 мм, протяженностью:свыше 500 м, 700(м) </t>
  </si>
  <si>
    <t xml:space="preserve">СБЦП "Коммунальные инженерные сети и сооружения (2012)" табл.5 п.2
(СБЦП07-5-2) </t>
  </si>
  <si>
    <t>(55500+83*(0.4*500+0.6*700))*0,5*1,1*1,168*1,04*4,91
(A+B*(0.4*X2+0.6*X))*К4*К6*К3*К1*Кинф</t>
  </si>
  <si>
    <t>350 866,38</t>
  </si>
  <si>
    <t xml:space="preserve">7 017,33 </t>
  </si>
  <si>
    <t xml:space="preserve">21 051,98 </t>
  </si>
  <si>
    <t xml:space="preserve">3 508,66 </t>
  </si>
  <si>
    <t xml:space="preserve">31 577,97 </t>
  </si>
  <si>
    <t xml:space="preserve">10 525,99 </t>
  </si>
  <si>
    <t xml:space="preserve">17 543,32 </t>
  </si>
  <si>
    <t xml:space="preserve">85 962,26 </t>
  </si>
  <si>
    <t xml:space="preserve">96 488,25 </t>
  </si>
  <si>
    <t xml:space="preserve">5 263,00 </t>
  </si>
  <si>
    <t xml:space="preserve">8 771,66 </t>
  </si>
  <si>
    <t xml:space="preserve">35 086,64 </t>
  </si>
  <si>
    <t>Понижающий коэффициент;</t>
  </si>
  <si>
    <t>Кпониж=0,1;</t>
  </si>
  <si>
    <t xml:space="preserve">Резервуары для воды емкостью: до 1 тыс.м3, 0,01(1 тыс.м3) </t>
  </si>
  <si>
    <t>((21960+79880*(0.4*1+0.6*0.5*1))*0,1)*0,6*1,04*1,141*4,91
((A+B*(0.4*X1+0.6*0.5*X1))*Кпониж)*К1*К2*К5*Кинф</t>
  </si>
  <si>
    <t>27 224,21</t>
  </si>
  <si>
    <t xml:space="preserve">1 361,21 </t>
  </si>
  <si>
    <t xml:space="preserve">4 900,36 </t>
  </si>
  <si>
    <t xml:space="preserve">2 177,94 </t>
  </si>
  <si>
    <t xml:space="preserve">1 633,45 </t>
  </si>
  <si>
    <t xml:space="preserve">6 806,05 </t>
  </si>
  <si>
    <t xml:space="preserve">1 088,97 </t>
  </si>
  <si>
    <t xml:space="preserve">1 905,69 </t>
  </si>
  <si>
    <t>Трубопровод очищенного стока 30 м (согласно п.2.4.8 при определении стоимости проектирования сетей канализации протяженностью до 100 м в расчет цены принимается длина сети - 100 м.)</t>
  </si>
  <si>
    <t xml:space="preserve">Канализация (бытовая, дождевая, общесплавная), сооружаемая открытым способом диаметром до 300 мм, протяженностью: от 100 до 500 м, 100(м) </t>
  </si>
  <si>
    <t>(33000+128*100)*0,5*1,1*1,168*1,04*4,91
(A+B*X)*К4*К6*К3*К1*Кинф</t>
  </si>
  <si>
    <t>150 240,09</t>
  </si>
  <si>
    <t xml:space="preserve">3 004,80 </t>
  </si>
  <si>
    <t xml:space="preserve">9 014,41 </t>
  </si>
  <si>
    <t xml:space="preserve">1 502,40 </t>
  </si>
  <si>
    <t xml:space="preserve">13 521,61 </t>
  </si>
  <si>
    <t xml:space="preserve">4 507,20 </t>
  </si>
  <si>
    <t xml:space="preserve">7 512,00 </t>
  </si>
  <si>
    <t xml:space="preserve">36 808,82 </t>
  </si>
  <si>
    <t xml:space="preserve">41 316,02 </t>
  </si>
  <si>
    <t xml:space="preserve">2 253,60 </t>
  </si>
  <si>
    <t xml:space="preserve">3 756,00 </t>
  </si>
  <si>
    <t xml:space="preserve">15 024,01 </t>
  </si>
  <si>
    <t xml:space="preserve">   Итого Поз. 13-17</t>
  </si>
  <si>
    <t xml:space="preserve">   Итого Поз. 18</t>
  </si>
  <si>
    <t xml:space="preserve">Прокладка бронированного кабеля связи в земле, протяженностью:свыше 500 до 1000 м, 700(м) </t>
  </si>
  <si>
    <t xml:space="preserve">СБЦП "Коммунальные инженерные сети и сооружения (2012)" табл.1 п.44
(СБЦП07-1-44) </t>
  </si>
  <si>
    <t>(21000+62*700)*1,165*1,04*0,4*4,91
(A+B*X)*К2*К1*Ки1*Кинф</t>
  </si>
  <si>
    <t>153 245,11</t>
  </si>
  <si>
    <t xml:space="preserve">3 064,90 </t>
  </si>
  <si>
    <t xml:space="preserve">9 194,71 </t>
  </si>
  <si>
    <t xml:space="preserve">1 532,45 </t>
  </si>
  <si>
    <t xml:space="preserve">13 792,06 </t>
  </si>
  <si>
    <t xml:space="preserve">4 597,35 </t>
  </si>
  <si>
    <t xml:space="preserve">7 662,26 </t>
  </si>
  <si>
    <t xml:space="preserve">37 545,05 </t>
  </si>
  <si>
    <t xml:space="preserve">42 142,41 </t>
  </si>
  <si>
    <t xml:space="preserve">2 298,68 </t>
  </si>
  <si>
    <t xml:space="preserve">3 831,13 </t>
  </si>
  <si>
    <t xml:space="preserve">15 324,51 </t>
  </si>
  <si>
    <t xml:space="preserve">   Итого Поз. 19</t>
  </si>
  <si>
    <t xml:space="preserve">СБЦП "Железные дороги (2014)" табл.10 п.9-1
(СБЦП09-10-9-1) </t>
  </si>
  <si>
    <t>Сейсмичность 9 баллов К=1,3 для разделов проектирования (КР-12%, ТХ-31%) к=43%*1,3+57%=112,9%;</t>
  </si>
  <si>
    <t>К1=1,129 СБЦП МУ(2009) п.3.7;</t>
  </si>
  <si>
    <t>Инженерное оборудование, сети, инженерно-технические мероприятия, технологические решения: Системы водоснабжения и водоотведения;</t>
  </si>
  <si>
    <t>Инженерное оборудование, сети, инженерно-технические мероприятия, технологические решения: Путевое развитие;</t>
  </si>
  <si>
    <t>Инженерное оборудование, сети, инженерно-технические мероприятия, технологические решения: Отопление, вентиляция и кондиционирование воздуха;</t>
  </si>
  <si>
    <t>Инженерное оборудование, сети, инженерно-технические мероприятия, технологические решения: Сети связи;</t>
  </si>
  <si>
    <t xml:space="preserve"> 31%;</t>
  </si>
  <si>
    <t>Перечень  мероприятий по охране окружающей среды;</t>
  </si>
  <si>
    <t>Мероприятия по обеспечению энергетической эффективности;</t>
  </si>
  <si>
    <t xml:space="preserve">Подъездная автодорога  к зданиям протяжённостью: до 1 км (выезд на горнолыжную трассу с гравийным покрытием), 0,01(км) </t>
  </si>
  <si>
    <t xml:space="preserve">СБЦП "Железные дороги (2014)" табл.10 п.13-1
(СБЦП09-10-13-1) </t>
  </si>
  <si>
    <t>((100000+0*(0.4*1+0.6*0.5*1))*0,1)*1,04*0,4*4,91*0,517
((A+B*(0.4*X1+0.6*0.5*X1))*Кпониж)*К3*Ки1*Кинф*Котн</t>
  </si>
  <si>
    <t>10 560,04</t>
  </si>
  <si>
    <t>Сейсмичность 9 баллов К=1,3 для разделов (Зем. полотно- 10%*1,3=13%;  Искусств. сооруж- 8%*1,3=10,4%);</t>
  </si>
  <si>
    <t>К4= МУ п. 3.7;</t>
  </si>
  <si>
    <t>Смета при исключении 51% разделов (Станции-8%;СЦБ-13%;Локомативное и вагонное хозяйство-5%, электроснаб- 8%; ВК и ВО- 5%; Связь- 4%, здания и сооружения - 8%) 5/95*44=2,3%;</t>
  </si>
  <si>
    <t>К5= ;</t>
  </si>
  <si>
    <t>ОВОС - 4%;</t>
  </si>
  <si>
    <t>К3=1,04 п.2.6. ТЧ;</t>
  </si>
  <si>
    <t>Технологические и конструктивные решения линейного объекта. Искусственные сооружения (инженерное обустройство, сети): Организация движения;</t>
  </si>
  <si>
    <t xml:space="preserve">1 225,54 </t>
  </si>
  <si>
    <t>Технологические и конструктивные решения линейного объекта. Искусственные сооружения (инженерное обустройство, сети): Земляное полотно, верхнее строение пути на перегонах;</t>
  </si>
  <si>
    <t xml:space="preserve"> 13%;</t>
  </si>
  <si>
    <t xml:space="preserve">2 655,33 </t>
  </si>
  <si>
    <t>Технологические и конструктивные решения линейного объекта. Искусственные сооружения (инженерное обустройство, сети): Искусственные сооружения;</t>
  </si>
  <si>
    <t xml:space="preserve"> 10,4%;</t>
  </si>
  <si>
    <t xml:space="preserve">2 124,26 </t>
  </si>
  <si>
    <t xml:space="preserve">1 021,28 </t>
  </si>
  <si>
    <t xml:space="preserve">1 634,05 </t>
  </si>
  <si>
    <t xml:space="preserve"> 2,3%;</t>
  </si>
  <si>
    <t>Котн=51,7%</t>
  </si>
  <si>
    <t xml:space="preserve">Коллекторы открытые в устойчивых минеральных грунтах (с креплением и без крепления) при глубине до 3,0 м, 0,07(км) </t>
  </si>
  <si>
    <t xml:space="preserve">СБЦ "Объекты мелиоративного и водохозяйственного строительства (2004)" табл.17 п.1
(СБЦ34-17-1) </t>
  </si>
  <si>
    <t>(28900+29050*0,07)*1,105*0,4*4,91
(A+B*X)*К2*Ки1*Кинф</t>
  </si>
  <si>
    <t>67 132,50</t>
  </si>
  <si>
    <t>Сейсмичность 9 баллов К=1,3 для разделов проектирования (Гидротехническая часть - 35,1%) к=(0,351*1,3+0,649)=1,105;</t>
  </si>
  <si>
    <t>К2=1,105 СБЦП МУ(2009) п.3.7;</t>
  </si>
  <si>
    <t>Расчеты: по спецводопользованию;</t>
  </si>
  <si>
    <t xml:space="preserve">8 055,90 </t>
  </si>
  <si>
    <t>Расчеты: водохозяйственные;</t>
  </si>
  <si>
    <t xml:space="preserve">5 034,94 </t>
  </si>
  <si>
    <t>Расчеты: прогнозные;</t>
  </si>
  <si>
    <t xml:space="preserve">6 713,25 </t>
  </si>
  <si>
    <t>Гидротехническая часть;</t>
  </si>
  <si>
    <t xml:space="preserve"> 35,1%;</t>
  </si>
  <si>
    <t xml:space="preserve">23 563,51 </t>
  </si>
  <si>
    <t>Режимно-наблюдательная сеть;</t>
  </si>
  <si>
    <t>Природоохранные мероприятия;</t>
  </si>
  <si>
    <t xml:space="preserve"> 11,8%;</t>
  </si>
  <si>
    <t xml:space="preserve">7 921,64 </t>
  </si>
  <si>
    <t>Техническая эксплуатация;</t>
  </si>
  <si>
    <t xml:space="preserve">1 342,65 </t>
  </si>
  <si>
    <t>Ведомости строительных и монтажных работ;</t>
  </si>
  <si>
    <t xml:space="preserve">6 041,93 </t>
  </si>
  <si>
    <t>Эффективность инвестиций;</t>
  </si>
  <si>
    <t xml:space="preserve">3 356,63 </t>
  </si>
  <si>
    <t xml:space="preserve">4 027,95 </t>
  </si>
  <si>
    <t xml:space="preserve">Водопропускные трубы на автомобильных дорогах: круглые и прямоугольные железобетонные трубы отверстием до 2000 мм, 10(м) </t>
  </si>
  <si>
    <t xml:space="preserve">СБЦП "Искусственные сооружения (2015)" табл.2 п.2.4
(СБЦП16-2-2.4) </t>
  </si>
  <si>
    <t>(5610+240*10)*1,1*1,189*1,04*0,34*4,91
(A+B*X)*К3*К4*К2*К1*Кинф</t>
  </si>
  <si>
    <t>18 188,66</t>
  </si>
  <si>
    <t>Разработка раздела «Мероприятия по охране окружающей среды» (до);</t>
  </si>
  <si>
    <t>К3=1,1 ОП п.1.7;</t>
  </si>
  <si>
    <t>Сейсмичность 9 баллов К=1,3 для разделов проектирования (Основные конструкции -63%;) к=63%*1,3+37%=118,9%;</t>
  </si>
  <si>
    <t>К4=1,189 СБЦП МУ(2009) п.3.7;</t>
  </si>
  <si>
    <t>Выполнение работ по оценке воздействия объекта капитального строительства на окружающую среду ;</t>
  </si>
  <si>
    <t>К2=1,04 ОП п.1.7;</t>
  </si>
  <si>
    <t>Стадии проектирования;</t>
  </si>
  <si>
    <t>К1=0,34 ;</t>
  </si>
  <si>
    <t>Основные конструкции;</t>
  </si>
  <si>
    <t xml:space="preserve"> 63%;</t>
  </si>
  <si>
    <t xml:space="preserve">11 458,86 </t>
  </si>
  <si>
    <t xml:space="preserve"> 26%;</t>
  </si>
  <si>
    <t xml:space="preserve">4 729,05 </t>
  </si>
  <si>
    <t xml:space="preserve">2 000,75 </t>
  </si>
  <si>
    <t xml:space="preserve">Пункт технического обслуживания и подготовки контейнеров под погрузку (площадка ТБО), 1(объект) </t>
  </si>
  <si>
    <t xml:space="preserve">СБЦП "Железные дороги (2014)" табл.8 п.35-1
(СБЦП09-8-35-1) </t>
  </si>
  <si>
    <t>(72600*1)*0,35*1,04*0,4*4,91*0,779
(A*X)*К2*К1*Ки1*Кинф*Котн</t>
  </si>
  <si>
    <t>40 431,23</t>
  </si>
  <si>
    <t>Привязка типовой или повторно применяемой проектной документации, без внесения изменений в надземную часть здания - от 0,2 до 0,35 (прим. полная заводская готовность);</t>
  </si>
  <si>
    <t>К2=0,35 СБЦП МУ(2009) п.3.2;</t>
  </si>
  <si>
    <t>Сейсмичность 9 баллов К=1,3 для разделов (АР-9%*1,3=11,7%; КР-12%*1,3=15,6%;ТХ-31%*1,3=40,3%);</t>
  </si>
  <si>
    <t>К5= МУ п. 3.7;</t>
  </si>
  <si>
    <t>Смета при исключении 21% разделов (Электроснабж-5%;ВСиВО- 4%; Путевое развитие - 5%;ОВИК-4%, Сети связи-2%; Мероприятия по энергоэффективности- 1%) 5/95*74=3,9%;</t>
  </si>
  <si>
    <t>К6= ;</t>
  </si>
  <si>
    <t>К1=1,04 П. 2.6 ТЧ;</t>
  </si>
  <si>
    <t xml:space="preserve">1 557,04 </t>
  </si>
  <si>
    <t xml:space="preserve">4 671,13 </t>
  </si>
  <si>
    <t xml:space="preserve">6 228,17 </t>
  </si>
  <si>
    <t xml:space="preserve">16 089,45 </t>
  </si>
  <si>
    <t xml:space="preserve">2 076,06 </t>
  </si>
  <si>
    <t xml:space="preserve">2 595,07 </t>
  </si>
  <si>
    <t xml:space="preserve">2 024,16 </t>
  </si>
  <si>
    <t>Котн=77,9%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</si>
  <si>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7,0 до 10,0 тыс.м2, 8,75(тыс.м2) </t>
  </si>
  <si>
    <t xml:space="preserve">СБЦП "Заглубленные сооружения и конструкции, водопонижение, противооползневые сооружения и мероприятия (2015)" табл.1 п.32
(СБЦП15-1-32) </t>
  </si>
  <si>
    <t>(586986+67260*8,75)*1,189*1,04*1,3*0,3*0,2*4,91
(A+B*X)*К3*К2*К4*К5*К1*Кинф</t>
  </si>
  <si>
    <t>556 695,85</t>
  </si>
  <si>
    <t>Сейсмичность 9 баллов К=1,3 для 63% разделов проектирования: (АР-7%, КР-7%,  ТХ- 49%) К общ= (0,63*1,3+0,37)=1,189;</t>
  </si>
  <si>
    <t>К3=1,189 МУ п. 3.7;</t>
  </si>
  <si>
    <t>Оценка воздействия объекта капитального строительства на окружающую среду (ОВОС) - 4%;</t>
  </si>
  <si>
    <t>К2=1,04 ОП п.1.6;</t>
  </si>
  <si>
    <t>При проектировании конструкций, обеспечивающих устойчивость ограждающих стен котлованов заглубленных сооружений с использованием анкеров в грунте, а также при проектировании удерживающих сооружений на оползнеопасных и оползневых склонах и откосах с использованием анкеров в грунте (до);</t>
  </si>
  <si>
    <t>К4=1,3 ТЧ п.2.1.6;</t>
  </si>
  <si>
    <t>К5=0,3 ОП п.1.7;</t>
  </si>
  <si>
    <t>Привязка типовой или повторно применяемой проектной документации, без внесения изменений в надземную часть здания - от 0,2 до 0,35;</t>
  </si>
  <si>
    <t>К1=0,2 СБЦП МУ(2009) п.3.2;</t>
  </si>
  <si>
    <t xml:space="preserve">11 133,92 </t>
  </si>
  <si>
    <t xml:space="preserve">22 267,83 </t>
  </si>
  <si>
    <t xml:space="preserve">38 968,71 </t>
  </si>
  <si>
    <t xml:space="preserve">272 780,97 </t>
  </si>
  <si>
    <t>Инженерное оборудование, сети инженерно-технические мероприятия, технологические решения: Электроснабжение, автоматика, связь, сигнализация;</t>
  </si>
  <si>
    <t xml:space="preserve">66 803,50 </t>
  </si>
  <si>
    <t>Проект организация строительства (ПОС);</t>
  </si>
  <si>
    <t xml:space="preserve">44 535,67 </t>
  </si>
  <si>
    <t xml:space="preserve">27 834,79 </t>
  </si>
  <si>
    <t xml:space="preserve">Уположение и поверхностное закрепление склонов (откосов) на длине до 50 м в поперечном направлении к направлению склона (откоса) при высоте:свыше 15 до 20 м, 20(м) </t>
  </si>
  <si>
    <t xml:space="preserve">СБЦП "Заглубленные сооружения и конструкции, водопонижение, противооползневые сооружения и мероприятия (2015)" табл.1 п.26
(СБЦП15-1-26) </t>
  </si>
  <si>
    <t>(228000+20520*20)*(1+6*0,2)*0,3*1,04*1,189*0,2*4,91
(A+B*X)*К1*К2*К3*К4*К5*Кинф</t>
  </si>
  <si>
    <t>511 638,83</t>
  </si>
  <si>
    <t>При проектировании уположения и поверхностного закрепления склонов (откосов), для каждых последующих полных и неполных 50 м склона (до);</t>
  </si>
  <si>
    <t>К1=2,2 ТЧ п.2.1.9;</t>
  </si>
  <si>
    <t>К2=0,3 ОП п.1.7;</t>
  </si>
  <si>
    <t>К4=1,189 МУ п. 3.7;</t>
  </si>
  <si>
    <t>К5=0,2 СБЦП МУ(2009) п.3.2;</t>
  </si>
  <si>
    <t xml:space="preserve">10 232,78 </t>
  </si>
  <si>
    <t xml:space="preserve">20 465,55 </t>
  </si>
  <si>
    <t xml:space="preserve">35 814,72 </t>
  </si>
  <si>
    <t xml:space="preserve">250 703,03 </t>
  </si>
  <si>
    <t xml:space="preserve">61 396,66 </t>
  </si>
  <si>
    <t xml:space="preserve">40 931,11 </t>
  </si>
  <si>
    <t xml:space="preserve">25 581,94 </t>
  </si>
  <si>
    <t>1 068 334,68</t>
  </si>
  <si>
    <t xml:space="preserve">Контрольно-пропускные пункты по количеству постов: 2, 1(пункт) </t>
  </si>
  <si>
    <t>(81230*1)*0,5*1,264*0,4*4,91
(A*X)*К7*К2*Ки1*Кинф</t>
  </si>
  <si>
    <t>100 826,58</t>
  </si>
  <si>
    <t xml:space="preserve">10 082,66 </t>
  </si>
  <si>
    <t xml:space="preserve">46 380,23 </t>
  </si>
  <si>
    <t xml:space="preserve">7 057,86 </t>
  </si>
  <si>
    <t xml:space="preserve">12 099,19 </t>
  </si>
  <si>
    <t xml:space="preserve">11 090,92 </t>
  </si>
  <si>
    <t xml:space="preserve">2 016,53 </t>
  </si>
  <si>
    <t xml:space="preserve">8 066,13 </t>
  </si>
  <si>
    <t xml:space="preserve">Сооружения доочистки городских сточных вод на фильтрах  производительностью:свыше 0,1 до 0,5 тыс.м3/сут, 0,2592(1 тыс.м3/сут) </t>
  </si>
  <si>
    <t xml:space="preserve">СБЦП "Объекты водоснабжения и канализации (2015)" табл.10 п.26
(СБЦП17-10-26) </t>
  </si>
  <si>
    <t>(202360+71240*0,2592)*0,2*1,141*0,6*1,04*4,91
(A+B*X)*К1*К5*К2*К3*Кинф</t>
  </si>
  <si>
    <t>154 394,12</t>
  </si>
  <si>
    <t>К2=0,6 ОП п.1.7;</t>
  </si>
  <si>
    <t>К3=1,04 ОП п.1.13;</t>
  </si>
  <si>
    <t xml:space="preserve">3 087,88 </t>
  </si>
  <si>
    <t xml:space="preserve">7 719,71 </t>
  </si>
  <si>
    <t xml:space="preserve">27 790,94 </t>
  </si>
  <si>
    <t xml:space="preserve">12 351,53 </t>
  </si>
  <si>
    <t xml:space="preserve">9 263,65 </t>
  </si>
  <si>
    <t xml:space="preserve">38 598,53 </t>
  </si>
  <si>
    <t xml:space="preserve">6 175,76 </t>
  </si>
  <si>
    <t xml:space="preserve">1 543,94 </t>
  </si>
  <si>
    <t xml:space="preserve">10 807,59 </t>
  </si>
  <si>
    <t>1 000 918,88</t>
  </si>
  <si>
    <t xml:space="preserve">Кабельные линии напряжением до 35 кВ с интервалами протяженности:свыше 500 до 1000 м, 700(м) </t>
  </si>
  <si>
    <t xml:space="preserve">СБЦП "Коммунальные инженерные сети и сооружения (2012)" табл.17 п.3
(СБЦП07-17-3) </t>
  </si>
  <si>
    <t>(8265+41*700)*1,191*1,04*0,4*4,91
(A+B*X)*К1*К2*Ки1*Кинф</t>
  </si>
  <si>
    <t>89 924,35</t>
  </si>
  <si>
    <t xml:space="preserve">1 798,49 </t>
  </si>
  <si>
    <t xml:space="preserve">5 395,46 </t>
  </si>
  <si>
    <t xml:space="preserve">8 093,19 </t>
  </si>
  <si>
    <t xml:space="preserve">2 697,73 </t>
  </si>
  <si>
    <t xml:space="preserve">4 496,22 </t>
  </si>
  <si>
    <t xml:space="preserve">22 031,47 </t>
  </si>
  <si>
    <t xml:space="preserve">24 729,20 </t>
  </si>
  <si>
    <t xml:space="preserve">1 348,87 </t>
  </si>
  <si>
    <t xml:space="preserve">2 248,11 </t>
  </si>
  <si>
    <t xml:space="preserve">8 992,44 </t>
  </si>
  <si>
    <t xml:space="preserve">Ограждение территории протяжённостью: от 0,5 до 5 км, 0,22(км) </t>
  </si>
  <si>
    <t>((14950+18360*(0.4*0,5+0.6*0.5*0,5))*0,88)*1,129*0,4*4,91
((A+B*(0.4*X1+0.6*0.5*X1))*Кпониж)*К1*Ки1*Кинф</t>
  </si>
  <si>
    <t>41 710,42</t>
  </si>
  <si>
    <t>Понижающий коэффициент (0,22/(0.5*0,5));</t>
  </si>
  <si>
    <t>Кпониж=0,88;</t>
  </si>
  <si>
    <t xml:space="preserve">1 251,31 </t>
  </si>
  <si>
    <t xml:space="preserve">3 753,94 </t>
  </si>
  <si>
    <t xml:space="preserve">5 005,25 </t>
  </si>
  <si>
    <t xml:space="preserve">2 085,52 </t>
  </si>
  <si>
    <t xml:space="preserve">1 668,42 </t>
  </si>
  <si>
    <t xml:space="preserve">12 930,23 </t>
  </si>
  <si>
    <t>278 849,43</t>
  </si>
  <si>
    <t>Специальные технические условия по обеспечению пожарной безопасности</t>
  </si>
  <si>
    <t>СТУ</t>
  </si>
  <si>
    <t>проект</t>
  </si>
  <si>
    <t>КА на основе 3-х КП</t>
  </si>
  <si>
    <t>предоставить КП!</t>
  </si>
  <si>
    <r>
      <t xml:space="preserve">Раздел по обеспечению сохранности объектов культурного наследия, </t>
    </r>
    <r>
      <rPr>
        <sz val="12"/>
        <color rgb="FFFF0000"/>
        <rFont val="Times New Roman"/>
        <family val="1"/>
        <charset val="204"/>
      </rPr>
      <t>выполнение историко-культурной экспертизы с получением Акта историко-культурной экспертизы.</t>
    </r>
  </si>
  <si>
    <t>- Специальные технические условия по обеспечению пожарной безопасности;</t>
  </si>
  <si>
    <t>- разработка раздела по обеспечению сохранности объектов культурного наследия, выполнение историко-культурной экспертизы с получением Акта историко-культурной экспертизы;</t>
  </si>
  <si>
    <t>- затраты на проектные работы стадии "Проектная документация";</t>
  </si>
  <si>
    <t>- 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</si>
  <si>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</si>
  <si>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Составление технического отчета III категория сложности ИГУ и стоимости камеральных работ св. 5 до 20 тыс.руб.</t>
  </si>
  <si>
    <t>Расходы по внутреннему транспорту:  при расстоянии от базы до участка изысканий до 5 км, при сметной стоимости полевых изыскательских работ св. 5 до 10 тыс. руб.</t>
  </si>
  <si>
    <t>СБЦ - 2004 Табл. 9 п.5
К1 - прим.п.4 к табл.9 (съемка подземных коммуникаций)</t>
  </si>
  <si>
    <t>Создание инженерно-топографических планов М 1:500, высота сечения рельефа 0,5 м, категория сложности - II, со съемкой подземных коммуникаций с помощью приборов поиска (трубокабелеискателя) и составление плана подземных коммуникаций, на незастроенной территории</t>
  </si>
  <si>
    <t>Обследование територии для выявления памятников археологии</t>
  </si>
  <si>
    <t>Альбом фотоиллюстраций с подбором наклейкой, компоновкой и составлением кратких аннотаций, включающих в себя до 20 фотографий (50 фото)</t>
  </si>
  <si>
    <t>более 3,0 до 4,0 млн</t>
  </si>
  <si>
    <t>Цена работ определена  методом сопоставимых рыночных цен</t>
  </si>
  <si>
    <t>Наименование организации исполнителя</t>
  </si>
  <si>
    <t>Коммерческое предложение</t>
  </si>
  <si>
    <t>Сумма, руб. без НДС</t>
  </si>
  <si>
    <t>Сумма, руб. с НДС</t>
  </si>
  <si>
    <t>ООО "НКД"</t>
  </si>
  <si>
    <t>НДС не облагается</t>
  </si>
  <si>
    <t>ООО "НИИ ЮГПРОЕКТ"</t>
  </si>
  <si>
    <t>Оптимальное предложение</t>
  </si>
  <si>
    <t>Разработка специальтых технических условий (СТУ)</t>
  </si>
  <si>
    <t>КП № 3096 от 21.06.2022</t>
  </si>
  <si>
    <t>КП исх. №56/22 от 23.06.2022</t>
  </si>
  <si>
    <t>ООО «Бристоль-проект»</t>
  </si>
  <si>
    <t>КП исх. №ПРО/438 от 28.06.2022</t>
  </si>
  <si>
    <t>Итого по расчету: 5 772 849,43 руб.</t>
  </si>
  <si>
    <t>Раздел 6. Система автоматического водяного пожаротушения Здания гаража ратраков</t>
  </si>
  <si>
    <t xml:space="preserve">Спринклерные установки водяного пожаротушения, защищающие объект площадью: 1000-1500 м2, 1(объект) </t>
  </si>
  <si>
    <t xml:space="preserve">СБЦ "Системы противопожарной и охранной защиты (1999)" табл.1 п.5
(СБЦ1-1-5) </t>
  </si>
  <si>
    <t>(2228*1)*0,25*1,291*37,59
(A*X)*К1*К6*Кинф</t>
  </si>
  <si>
    <t>27 030,48</t>
  </si>
  <si>
    <t>К1=0,25 ТЧ п.2.7;</t>
  </si>
  <si>
    <t>Сейсмичность 9 баллов К=1,3 для 97% разделов (ТР- 20%; ТЧ - 62%, Автом-15% К= (0,97*1,3+0,03)=1,291;</t>
  </si>
  <si>
    <t xml:space="preserve">5 406,10 </t>
  </si>
  <si>
    <t xml:space="preserve"> 62%;</t>
  </si>
  <si>
    <t xml:space="preserve">16 758,90 </t>
  </si>
  <si>
    <t xml:space="preserve"> 15%;</t>
  </si>
  <si>
    <t xml:space="preserve">4 054,57 </t>
  </si>
  <si>
    <t xml:space="preserve">Насосные станции установок пожаротушения, 1(объект) </t>
  </si>
  <si>
    <t xml:space="preserve">СБЦ "Системы противопожарной и охранной защиты (1999)" табл.8 п.1
(СБЦ1-8-1) </t>
  </si>
  <si>
    <t>(2048*1)*1,291*0,25*37,59
(A*X)*К6*К1*Кинф</t>
  </si>
  <si>
    <t>24 846,69</t>
  </si>
  <si>
    <t>Сейсмичность 9 баллов К=1,3 для 97% разделов (ТЧ - 48%, Автом-49% К= (0,97*1,3+0,03)=1,291;</t>
  </si>
  <si>
    <t xml:space="preserve"> 48%;</t>
  </si>
  <si>
    <t xml:space="preserve">11 926,41 </t>
  </si>
  <si>
    <t xml:space="preserve">12 174,88 </t>
  </si>
  <si>
    <t>Итого по разделу 6 Система автоматического водяного пожаротушения Здания гаража ратраков</t>
  </si>
  <si>
    <t xml:space="preserve">   Итого Поз. 20-21</t>
  </si>
  <si>
    <t>51 877,17</t>
  </si>
  <si>
    <t xml:space="preserve">   Итого по разделу 6 Система автоматического водяного пожаротушения Здания гаража ратраков</t>
  </si>
  <si>
    <t>Раздел 7. Сети связи и безопасности</t>
  </si>
  <si>
    <t xml:space="preserve">Структурированная кабельная сеть с числом узлов: от 2 до 10 (запирающее устройство ворот и электрический шлагбаум), 2(1 узел) </t>
  </si>
  <si>
    <t xml:space="preserve">СБЦП "Объекты связи (2010)" табл.24 п.8
(СБЦП02-24-8) </t>
  </si>
  <si>
    <t>(2450+3680*2)*1,108*0,5*1,04*4,91
(A+B*X)*К6*К1*К2*Кинф</t>
  </si>
  <si>
    <t>27 751,96</t>
  </si>
  <si>
    <t>Итого по разделу 7 Сети связи и безопасности</t>
  </si>
  <si>
    <t xml:space="preserve">   Итого Поз. 22-30</t>
  </si>
  <si>
    <t>1 498 884,12</t>
  </si>
  <si>
    <t xml:space="preserve">   Итого по разделу 7 Сети связи и безопасности</t>
  </si>
  <si>
    <t>Раздел 8. Сети освещения</t>
  </si>
  <si>
    <t>Итого по разделу 8 Сети освещения</t>
  </si>
  <si>
    <t xml:space="preserve">   Итого Поз. 31</t>
  </si>
  <si>
    <t xml:space="preserve">   Итого по разделу 8 Сети освещения</t>
  </si>
  <si>
    <t>Раздел 9. Благоустройство и озеленение территории</t>
  </si>
  <si>
    <t>Итого по разделу 9 Благоустройство и озеленение территории</t>
  </si>
  <si>
    <t xml:space="preserve">   Итого Поз. 32-37</t>
  </si>
  <si>
    <t xml:space="preserve">   Итого по разделу 9 Благоустройство и озеленение территории</t>
  </si>
  <si>
    <t>Раздел 10. Инженерная защита</t>
  </si>
  <si>
    <t>Итого по разделу 10 Инженерная защита</t>
  </si>
  <si>
    <t xml:space="preserve">   Итого Поз. 38-39</t>
  </si>
  <si>
    <t xml:space="preserve">   Итого по разделу 10 Инженерная защита</t>
  </si>
  <si>
    <t xml:space="preserve">   Итого Поз. 1-39</t>
  </si>
  <si>
    <t>5 772 849,43</t>
  </si>
  <si>
    <t xml:space="preserve">СМЕТА № 1-пд   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</si>
  <si>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</si>
  <si>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</si>
  <si>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</si>
  <si>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Двадцать четыре миллиона четыреста девять тысяч сорок шесть рублей 83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</si>
</sst>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0.00000"/>
    <numFmt numFmtId="178" formatCode="#,##0.00000"/>
    <numFmt numFmtId="179" formatCode="_-* #,##0.00\ _₽_-;\-* #,##0.00\ _₽_-;_-* &quot;-&quot;??\ _₽_-;_-@_-"/>
    <numFmt numFmtId="180" formatCode="_-* #,##0_р_._-;\-* #,##0_р_._-;_-* &quot;-&quot;??_р_._-;_-@_-"/>
    <numFmt numFmtId="181" formatCode="_-* #,##0.0_р_._-;\-* #,##0.0_р_._-;_-* &quot;-&quot;??_р_._-;_-@_-"/>
    <numFmt numFmtId="182" formatCode="#,##0.00_р_."/>
    <numFmt numFmtId="183" formatCode="0.0000000"/>
    <numFmt numFmtId="184" formatCode="#,##0.0000000"/>
  </numFmts>
  <fonts count="1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sz val="10"/>
      <name val="Tahoma"/>
      <family val="2"/>
      <charset val="204"/>
    </font>
    <font>
      <u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color indexed="8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u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1963">
    <xf numFmtId="0" fontId="0" fillId="0" borderId="0"/>
    <xf numFmtId="0" fontId="30" fillId="0" borderId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3" fillId="3" borderId="0">
      <alignment horizontal="left" vertical="center"/>
    </xf>
    <xf numFmtId="0" fontId="33" fillId="3" borderId="0">
      <alignment horizontal="center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right" vertical="center"/>
    </xf>
    <xf numFmtId="0" fontId="33" fillId="3" borderId="0">
      <alignment horizontal="center" vertical="center"/>
    </xf>
    <xf numFmtId="165" fontId="30" fillId="0" borderId="0" applyFont="0" applyFill="0" applyBorder="0" applyAlignment="0" applyProtection="0"/>
    <xf numFmtId="0" fontId="30" fillId="0" borderId="0"/>
    <xf numFmtId="0" fontId="30" fillId="0" borderId="0"/>
    <xf numFmtId="165" fontId="36" fillId="0" borderId="0" applyFont="0" applyFill="0" applyBorder="0" applyAlignment="0" applyProtection="0"/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7" fillId="4" borderId="0">
      <alignment horizontal="righ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5" borderId="0">
      <alignment horizontal="center" vertical="center"/>
    </xf>
    <xf numFmtId="0" fontId="37" fillId="4" borderId="0">
      <alignment horizontal="left" vertical="center"/>
    </xf>
    <xf numFmtId="0" fontId="37" fillId="0" borderId="0">
      <alignment horizontal="left" vertical="top"/>
    </xf>
    <xf numFmtId="0" fontId="33" fillId="5" borderId="0">
      <alignment horizontal="center" vertical="center"/>
    </xf>
    <xf numFmtId="0" fontId="37" fillId="4" borderId="0">
      <alignment horizontal="center" vertical="center"/>
    </xf>
    <xf numFmtId="0" fontId="37" fillId="0" borderId="0">
      <alignment horizontal="center" vertical="center"/>
    </xf>
    <xf numFmtId="0" fontId="38" fillId="4" borderId="0">
      <alignment horizontal="left" vertical="center"/>
    </xf>
    <xf numFmtId="0" fontId="37" fillId="0" borderId="0">
      <alignment horizontal="center" vertical="center"/>
    </xf>
    <xf numFmtId="0" fontId="37" fillId="4" borderId="0">
      <alignment horizontal="center" vertical="center"/>
    </xf>
    <xf numFmtId="0" fontId="37" fillId="4" borderId="0">
      <alignment horizontal="left" vertical="center"/>
    </xf>
    <xf numFmtId="0" fontId="37" fillId="4" borderId="0">
      <alignment horizontal="right" vertical="center"/>
    </xf>
    <xf numFmtId="0" fontId="37" fillId="4" borderId="0">
      <alignment horizontal="center" vertical="center"/>
    </xf>
    <xf numFmtId="0" fontId="37" fillId="4" borderId="0">
      <alignment horizontal="left" vertical="top"/>
    </xf>
    <xf numFmtId="0" fontId="37" fillId="4" borderId="0">
      <alignment horizontal="right" vertical="center"/>
    </xf>
    <xf numFmtId="0" fontId="37" fillId="4" borderId="0">
      <alignment horizontal="right" vertical="top"/>
    </xf>
    <xf numFmtId="0" fontId="37" fillId="4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9" fillId="4" borderId="0">
      <alignment horizontal="left" vertical="top"/>
    </xf>
    <xf numFmtId="0" fontId="37" fillId="4" borderId="0">
      <alignment horizontal="left" vertical="center"/>
    </xf>
    <xf numFmtId="0" fontId="39" fillId="4" borderId="0">
      <alignment horizontal="left" vertical="top"/>
    </xf>
    <xf numFmtId="0" fontId="39" fillId="4" borderId="0">
      <alignment horizontal="center" vertical="center"/>
    </xf>
    <xf numFmtId="0" fontId="40" fillId="4" borderId="0">
      <alignment horizontal="center" vertical="center"/>
    </xf>
    <xf numFmtId="0" fontId="40" fillId="0" borderId="0">
      <alignment horizontal="center" vertical="center"/>
    </xf>
    <xf numFmtId="0" fontId="37" fillId="4" borderId="0">
      <alignment horizontal="center" vertical="center"/>
    </xf>
    <xf numFmtId="0" fontId="37" fillId="0" borderId="0">
      <alignment horizontal="center" vertical="top"/>
    </xf>
    <xf numFmtId="0" fontId="37" fillId="4" borderId="0">
      <alignment horizontal="center" vertical="center"/>
    </xf>
    <xf numFmtId="0" fontId="41" fillId="0" borderId="0">
      <alignment horizontal="left" vertical="top"/>
    </xf>
    <xf numFmtId="0" fontId="37" fillId="4" borderId="0">
      <alignment horizontal="center" vertical="center"/>
    </xf>
    <xf numFmtId="0" fontId="37" fillId="0" borderId="0">
      <alignment horizontal="left" vertical="top"/>
    </xf>
    <xf numFmtId="0" fontId="37" fillId="4" borderId="0">
      <alignment horizontal="left" vertical="center"/>
    </xf>
    <xf numFmtId="0" fontId="41" fillId="0" borderId="0">
      <alignment horizontal="left" vertical="center"/>
    </xf>
    <xf numFmtId="0" fontId="33" fillId="5" borderId="0">
      <alignment horizontal="left" vertical="center"/>
    </xf>
    <xf numFmtId="0" fontId="37" fillId="4" borderId="0">
      <alignment horizontal="left" vertical="center"/>
    </xf>
    <xf numFmtId="0" fontId="41" fillId="0" borderId="0">
      <alignment horizontal="left" vertical="top"/>
    </xf>
    <xf numFmtId="0" fontId="33" fillId="5" borderId="0">
      <alignment horizontal="left" vertical="center"/>
    </xf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6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1" fillId="0" borderId="0"/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5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3" fillId="5" borderId="0">
      <alignment horizontal="left" vertical="center"/>
    </xf>
    <xf numFmtId="0" fontId="36" fillId="0" borderId="0"/>
    <xf numFmtId="0" fontId="35" fillId="0" borderId="0"/>
    <xf numFmtId="9" fontId="36" fillId="0" borderId="0" applyFont="0" applyFill="0" applyBorder="0" applyAlignment="0" applyProtection="0"/>
    <xf numFmtId="0" fontId="29" fillId="0" borderId="0"/>
    <xf numFmtId="0" fontId="43" fillId="0" borderId="0">
      <alignment horizontal="right" vertical="center"/>
    </xf>
    <xf numFmtId="0" fontId="44" fillId="0" borderId="0">
      <alignment horizontal="left" vertical="center"/>
    </xf>
    <xf numFmtId="0" fontId="45" fillId="0" borderId="0">
      <alignment horizontal="left" vertical="center"/>
    </xf>
    <xf numFmtId="0" fontId="45" fillId="0" borderId="0">
      <alignment horizontal="left" vertical="top"/>
    </xf>
    <xf numFmtId="0" fontId="46" fillId="0" borderId="0">
      <alignment horizontal="center" vertical="center"/>
    </xf>
    <xf numFmtId="0" fontId="45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left" vertical="center"/>
    </xf>
    <xf numFmtId="0" fontId="45" fillId="0" borderId="4">
      <alignment horizontal="center" vertical="center"/>
    </xf>
    <xf numFmtId="0" fontId="43" fillId="0" borderId="4">
      <alignment horizontal="center" vertical="center"/>
    </xf>
    <xf numFmtId="0" fontId="45" fillId="0" borderId="4">
      <alignment horizontal="left" vertical="center"/>
    </xf>
    <xf numFmtId="0" fontId="45" fillId="0" borderId="4">
      <alignment horizontal="right" vertical="center"/>
    </xf>
    <xf numFmtId="0" fontId="45" fillId="0" borderId="4">
      <alignment horizontal="left" vertical="top"/>
    </xf>
    <xf numFmtId="164" fontId="30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8" fillId="0" borderId="0"/>
    <xf numFmtId="0" fontId="45" fillId="0" borderId="0">
      <alignment horizontal="left" vertical="top"/>
    </xf>
    <xf numFmtId="0" fontId="45" fillId="0" borderId="4">
      <alignment horizontal="right" vertical="top"/>
    </xf>
    <xf numFmtId="0" fontId="45" fillId="0" borderId="4">
      <alignment horizontal="left" vertical="top"/>
    </xf>
    <xf numFmtId="0" fontId="45" fillId="0" borderId="10">
      <alignment horizontal="left" vertical="top"/>
    </xf>
    <xf numFmtId="0" fontId="45" fillId="0" borderId="2">
      <alignment horizontal="left" vertical="top"/>
    </xf>
    <xf numFmtId="0" fontId="43" fillId="0" borderId="0">
      <alignment horizontal="left" vertical="top"/>
    </xf>
    <xf numFmtId="0" fontId="45" fillId="0" borderId="0">
      <alignment horizontal="center" vertical="top"/>
    </xf>
    <xf numFmtId="0" fontId="46" fillId="0" borderId="0">
      <alignment horizontal="center" vertical="center"/>
    </xf>
    <xf numFmtId="0" fontId="27" fillId="0" borderId="0"/>
    <xf numFmtId="0" fontId="30" fillId="0" borderId="0"/>
    <xf numFmtId="0" fontId="37" fillId="4" borderId="0">
      <alignment horizontal="left" vertical="center"/>
    </xf>
    <xf numFmtId="0" fontId="36" fillId="3" borderId="0">
      <alignment horizontal="center" vertical="center"/>
    </xf>
    <xf numFmtId="0" fontId="42" fillId="0" borderId="0"/>
    <xf numFmtId="0" fontId="42" fillId="0" borderId="0"/>
    <xf numFmtId="0" fontId="37" fillId="4" borderId="0">
      <alignment horizontal="left" vertical="center"/>
    </xf>
    <xf numFmtId="0" fontId="27" fillId="0" borderId="0"/>
    <xf numFmtId="0" fontId="31" fillId="0" borderId="0"/>
    <xf numFmtId="0" fontId="57" fillId="0" borderId="0"/>
    <xf numFmtId="164" fontId="3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4" fillId="0" borderId="0"/>
    <xf numFmtId="0" fontId="43" fillId="0" borderId="0">
      <alignment horizontal="right" vertical="center"/>
    </xf>
    <xf numFmtId="0" fontId="43" fillId="0" borderId="0">
      <alignment horizontal="right" vertical="center"/>
    </xf>
    <xf numFmtId="0" fontId="23" fillId="0" borderId="0"/>
    <xf numFmtId="0" fontId="22" fillId="0" borderId="0"/>
    <xf numFmtId="0" fontId="21" fillId="0" borderId="0"/>
    <xf numFmtId="0" fontId="46" fillId="0" borderId="0">
      <alignment horizontal="center" vertical="center"/>
    </xf>
    <xf numFmtId="0" fontId="45" fillId="0" borderId="0">
      <alignment horizontal="center" vertical="top"/>
    </xf>
    <xf numFmtId="0" fontId="43" fillId="0" borderId="0">
      <alignment horizontal="left" vertical="top"/>
    </xf>
    <xf numFmtId="0" fontId="45" fillId="0" borderId="0">
      <alignment horizontal="left" vertical="top"/>
    </xf>
    <xf numFmtId="0" fontId="45" fillId="0" borderId="4">
      <alignment horizontal="center" vertical="center"/>
    </xf>
    <xf numFmtId="0" fontId="43" fillId="0" borderId="4">
      <alignment horizontal="center" vertical="center"/>
    </xf>
    <xf numFmtId="0" fontId="45" fillId="0" borderId="4">
      <alignment horizontal="left" vertical="center"/>
    </xf>
    <xf numFmtId="0" fontId="45" fillId="0" borderId="2">
      <alignment horizontal="left" vertical="top"/>
    </xf>
    <xf numFmtId="0" fontId="45" fillId="0" borderId="4">
      <alignment horizontal="right" vertical="center"/>
    </xf>
    <xf numFmtId="0" fontId="45" fillId="0" borderId="4">
      <alignment horizontal="right" vertical="top"/>
    </xf>
    <xf numFmtId="0" fontId="45" fillId="0" borderId="0">
      <alignment horizontal="left" vertical="center"/>
    </xf>
    <xf numFmtId="0" fontId="19" fillId="0" borderId="0"/>
    <xf numFmtId="0" fontId="18" fillId="0" borderId="0"/>
    <xf numFmtId="0" fontId="17" fillId="0" borderId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0" fillId="0" borderId="0"/>
    <xf numFmtId="165" fontId="4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7" fillId="0" borderId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7" fillId="0" borderId="0"/>
    <xf numFmtId="0" fontId="43" fillId="0" borderId="0">
      <alignment horizontal="right" vertical="center"/>
    </xf>
    <xf numFmtId="0" fontId="43" fillId="0" borderId="0">
      <alignment horizontal="right" vertical="center"/>
    </xf>
    <xf numFmtId="0" fontId="45" fillId="0" borderId="4">
      <alignment horizontal="right" vertical="top"/>
    </xf>
    <xf numFmtId="0" fontId="45" fillId="0" borderId="4">
      <alignment horizontal="lef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17" fillId="0" borderId="0"/>
    <xf numFmtId="165" fontId="4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168" fontId="30" fillId="0" borderId="0" applyFont="0" applyFill="0" applyBorder="0" applyAlignment="0" applyProtection="0"/>
    <xf numFmtId="0" fontId="35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4" borderId="0" applyNumberFormat="0" applyBorder="0" applyAlignment="0" applyProtection="0"/>
    <xf numFmtId="0" fontId="66" fillId="8" borderId="0" applyNumberFormat="0" applyBorder="0" applyAlignment="0" applyProtection="0"/>
    <xf numFmtId="0" fontId="67" fillId="25" borderId="13" applyNumberFormat="0" applyAlignment="0" applyProtection="0"/>
    <xf numFmtId="0" fontId="68" fillId="26" borderId="14" applyNumberFormat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3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74" fillId="12" borderId="13" applyNumberFormat="0" applyAlignment="0" applyProtection="0"/>
    <xf numFmtId="0" fontId="75" fillId="0" borderId="18" applyNumberFormat="0" applyFill="0" applyAlignment="0" applyProtection="0"/>
    <xf numFmtId="0" fontId="76" fillId="27" borderId="0" applyNumberFormat="0" applyBorder="0" applyAlignment="0" applyProtection="0"/>
    <xf numFmtId="0" fontId="77" fillId="0" borderId="0" applyNumberFormat="0" applyFill="0" applyBorder="0" applyAlignment="0" applyProtection="0"/>
    <xf numFmtId="0" fontId="30" fillId="28" borderId="19" applyNumberFormat="0" applyFont="0" applyAlignment="0" applyProtection="0"/>
    <xf numFmtId="0" fontId="78" fillId="25" borderId="20" applyNumberFormat="0" applyAlignment="0" applyProtection="0"/>
    <xf numFmtId="0" fontId="37" fillId="4" borderId="0">
      <alignment horizontal="left" vertical="center"/>
    </xf>
    <xf numFmtId="0" fontId="37" fillId="0" borderId="0">
      <alignment horizontal="center" vertical="center"/>
    </xf>
    <xf numFmtId="0" fontId="41" fillId="0" borderId="0">
      <alignment horizontal="center" vertical="center"/>
    </xf>
    <xf numFmtId="0" fontId="37" fillId="0" borderId="0">
      <alignment horizontal="left" vertical="center"/>
    </xf>
    <xf numFmtId="0" fontId="37" fillId="0" borderId="0">
      <alignment horizontal="right" vertical="center"/>
    </xf>
    <xf numFmtId="0" fontId="37" fillId="0" borderId="0">
      <alignment horizontal="center" vertical="center"/>
    </xf>
    <xf numFmtId="0" fontId="37" fillId="0" borderId="0">
      <alignment horizontal="left" vertical="top"/>
    </xf>
    <xf numFmtId="0" fontId="37" fillId="0" borderId="0">
      <alignment horizontal="right" vertical="center"/>
    </xf>
    <xf numFmtId="0" fontId="37" fillId="0" borderId="0">
      <alignment horizontal="left" vertical="center"/>
    </xf>
    <xf numFmtId="0" fontId="33" fillId="3" borderId="0">
      <alignment horizontal="center" vertical="center"/>
    </xf>
    <xf numFmtId="0" fontId="37" fillId="0" borderId="0">
      <alignment horizontal="right" vertical="top"/>
    </xf>
    <xf numFmtId="0" fontId="37" fillId="0" borderId="0">
      <alignment horizontal="left" vertical="top"/>
    </xf>
    <xf numFmtId="0" fontId="79" fillId="0" borderId="0" applyNumberFormat="0" applyFill="0" applyBorder="0" applyAlignment="0" applyProtection="0"/>
    <xf numFmtId="0" fontId="80" fillId="0" borderId="21" applyNumberFormat="0" applyFill="0" applyAlignment="0" applyProtection="0"/>
    <xf numFmtId="0" fontId="81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2" fillId="12" borderId="13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3" fillId="25" borderId="20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0" fontId="84" fillId="25" borderId="13" applyNumberFormat="0" applyAlignment="0" applyProtection="0"/>
    <xf numFmtId="169" fontId="30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89" fillId="26" borderId="14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0" fontId="30" fillId="28" borderId="1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4" fillId="0" borderId="0"/>
    <xf numFmtId="0" fontId="7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9" fontId="35" fillId="0" borderId="0" applyFont="0" applyFill="0" applyBorder="0" applyAlignment="0" applyProtection="0"/>
    <xf numFmtId="0" fontId="13" fillId="0" borderId="0"/>
    <xf numFmtId="0" fontId="31" fillId="0" borderId="0"/>
    <xf numFmtId="170" fontId="30" fillId="0" borderId="0" applyFont="0" applyFill="0" applyBorder="0" applyAlignment="0" applyProtection="0"/>
    <xf numFmtId="0" fontId="12" fillId="0" borderId="0"/>
    <xf numFmtId="0" fontId="34" fillId="0" borderId="0">
      <alignment horizontal="right" vertical="top" wrapText="1"/>
    </xf>
    <xf numFmtId="0" fontId="34" fillId="0" borderId="4">
      <alignment horizontal="center" wrapText="1"/>
    </xf>
    <xf numFmtId="0" fontId="31" fillId="0" borderId="4" applyBorder="0" applyAlignment="0">
      <alignment horizontal="center" wrapText="1"/>
    </xf>
    <xf numFmtId="0" fontId="34" fillId="0" borderId="0">
      <alignment horizontal="center"/>
    </xf>
    <xf numFmtId="0" fontId="34" fillId="0" borderId="0">
      <alignment horizontal="left" vertical="top"/>
    </xf>
    <xf numFmtId="0" fontId="11" fillId="0" borderId="0"/>
    <xf numFmtId="0" fontId="35" fillId="0" borderId="0"/>
    <xf numFmtId="179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31" fillId="0" borderId="0"/>
    <xf numFmtId="0" fontId="10" fillId="0" borderId="0"/>
    <xf numFmtId="179" fontId="35" fillId="0" borderId="0" applyFont="0" applyFill="0" applyBorder="0" applyAlignment="0" applyProtection="0"/>
    <xf numFmtId="165" fontId="62" fillId="0" borderId="0" applyFont="0" applyFill="0" applyBorder="0" applyAlignment="0" applyProtection="0"/>
    <xf numFmtId="0" fontId="62" fillId="0" borderId="0"/>
    <xf numFmtId="0" fontId="30" fillId="0" borderId="0"/>
    <xf numFmtId="0" fontId="14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43" fillId="0" borderId="0">
      <alignment horizontal="left" vertical="top"/>
    </xf>
    <xf numFmtId="0" fontId="45" fillId="0" borderId="0">
      <alignment horizontal="left" vertical="top"/>
    </xf>
    <xf numFmtId="0" fontId="43" fillId="0" borderId="0">
      <alignment horizontal="left" vertical="center"/>
    </xf>
    <xf numFmtId="0" fontId="45" fillId="0" borderId="0">
      <alignment horizontal="left" vertical="center"/>
    </xf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153">
    <xf numFmtId="0" fontId="0" fillId="0" borderId="0" xfId="0"/>
    <xf numFmtId="0" fontId="34" fillId="2" borderId="0" xfId="63" applyFont="1" applyFill="1"/>
    <xf numFmtId="0" fontId="34" fillId="2" borderId="0" xfId="63" applyFont="1" applyFill="1" applyAlignment="1">
      <alignment vertical="center"/>
    </xf>
    <xf numFmtId="0" fontId="34" fillId="2" borderId="4" xfId="1" applyFont="1" applyFill="1" applyBorder="1" applyAlignment="1">
      <alignment horizontal="left" vertical="center" wrapText="1" shrinkToFit="1"/>
    </xf>
    <xf numFmtId="0" fontId="48" fillId="2" borderId="4" xfId="1" applyFont="1" applyFill="1" applyBorder="1" applyAlignment="1">
      <alignment horizontal="center" vertical="center" wrapText="1"/>
    </xf>
    <xf numFmtId="0" fontId="48" fillId="2" borderId="11" xfId="1" applyFont="1" applyFill="1" applyBorder="1" applyAlignment="1">
      <alignment horizontal="center" vertical="center" wrapText="1"/>
    </xf>
    <xf numFmtId="0" fontId="30" fillId="0" borderId="0" xfId="1" applyFont="1" applyFill="1"/>
    <xf numFmtId="0" fontId="52" fillId="2" borderId="4" xfId="1" applyFont="1" applyFill="1" applyBorder="1" applyAlignment="1">
      <alignment horizontal="left" vertical="center" wrapText="1"/>
    </xf>
    <xf numFmtId="0" fontId="48" fillId="0" borderId="0" xfId="1" applyFont="1"/>
    <xf numFmtId="0" fontId="49" fillId="3" borderId="0" xfId="1" applyFont="1" applyFill="1"/>
    <xf numFmtId="164" fontId="30" fillId="0" borderId="0" xfId="1" applyNumberFormat="1" applyFont="1"/>
    <xf numFmtId="0" fontId="30" fillId="0" borderId="0" xfId="1" applyFont="1" applyAlignment="1">
      <alignment horizontal="center" vertical="center"/>
    </xf>
    <xf numFmtId="9" fontId="48" fillId="2" borderId="11" xfId="1" applyNumberFormat="1" applyFont="1" applyFill="1" applyBorder="1" applyAlignment="1">
      <alignment horizontal="center" vertical="center" wrapText="1"/>
    </xf>
    <xf numFmtId="4" fontId="50" fillId="2" borderId="4" xfId="1" applyNumberFormat="1" applyFont="1" applyFill="1" applyBorder="1" applyAlignment="1">
      <alignment horizontal="center" vertical="center" wrapText="1"/>
    </xf>
    <xf numFmtId="0" fontId="30" fillId="0" borderId="0" xfId="1" applyFont="1"/>
    <xf numFmtId="0" fontId="32" fillId="2" borderId="0" xfId="63" applyFont="1" applyFill="1" applyAlignment="1">
      <alignment horizontal="left" vertical="center" wrapText="1"/>
    </xf>
    <xf numFmtId="0" fontId="48" fillId="0" borderId="0" xfId="1" applyFont="1" applyFill="1" applyAlignment="1">
      <alignment horizontal="center" vertical="center"/>
    </xf>
    <xf numFmtId="0" fontId="48" fillId="0" borderId="0" xfId="1" applyFont="1" applyFill="1"/>
    <xf numFmtId="0" fontId="47" fillId="0" borderId="0" xfId="1" applyFont="1" applyFill="1" applyAlignment="1">
      <alignment horizontal="center" vertical="center"/>
    </xf>
    <xf numFmtId="0" fontId="48" fillId="0" borderId="0" xfId="1" applyFont="1" applyFill="1" applyAlignment="1">
      <alignment horizontal="left" vertical="top"/>
    </xf>
    <xf numFmtId="0" fontId="50" fillId="0" borderId="0" xfId="1" applyFont="1" applyBorder="1" applyAlignment="1">
      <alignment horizontal="left" vertical="top"/>
    </xf>
    <xf numFmtId="0" fontId="48" fillId="0" borderId="0" xfId="1" applyFont="1" applyBorder="1" applyAlignment="1"/>
    <xf numFmtId="0" fontId="48" fillId="0" borderId="0" xfId="1" applyFont="1" applyBorder="1" applyAlignment="1">
      <alignment horizontal="center" vertical="center"/>
    </xf>
    <xf numFmtId="0" fontId="30" fillId="0" borderId="0" xfId="1" applyFont="1" applyBorder="1" applyAlignment="1"/>
    <xf numFmtId="0" fontId="47" fillId="0" borderId="4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32" fillId="3" borderId="4" xfId="1" applyFont="1" applyFill="1" applyBorder="1" applyAlignment="1">
      <alignment horizontal="center" vertical="center" wrapText="1"/>
    </xf>
    <xf numFmtId="0" fontId="48" fillId="3" borderId="4" xfId="1" applyFont="1" applyFill="1" applyBorder="1" applyAlignment="1">
      <alignment horizontal="left" vertical="center" wrapText="1"/>
    </xf>
    <xf numFmtId="0" fontId="48" fillId="3" borderId="4" xfId="1" applyFont="1" applyFill="1" applyBorder="1" applyAlignment="1">
      <alignment horizontal="center" vertical="center" wrapText="1"/>
    </xf>
    <xf numFmtId="0" fontId="34" fillId="3" borderId="4" xfId="1" applyFont="1" applyFill="1" applyBorder="1" applyAlignment="1">
      <alignment horizontal="center" vertical="center" wrapText="1"/>
    </xf>
    <xf numFmtId="2" fontId="34" fillId="3" borderId="4" xfId="1" applyNumberFormat="1" applyFont="1" applyFill="1" applyBorder="1" applyAlignment="1">
      <alignment horizontal="right" vertical="center"/>
    </xf>
    <xf numFmtId="0" fontId="31" fillId="3" borderId="4" xfId="1" applyFont="1" applyFill="1" applyBorder="1" applyAlignment="1">
      <alignment horizontal="center" vertical="center" wrapText="1"/>
    </xf>
    <xf numFmtId="0" fontId="52" fillId="3" borderId="4" xfId="1" applyFont="1" applyFill="1" applyBorder="1" applyAlignment="1">
      <alignment horizontal="left" vertical="center" wrapText="1"/>
    </xf>
    <xf numFmtId="0" fontId="52" fillId="3" borderId="4" xfId="1" applyFont="1" applyFill="1" applyBorder="1" applyAlignment="1">
      <alignment horizontal="center" vertical="center" wrapText="1"/>
    </xf>
    <xf numFmtId="4" fontId="52" fillId="3" borderId="4" xfId="1" applyNumberFormat="1" applyFont="1" applyFill="1" applyBorder="1" applyAlignment="1">
      <alignment horizontal="right" vertical="center" wrapText="1"/>
    </xf>
    <xf numFmtId="0" fontId="53" fillId="3" borderId="4" xfId="1" applyFont="1" applyFill="1" applyBorder="1" applyAlignment="1">
      <alignment horizontal="center" vertical="center" wrapText="1"/>
    </xf>
    <xf numFmtId="4" fontId="50" fillId="2" borderId="4" xfId="63" applyNumberFormat="1" applyFont="1" applyFill="1" applyBorder="1" applyAlignment="1">
      <alignment horizontal="center" vertical="center" wrapText="1"/>
    </xf>
    <xf numFmtId="0" fontId="52" fillId="2" borderId="4" xfId="63" applyFont="1" applyFill="1" applyBorder="1" applyAlignment="1">
      <alignment horizontal="left" vertical="center" wrapText="1"/>
    </xf>
    <xf numFmtId="0" fontId="48" fillId="2" borderId="4" xfId="63" applyFont="1" applyFill="1" applyBorder="1" applyAlignment="1">
      <alignment horizontal="center" vertical="center" wrapText="1"/>
    </xf>
    <xf numFmtId="9" fontId="48" fillId="2" borderId="4" xfId="63" applyNumberFormat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left" vertical="center" wrapText="1"/>
    </xf>
    <xf numFmtId="0" fontId="32" fillId="0" borderId="4" xfId="1" applyFont="1" applyFill="1" applyBorder="1" applyAlignment="1">
      <alignment horizontal="left" vertical="center" wrapText="1"/>
    </xf>
    <xf numFmtId="4" fontId="34" fillId="0" borderId="4" xfId="1" applyNumberFormat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10" fontId="34" fillId="0" borderId="11" xfId="1" applyNumberFormat="1" applyFont="1" applyFill="1" applyBorder="1" applyAlignment="1">
      <alignment horizontal="center" vertical="center" wrapText="1"/>
    </xf>
    <xf numFmtId="10" fontId="34" fillId="0" borderId="0" xfId="1" applyNumberFormat="1" applyFont="1" applyFill="1" applyBorder="1" applyAlignment="1">
      <alignment horizontal="center" vertical="center" wrapText="1"/>
    </xf>
    <xf numFmtId="0" fontId="34" fillId="0" borderId="11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/>
    <xf numFmtId="0" fontId="52" fillId="0" borderId="4" xfId="1" applyFont="1" applyFill="1" applyBorder="1" applyAlignment="1">
      <alignment horizontal="left" vertical="center" wrapText="1"/>
    </xf>
    <xf numFmtId="0" fontId="52" fillId="0" borderId="4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4" xfId="1" applyFont="1" applyFill="1" applyBorder="1" applyAlignment="1">
      <alignment horizontal="center" vertical="center" wrapText="1"/>
    </xf>
    <xf numFmtId="0" fontId="34" fillId="3" borderId="4" xfId="1" applyFont="1" applyFill="1" applyBorder="1" applyAlignment="1">
      <alignment horizontal="left" vertical="center" wrapText="1"/>
    </xf>
    <xf numFmtId="2" fontId="34" fillId="3" borderId="4" xfId="1" applyNumberFormat="1" applyFont="1" applyFill="1" applyBorder="1" applyAlignment="1">
      <alignment horizontal="center" vertical="center" wrapText="1"/>
    </xf>
    <xf numFmtId="2" fontId="34" fillId="3" borderId="4" xfId="1" applyNumberFormat="1" applyFont="1" applyFill="1" applyBorder="1" applyAlignment="1">
      <alignment horizontal="left" vertical="center"/>
    </xf>
    <xf numFmtId="9" fontId="34" fillId="3" borderId="4" xfId="1" applyNumberFormat="1" applyFont="1" applyFill="1" applyBorder="1" applyAlignment="1">
      <alignment horizontal="center" vertical="center"/>
    </xf>
    <xf numFmtId="166" fontId="34" fillId="3" borderId="4" xfId="1" applyNumberFormat="1" applyFont="1" applyFill="1" applyBorder="1" applyAlignment="1">
      <alignment horizontal="center" vertical="center"/>
    </xf>
    <xf numFmtId="2" fontId="30" fillId="3" borderId="4" xfId="1" applyNumberFormat="1" applyFont="1" applyFill="1" applyBorder="1" applyAlignment="1">
      <alignment horizontal="center"/>
    </xf>
    <xf numFmtId="9" fontId="34" fillId="3" borderId="4" xfId="1" applyNumberFormat="1" applyFont="1" applyFill="1" applyBorder="1" applyAlignment="1">
      <alignment horizontal="left" vertical="center" wrapText="1"/>
    </xf>
    <xf numFmtId="4" fontId="34" fillId="3" borderId="4" xfId="1" applyNumberFormat="1" applyFont="1" applyFill="1" applyBorder="1" applyAlignment="1">
      <alignment horizontal="right" vertical="center" wrapText="1"/>
    </xf>
    <xf numFmtId="10" fontId="34" fillId="3" borderId="4" xfId="1" applyNumberFormat="1" applyFont="1" applyFill="1" applyBorder="1" applyAlignment="1">
      <alignment horizontal="center" vertical="center"/>
    </xf>
    <xf numFmtId="2" fontId="34" fillId="3" borderId="4" xfId="1" applyNumberFormat="1" applyFont="1" applyFill="1" applyBorder="1" applyAlignment="1">
      <alignment horizontal="left" vertical="center" wrapText="1"/>
    </xf>
    <xf numFmtId="0" fontId="32" fillId="3" borderId="4" xfId="1" applyFont="1" applyFill="1" applyBorder="1" applyAlignment="1">
      <alignment horizontal="left" vertical="center" wrapText="1"/>
    </xf>
    <xf numFmtId="2" fontId="32" fillId="3" borderId="4" xfId="1" applyNumberFormat="1" applyFont="1" applyFill="1" applyBorder="1" applyAlignment="1">
      <alignment horizontal="center" vertical="center" wrapText="1"/>
    </xf>
    <xf numFmtId="2" fontId="32" fillId="3" borderId="4" xfId="1" applyNumberFormat="1" applyFont="1" applyFill="1" applyBorder="1" applyAlignment="1">
      <alignment horizontal="left" vertical="center"/>
    </xf>
    <xf numFmtId="9" fontId="32" fillId="3" borderId="4" xfId="1" applyNumberFormat="1" applyFont="1" applyFill="1" applyBorder="1" applyAlignment="1">
      <alignment horizontal="center" vertical="center"/>
    </xf>
    <xf numFmtId="166" fontId="32" fillId="3" borderId="4" xfId="1" applyNumberFormat="1" applyFont="1" applyFill="1" applyBorder="1" applyAlignment="1">
      <alignment horizontal="center" vertical="center"/>
    </xf>
    <xf numFmtId="2" fontId="49" fillId="3" borderId="4" xfId="1" applyNumberFormat="1" applyFont="1" applyFill="1" applyBorder="1" applyAlignment="1">
      <alignment horizontal="center"/>
    </xf>
    <xf numFmtId="9" fontId="32" fillId="3" borderId="4" xfId="1" applyNumberFormat="1" applyFont="1" applyFill="1" applyBorder="1" applyAlignment="1">
      <alignment horizontal="left" vertical="center" wrapText="1"/>
    </xf>
    <xf numFmtId="4" fontId="32" fillId="3" borderId="4" xfId="1" applyNumberFormat="1" applyFont="1" applyFill="1" applyBorder="1" applyAlignment="1">
      <alignment horizontal="right" vertical="center" wrapText="1"/>
    </xf>
    <xf numFmtId="0" fontId="31" fillId="0" borderId="4" xfId="1" applyFont="1" applyBorder="1" applyAlignment="1">
      <alignment horizontal="center" vertical="center"/>
    </xf>
    <xf numFmtId="0" fontId="47" fillId="3" borderId="4" xfId="1" applyFont="1" applyFill="1" applyBorder="1" applyAlignment="1">
      <alignment horizontal="left" vertical="center" wrapText="1"/>
    </xf>
    <xf numFmtId="9" fontId="34" fillId="3" borderId="4" xfId="1" applyNumberFormat="1" applyFont="1" applyFill="1" applyBorder="1" applyAlignment="1">
      <alignment horizontal="center" vertical="center" wrapText="1"/>
    </xf>
    <xf numFmtId="2" fontId="34" fillId="3" borderId="4" xfId="1" applyNumberFormat="1" applyFont="1" applyFill="1" applyBorder="1" applyAlignment="1">
      <alignment horizontal="center" vertical="center"/>
    </xf>
    <xf numFmtId="0" fontId="30" fillId="0" borderId="0" xfId="1" applyFont="1" applyFill="1" applyBorder="1"/>
    <xf numFmtId="0" fontId="47" fillId="0" borderId="4" xfId="1" applyFont="1" applyBorder="1" applyAlignment="1">
      <alignment horizontal="left" vertical="center" wrapText="1"/>
    </xf>
    <xf numFmtId="0" fontId="48" fillId="0" borderId="4" xfId="1" applyFont="1" applyBorder="1"/>
    <xf numFmtId="164" fontId="47" fillId="0" borderId="4" xfId="3" applyFont="1" applyBorder="1" applyAlignment="1"/>
    <xf numFmtId="0" fontId="30" fillId="0" borderId="4" xfId="1" applyFont="1" applyBorder="1"/>
    <xf numFmtId="167" fontId="47" fillId="0" borderId="5" xfId="1" applyNumberFormat="1" applyFont="1" applyBorder="1" applyAlignment="1"/>
    <xf numFmtId="4" fontId="32" fillId="3" borderId="5" xfId="1" applyNumberFormat="1" applyFont="1" applyFill="1" applyBorder="1" applyAlignment="1">
      <alignment horizontal="right" vertical="center" wrapText="1"/>
    </xf>
    <xf numFmtId="0" fontId="30" fillId="0" borderId="4" xfId="1" applyFont="1" applyBorder="1" applyAlignment="1"/>
    <xf numFmtId="167" fontId="47" fillId="0" borderId="4" xfId="1" applyNumberFormat="1" applyFont="1" applyBorder="1" applyAlignment="1"/>
    <xf numFmtId="0" fontId="30" fillId="0" borderId="0" xfId="1" applyFont="1" applyBorder="1"/>
    <xf numFmtId="9" fontId="32" fillId="0" borderId="0" xfId="1" applyNumberFormat="1" applyFont="1" applyBorder="1" applyAlignment="1">
      <alignment horizontal="left"/>
    </xf>
    <xf numFmtId="4" fontId="32" fillId="3" borderId="0" xfId="1" applyNumberFormat="1" applyFont="1" applyFill="1" applyBorder="1" applyAlignment="1">
      <alignment horizontal="center" vertical="center" wrapText="1"/>
    </xf>
    <xf numFmtId="9" fontId="34" fillId="0" borderId="0" xfId="1" applyNumberFormat="1" applyFont="1" applyBorder="1" applyAlignment="1">
      <alignment horizontal="left"/>
    </xf>
    <xf numFmtId="0" fontId="55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8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32" fillId="2" borderId="4" xfId="63" applyFont="1" applyFill="1" applyBorder="1" applyAlignment="1">
      <alignment horizontal="center"/>
    </xf>
    <xf numFmtId="0" fontId="34" fillId="2" borderId="4" xfId="63" applyFont="1" applyFill="1" applyBorder="1"/>
    <xf numFmtId="0" fontId="20" fillId="0" borderId="4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justify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4" fillId="2" borderId="0" xfId="63" applyFont="1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 applyBorder="1" applyAlignment="1">
      <alignment vertic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/>
    <xf numFmtId="4" fontId="58" fillId="0" borderId="0" xfId="0" applyNumberFormat="1" applyFont="1" applyFill="1"/>
    <xf numFmtId="0" fontId="58" fillId="0" borderId="0" xfId="0" applyFont="1" applyAlignment="1">
      <alignment horizontal="right"/>
    </xf>
    <xf numFmtId="0" fontId="98" fillId="0" borderId="0" xfId="0" applyFont="1"/>
    <xf numFmtId="4" fontId="98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9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58" fillId="0" borderId="0" xfId="0" applyNumberFormat="1" applyFont="1" applyFill="1" applyAlignment="1">
      <alignment horizontal="center"/>
    </xf>
    <xf numFmtId="0" fontId="32" fillId="0" borderId="0" xfId="0" applyFont="1"/>
    <xf numFmtId="0" fontId="105" fillId="0" borderId="0" xfId="0" applyFont="1"/>
    <xf numFmtId="14" fontId="105" fillId="0" borderId="0" xfId="0" applyNumberFormat="1" applyFont="1" applyBorder="1" applyAlignment="1">
      <alignment horizontal="center" vertical="center" wrapText="1"/>
    </xf>
    <xf numFmtId="0" fontId="103" fillId="0" borderId="0" xfId="0" applyFont="1"/>
    <xf numFmtId="0" fontId="105" fillId="0" borderId="0" xfId="0" applyFont="1" applyAlignment="1">
      <alignment horizontal="left"/>
    </xf>
    <xf numFmtId="0" fontId="105" fillId="0" borderId="0" xfId="0" applyFont="1" applyAlignment="1">
      <alignment horizontal="center" vertical="center"/>
    </xf>
    <xf numFmtId="0" fontId="31" fillId="0" borderId="0" xfId="63"/>
    <xf numFmtId="177" fontId="103" fillId="0" borderId="0" xfId="0" applyNumberFormat="1" applyFont="1"/>
    <xf numFmtId="10" fontId="103" fillId="0" borderId="0" xfId="0" applyNumberFormat="1" applyFont="1"/>
    <xf numFmtId="2" fontId="56" fillId="2" borderId="0" xfId="63" applyNumberFormat="1" applyFont="1" applyFill="1"/>
    <xf numFmtId="0" fontId="98" fillId="0" borderId="0" xfId="0" applyFont="1" applyBorder="1"/>
    <xf numFmtId="4" fontId="98" fillId="0" borderId="0" xfId="0" applyNumberFormat="1" applyFont="1" applyBorder="1" applyAlignment="1">
      <alignment horizontal="right"/>
    </xf>
    <xf numFmtId="0" fontId="107" fillId="0" borderId="0" xfId="63" applyFont="1"/>
    <xf numFmtId="0" fontId="51" fillId="0" borderId="0" xfId="63" applyFont="1"/>
    <xf numFmtId="4" fontId="51" fillId="0" borderId="0" xfId="63" applyNumberFormat="1" applyFont="1" applyAlignment="1">
      <alignment vertical="center" wrapText="1"/>
    </xf>
    <xf numFmtId="49" fontId="107" fillId="0" borderId="0" xfId="63" applyNumberFormat="1" applyFont="1"/>
    <xf numFmtId="49" fontId="108" fillId="0" borderId="0" xfId="63" applyNumberFormat="1" applyFont="1"/>
    <xf numFmtId="49" fontId="107" fillId="0" borderId="0" xfId="63" applyNumberFormat="1" applyFont="1" applyAlignment="1"/>
    <xf numFmtId="0" fontId="109" fillId="0" borderId="0" xfId="63" applyFont="1" applyBorder="1" applyAlignment="1"/>
    <xf numFmtId="0" fontId="110" fillId="0" borderId="0" xfId="63" applyFont="1" applyBorder="1" applyAlignment="1"/>
    <xf numFmtId="0" fontId="109" fillId="0" borderId="10" xfId="63" applyFont="1" applyBorder="1" applyAlignment="1">
      <alignment horizontal="center"/>
    </xf>
    <xf numFmtId="0" fontId="106" fillId="0" borderId="0" xfId="0" applyFont="1" applyAlignment="1">
      <alignment vertical="center"/>
    </xf>
    <xf numFmtId="0" fontId="61" fillId="0" borderId="0" xfId="0" applyFont="1"/>
    <xf numFmtId="0" fontId="61" fillId="6" borderId="4" xfId="0" applyFont="1" applyFill="1" applyBorder="1" applyAlignment="1">
      <alignment horizontal="center" vertical="center" wrapText="1"/>
    </xf>
    <xf numFmtId="0" fontId="61" fillId="2" borderId="4" xfId="0" applyFont="1" applyFill="1" applyBorder="1" applyAlignment="1">
      <alignment horizontal="center" vertical="center" wrapText="1"/>
    </xf>
    <xf numFmtId="0" fontId="61" fillId="2" borderId="4" xfId="0" applyFont="1" applyFill="1" applyBorder="1" applyAlignment="1">
      <alignment horizontal="left" vertical="center" wrapText="1"/>
    </xf>
    <xf numFmtId="4" fontId="61" fillId="2" borderId="4" xfId="0" applyNumberFormat="1" applyFont="1" applyFill="1" applyBorder="1" applyAlignment="1">
      <alignment horizontal="center" vertical="center" wrapText="1"/>
    </xf>
    <xf numFmtId="0" fontId="106" fillId="6" borderId="4" xfId="0" applyFont="1" applyFill="1" applyBorder="1" applyAlignment="1">
      <alignment vertical="center" wrapText="1"/>
    </xf>
    <xf numFmtId="4" fontId="106" fillId="6" borderId="4" xfId="0" applyNumberFormat="1" applyFont="1" applyFill="1" applyBorder="1" applyAlignment="1">
      <alignment horizontal="center" vertical="center" wrapText="1"/>
    </xf>
    <xf numFmtId="0" fontId="61" fillId="0" borderId="4" xfId="0" applyFont="1" applyBorder="1" applyAlignment="1">
      <alignment vertical="center" wrapText="1"/>
    </xf>
    <xf numFmtId="0" fontId="61" fillId="0" borderId="4" xfId="0" applyFont="1" applyBorder="1" applyAlignment="1">
      <alignment horizontal="justify" vertical="center" wrapText="1"/>
    </xf>
    <xf numFmtId="4" fontId="61" fillId="0" borderId="4" xfId="0" applyNumberFormat="1" applyFont="1" applyBorder="1" applyAlignment="1">
      <alignment horizontal="center" vertical="center" wrapText="1"/>
    </xf>
    <xf numFmtId="0" fontId="108" fillId="0" borderId="0" xfId="0" applyFont="1"/>
    <xf numFmtId="4" fontId="107" fillId="0" borderId="4" xfId="63" applyNumberFormat="1" applyFont="1" applyBorder="1" applyAlignment="1">
      <alignment horizontal="center"/>
    </xf>
    <xf numFmtId="0" fontId="106" fillId="0" borderId="0" xfId="0" quotePrefix="1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07" fillId="0" borderId="0" xfId="0" applyFont="1" applyAlignment="1">
      <alignment vertical="center"/>
    </xf>
    <xf numFmtId="0" fontId="107" fillId="0" borderId="0" xfId="0" applyFont="1"/>
    <xf numFmtId="0" fontId="107" fillId="0" borderId="0" xfId="0" applyFont="1" applyAlignment="1">
      <alignment horizontal="center"/>
    </xf>
    <xf numFmtId="0" fontId="107" fillId="0" borderId="4" xfId="0" applyFont="1" applyBorder="1" applyAlignment="1">
      <alignment horizontal="center" vertical="center" wrapText="1"/>
    </xf>
    <xf numFmtId="0" fontId="107" fillId="0" borderId="4" xfId="0" applyFont="1" applyBorder="1" applyAlignment="1">
      <alignment wrapText="1"/>
    </xf>
    <xf numFmtId="3" fontId="61" fillId="0" borderId="4" xfId="0" applyNumberFormat="1" applyFont="1" applyBorder="1" applyAlignment="1">
      <alignment horizontal="center" vertical="center"/>
    </xf>
    <xf numFmtId="174" fontId="61" fillId="0" borderId="4" xfId="0" applyNumberFormat="1" applyFont="1" applyBorder="1" applyAlignment="1">
      <alignment horizontal="center" vertical="center"/>
    </xf>
    <xf numFmtId="0" fontId="107" fillId="0" borderId="4" xfId="0" applyFont="1" applyBorder="1"/>
    <xf numFmtId="174" fontId="107" fillId="0" borderId="4" xfId="0" applyNumberFormat="1" applyFont="1" applyBorder="1" applyAlignment="1">
      <alignment horizontal="center" vertical="center"/>
    </xf>
    <xf numFmtId="4" fontId="61" fillId="0" borderId="4" xfId="0" applyNumberFormat="1" applyFont="1" applyBorder="1" applyAlignment="1">
      <alignment horizontal="center" vertical="center"/>
    </xf>
    <xf numFmtId="4" fontId="107" fillId="0" borderId="4" xfId="0" applyNumberFormat="1" applyFont="1" applyBorder="1" applyAlignment="1">
      <alignment horizontal="center"/>
    </xf>
    <xf numFmtId="0" fontId="107" fillId="0" borderId="0" xfId="0" applyFont="1" applyBorder="1"/>
    <xf numFmtId="4" fontId="61" fillId="0" borderId="0" xfId="0" applyNumberFormat="1" applyFont="1" applyBorder="1" applyAlignment="1">
      <alignment horizontal="center" vertical="center"/>
    </xf>
    <xf numFmtId="0" fontId="107" fillId="2" borderId="0" xfId="63" applyFont="1" applyFill="1"/>
    <xf numFmtId="0" fontId="107" fillId="2" borderId="10" xfId="63" applyFont="1" applyFill="1" applyBorder="1"/>
    <xf numFmtId="0" fontId="107" fillId="2" borderId="0" xfId="63" applyFont="1" applyFill="1" applyAlignment="1">
      <alignment vertical="center"/>
    </xf>
    <xf numFmtId="0" fontId="51" fillId="2" borderId="10" xfId="63" applyFont="1" applyFill="1" applyBorder="1" applyAlignment="1">
      <alignment horizontal="right"/>
    </xf>
    <xf numFmtId="49" fontId="51" fillId="2" borderId="4" xfId="63" applyNumberFormat="1" applyFont="1" applyFill="1" applyBorder="1" applyAlignment="1">
      <alignment horizontal="center" vertical="center" wrapText="1"/>
    </xf>
    <xf numFmtId="0" fontId="51" fillId="2" borderId="4" xfId="63" applyFont="1" applyFill="1" applyBorder="1" applyAlignment="1">
      <alignment horizontal="center" vertical="center" wrapText="1"/>
    </xf>
    <xf numFmtId="49" fontId="107" fillId="2" borderId="4" xfId="63" applyNumberFormat="1" applyFont="1" applyFill="1" applyBorder="1" applyAlignment="1">
      <alignment horizontal="center" vertical="center" wrapText="1"/>
    </xf>
    <xf numFmtId="0" fontId="107" fillId="0" borderId="4" xfId="0" applyFont="1" applyBorder="1" applyAlignment="1">
      <alignment vertical="center"/>
    </xf>
    <xf numFmtId="0" fontId="107" fillId="2" borderId="4" xfId="63" applyFont="1" applyFill="1" applyBorder="1" applyAlignment="1">
      <alignment horizontal="center" vertical="center" wrapText="1"/>
    </xf>
    <xf numFmtId="3" fontId="107" fillId="2" borderId="4" xfId="63" applyNumberFormat="1" applyFont="1" applyFill="1" applyBorder="1" applyAlignment="1">
      <alignment horizontal="center" vertical="center" wrapText="1"/>
    </xf>
    <xf numFmtId="49" fontId="107" fillId="2" borderId="8" xfId="63" applyNumberFormat="1" applyFont="1" applyFill="1" applyBorder="1" applyAlignment="1">
      <alignment horizontal="left" vertical="center" wrapText="1"/>
    </xf>
    <xf numFmtId="4" fontId="112" fillId="2" borderId="4" xfId="63" applyNumberFormat="1" applyFont="1" applyFill="1" applyBorder="1" applyAlignment="1">
      <alignment horizontal="center" vertical="center" wrapText="1"/>
    </xf>
    <xf numFmtId="3" fontId="107" fillId="2" borderId="4" xfId="63" applyNumberFormat="1" applyFont="1" applyFill="1" applyBorder="1" applyAlignment="1">
      <alignment horizontal="right" vertical="center" wrapText="1"/>
    </xf>
    <xf numFmtId="49" fontId="51" fillId="2" borderId="0" xfId="63" applyNumberFormat="1" applyFont="1" applyFill="1" applyBorder="1" applyAlignment="1">
      <alignment horizontal="right" vertical="center" wrapText="1"/>
    </xf>
    <xf numFmtId="3" fontId="51" fillId="0" borderId="0" xfId="63" applyNumberFormat="1" applyFont="1" applyFill="1" applyBorder="1" applyAlignment="1">
      <alignment horizontal="right" vertical="center" wrapText="1"/>
    </xf>
    <xf numFmtId="0" fontId="61" fillId="0" borderId="0" xfId="132" applyFont="1" applyFill="1" applyAlignment="1">
      <alignment horizontal="center"/>
    </xf>
    <xf numFmtId="0" fontId="61" fillId="0" borderId="0" xfId="132" applyFont="1" applyFill="1"/>
    <xf numFmtId="0" fontId="61" fillId="0" borderId="0" xfId="132" applyFont="1" applyFill="1" applyAlignment="1">
      <alignment wrapText="1"/>
    </xf>
    <xf numFmtId="4" fontId="61" fillId="0" borderId="0" xfId="132" applyNumberFormat="1" applyFont="1" applyFill="1"/>
    <xf numFmtId="0" fontId="61" fillId="0" borderId="4" xfId="93" quotePrefix="1" applyFont="1" applyFill="1" applyBorder="1" applyAlignment="1">
      <alignment horizontal="center" vertical="center" wrapText="1"/>
    </xf>
    <xf numFmtId="4" fontId="61" fillId="0" borderId="4" xfId="93" quotePrefix="1" applyNumberFormat="1" applyFont="1" applyFill="1" applyBorder="1" applyAlignment="1">
      <alignment horizontal="center" vertical="center" wrapText="1"/>
    </xf>
    <xf numFmtId="0" fontId="61" fillId="0" borderId="4" xfId="95" quotePrefix="1" applyFont="1" applyFill="1" applyBorder="1" applyAlignment="1">
      <alignment horizontal="left" vertical="center" wrapText="1"/>
    </xf>
    <xf numFmtId="0" fontId="61" fillId="0" borderId="4" xfId="95" quotePrefix="1" applyFont="1" applyFill="1" applyBorder="1" applyAlignment="1">
      <alignment horizontal="left" vertical="top" wrapText="1"/>
    </xf>
    <xf numFmtId="165" fontId="61" fillId="0" borderId="4" xfId="102" quotePrefix="1" applyNumberFormat="1" applyFont="1" applyFill="1" applyBorder="1" applyAlignment="1">
      <alignment horizontal="center" vertical="center" wrapText="1"/>
    </xf>
    <xf numFmtId="0" fontId="61" fillId="0" borderId="4" xfId="132" applyFont="1" applyFill="1" applyBorder="1" applyAlignment="1">
      <alignment wrapText="1"/>
    </xf>
    <xf numFmtId="2" fontId="61" fillId="0" borderId="4" xfId="102" quotePrefix="1" applyNumberFormat="1" applyFont="1" applyFill="1" applyBorder="1" applyAlignment="1">
      <alignment horizontal="center" vertical="center" wrapText="1"/>
    </xf>
    <xf numFmtId="0" fontId="61" fillId="0" borderId="4" xfId="102" quotePrefix="1" applyFont="1" applyFill="1" applyBorder="1" applyAlignment="1">
      <alignment horizontal="center" vertical="center" wrapText="1"/>
    </xf>
    <xf numFmtId="0" fontId="61" fillId="0" borderId="4" xfId="102" quotePrefix="1" applyNumberFormat="1" applyFont="1" applyFill="1" applyBorder="1" applyAlignment="1">
      <alignment horizontal="center" vertical="center" wrapText="1"/>
    </xf>
    <xf numFmtId="0" fontId="107" fillId="6" borderId="4" xfId="0" applyFont="1" applyFill="1" applyBorder="1" applyAlignment="1">
      <alignment horizontal="center" wrapText="1"/>
    </xf>
    <xf numFmtId="0" fontId="107" fillId="6" borderId="4" xfId="0" applyFont="1" applyFill="1" applyBorder="1" applyAlignment="1">
      <alignment horizontal="left" vertical="center" wrapText="1"/>
    </xf>
    <xf numFmtId="0" fontId="107" fillId="6" borderId="4" xfId="95" quotePrefix="1" applyFont="1" applyFill="1" applyBorder="1" applyAlignment="1">
      <alignment horizontal="left" vertical="center" wrapText="1"/>
    </xf>
    <xf numFmtId="165" fontId="107" fillId="6" borderId="4" xfId="102" quotePrefix="1" applyNumberFormat="1" applyFont="1" applyFill="1" applyBorder="1" applyAlignment="1">
      <alignment horizontal="center" vertical="center" wrapText="1"/>
    </xf>
    <xf numFmtId="0" fontId="107" fillId="6" borderId="4" xfId="132" applyFont="1" applyFill="1" applyBorder="1" applyAlignment="1">
      <alignment vertical="center" wrapText="1"/>
    </xf>
    <xf numFmtId="0" fontId="107" fillId="6" borderId="4" xfId="0" applyFont="1" applyFill="1" applyBorder="1" applyAlignment="1">
      <alignment horizontal="center" vertical="center" wrapText="1"/>
    </xf>
    <xf numFmtId="4" fontId="107" fillId="6" borderId="4" xfId="99" applyNumberFormat="1" applyFont="1" applyFill="1" applyBorder="1" applyAlignment="1">
      <alignment wrapText="1"/>
    </xf>
    <xf numFmtId="0" fontId="107" fillId="0" borderId="4" xfId="0" applyFont="1" applyBorder="1" applyAlignment="1">
      <alignment horizontal="center" wrapText="1"/>
    </xf>
    <xf numFmtId="0" fontId="107" fillId="0" borderId="4" xfId="0" quotePrefix="1" applyFont="1" applyFill="1" applyBorder="1" applyAlignment="1">
      <alignment vertical="center" wrapText="1"/>
    </xf>
    <xf numFmtId="0" fontId="107" fillId="0" borderId="4" xfId="95" quotePrefix="1" applyFont="1" applyFill="1" applyBorder="1" applyAlignment="1">
      <alignment horizontal="left" vertical="center" wrapText="1"/>
    </xf>
    <xf numFmtId="10" fontId="107" fillId="0" borderId="4" xfId="1921" quotePrefix="1" applyNumberFormat="1" applyFont="1" applyFill="1" applyBorder="1" applyAlignment="1">
      <alignment horizontal="center" vertical="center" wrapText="1"/>
    </xf>
    <xf numFmtId="0" fontId="107" fillId="0" borderId="4" xfId="102" quotePrefix="1" applyFont="1" applyFill="1" applyBorder="1" applyAlignment="1">
      <alignment horizontal="left" vertical="center" wrapText="1"/>
    </xf>
    <xf numFmtId="0" fontId="107" fillId="0" borderId="4" xfId="132" applyFont="1" applyFill="1" applyBorder="1" applyAlignment="1">
      <alignment vertical="center" wrapText="1"/>
    </xf>
    <xf numFmtId="0" fontId="107" fillId="0" borderId="4" xfId="132" applyFont="1" applyFill="1" applyBorder="1" applyAlignment="1">
      <alignment horizontal="center" wrapText="1"/>
    </xf>
    <xf numFmtId="0" fontId="107" fillId="0" borderId="4" xfId="0" applyFont="1" applyBorder="1" applyAlignment="1">
      <alignment horizontal="left" vertical="center" wrapText="1"/>
    </xf>
    <xf numFmtId="0" fontId="107" fillId="0" borderId="4" xfId="95" quotePrefix="1" applyFont="1" applyFill="1" applyBorder="1" applyAlignment="1">
      <alignment horizontal="left" vertical="top" wrapText="1"/>
    </xf>
    <xf numFmtId="0" fontId="107" fillId="0" borderId="4" xfId="102" quotePrefix="1" applyFont="1" applyFill="1" applyBorder="1" applyAlignment="1">
      <alignment horizontal="center" vertical="top" wrapText="1"/>
    </xf>
    <xf numFmtId="0" fontId="107" fillId="0" borderId="4" xfId="102" quotePrefix="1" applyFont="1" applyFill="1" applyBorder="1" applyAlignment="1">
      <alignment horizontal="left" vertical="top" wrapText="1"/>
    </xf>
    <xf numFmtId="0" fontId="107" fillId="0" borderId="4" xfId="132" applyFont="1" applyFill="1" applyBorder="1" applyAlignment="1">
      <alignment wrapText="1"/>
    </xf>
    <xf numFmtId="0" fontId="107" fillId="0" borderId="0" xfId="0" applyFont="1" applyAlignment="1">
      <alignment horizontal="left" vertical="top" wrapText="1"/>
    </xf>
    <xf numFmtId="49" fontId="107" fillId="2" borderId="4" xfId="63" applyNumberFormat="1" applyFont="1" applyFill="1" applyBorder="1" applyAlignment="1">
      <alignment horizontal="left" vertical="center" wrapText="1"/>
    </xf>
    <xf numFmtId="4" fontId="107" fillId="2" borderId="4" xfId="63" applyNumberFormat="1" applyFont="1" applyFill="1" applyBorder="1" applyAlignment="1">
      <alignment horizontal="center" vertical="center" wrapText="1"/>
    </xf>
    <xf numFmtId="4" fontId="51" fillId="2" borderId="4" xfId="63" applyNumberFormat="1" applyFont="1" applyFill="1" applyBorder="1" applyAlignment="1">
      <alignment horizontal="center" vertical="center" wrapText="1"/>
    </xf>
    <xf numFmtId="4" fontId="61" fillId="0" borderId="4" xfId="102" quotePrefix="1" applyNumberFormat="1" applyFont="1" applyFill="1" applyBorder="1" applyAlignment="1">
      <alignment horizontal="center" vertical="center" wrapText="1"/>
    </xf>
    <xf numFmtId="0" fontId="119" fillId="0" borderId="4" xfId="0" applyFont="1" applyBorder="1" applyAlignment="1">
      <alignment horizontal="center" vertical="center" wrapText="1"/>
    </xf>
    <xf numFmtId="0" fontId="119" fillId="2" borderId="4" xfId="0" applyFont="1" applyFill="1" applyBorder="1" applyAlignment="1">
      <alignment horizontal="center" vertical="center" wrapText="1"/>
    </xf>
    <xf numFmtId="4" fontId="107" fillId="0" borderId="4" xfId="132" applyNumberFormat="1" applyFont="1" applyFill="1" applyBorder="1" applyAlignment="1">
      <alignment horizontal="center" wrapText="1"/>
    </xf>
    <xf numFmtId="4" fontId="107" fillId="0" borderId="4" xfId="99" applyNumberFormat="1" applyFont="1" applyFill="1" applyBorder="1" applyAlignment="1">
      <alignment horizontal="center" wrapText="1"/>
    </xf>
    <xf numFmtId="4" fontId="51" fillId="0" borderId="0" xfId="63" applyNumberFormat="1" applyFont="1" applyFill="1" applyBorder="1" applyAlignment="1">
      <alignment horizontal="center" vertical="center" wrapText="1"/>
    </xf>
    <xf numFmtId="0" fontId="61" fillId="30" borderId="4" xfId="0" applyFont="1" applyFill="1" applyBorder="1" applyAlignment="1">
      <alignment horizontal="center"/>
    </xf>
    <xf numFmtId="0" fontId="107" fillId="30" borderId="4" xfId="0" applyFont="1" applyFill="1" applyBorder="1" applyAlignment="1">
      <alignment horizontal="center"/>
    </xf>
    <xf numFmtId="4" fontId="107" fillId="0" borderId="4" xfId="0" applyNumberFormat="1" applyFont="1" applyBorder="1" applyAlignment="1">
      <alignment horizontal="center" vertical="center"/>
    </xf>
    <xf numFmtId="0" fontId="108" fillId="0" borderId="0" xfId="0" applyFont="1" applyAlignment="1">
      <alignment horizontal="left" wrapText="1"/>
    </xf>
    <xf numFmtId="175" fontId="107" fillId="0" borderId="0" xfId="0" applyNumberFormat="1" applyFont="1" applyAlignment="1">
      <alignment horizontal="center" vertical="top"/>
    </xf>
    <xf numFmtId="4" fontId="61" fillId="0" borderId="0" xfId="0" applyNumberFormat="1" applyFont="1"/>
    <xf numFmtId="0" fontId="108" fillId="0" borderId="0" xfId="63" applyFont="1"/>
    <xf numFmtId="0" fontId="35" fillId="0" borderId="0" xfId="1932"/>
    <xf numFmtId="0" fontId="124" fillId="0" borderId="1" xfId="1" applyFont="1" applyFill="1" applyBorder="1" applyAlignment="1">
      <alignment vertical="center"/>
    </xf>
    <xf numFmtId="0" fontId="125" fillId="0" borderId="2" xfId="1" applyFont="1" applyFill="1" applyBorder="1" applyAlignment="1">
      <alignment vertical="center"/>
    </xf>
    <xf numFmtId="0" fontId="125" fillId="0" borderId="2" xfId="1" applyFont="1" applyFill="1" applyBorder="1" applyAlignment="1">
      <alignment horizontal="center" vertical="center"/>
    </xf>
    <xf numFmtId="0" fontId="125" fillId="0" borderId="3" xfId="1" applyFont="1" applyFill="1" applyBorder="1" applyAlignment="1">
      <alignment horizontal="right" vertical="center"/>
    </xf>
    <xf numFmtId="0" fontId="34" fillId="0" borderId="7" xfId="1" applyFont="1" applyFill="1" applyBorder="1" applyAlignment="1">
      <alignment horizontal="center" vertical="center" wrapText="1"/>
    </xf>
    <xf numFmtId="0" fontId="34" fillId="0" borderId="6" xfId="1" applyFont="1" applyFill="1" applyBorder="1" applyAlignment="1">
      <alignment horizontal="center" vertical="center" wrapText="1"/>
    </xf>
    <xf numFmtId="4" fontId="34" fillId="0" borderId="7" xfId="1" applyNumberFormat="1" applyFont="1" applyFill="1" applyBorder="1" applyAlignment="1">
      <alignment horizontal="center" vertical="center" wrapText="1"/>
    </xf>
    <xf numFmtId="4" fontId="34" fillId="0" borderId="8" xfId="1" applyNumberFormat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179" fontId="35" fillId="0" borderId="0" xfId="1932" applyNumberFormat="1"/>
    <xf numFmtId="0" fontId="32" fillId="0" borderId="4" xfId="1" applyFont="1" applyFill="1" applyBorder="1" applyAlignment="1">
      <alignment horizontal="center" vertical="center"/>
    </xf>
    <xf numFmtId="165" fontId="32" fillId="0" borderId="6" xfId="2" applyFont="1" applyFill="1" applyBorder="1" applyAlignment="1">
      <alignment horizontal="right" vertical="center" wrapText="1"/>
    </xf>
    <xf numFmtId="10" fontId="34" fillId="0" borderId="4" xfId="1" applyNumberFormat="1" applyFont="1" applyFill="1" applyBorder="1" applyAlignment="1">
      <alignment horizontal="center" vertical="center" wrapText="1"/>
    </xf>
    <xf numFmtId="3" fontId="34" fillId="0" borderId="4" xfId="1" applyNumberFormat="1" applyFont="1" applyFill="1" applyBorder="1" applyAlignment="1">
      <alignment horizontal="center" vertical="center" wrapText="1"/>
    </xf>
    <xf numFmtId="168" fontId="34" fillId="0" borderId="4" xfId="1" applyNumberFormat="1" applyFont="1" applyFill="1" applyBorder="1" applyAlignment="1">
      <alignment horizontal="center" vertical="center" wrapText="1"/>
    </xf>
    <xf numFmtId="4" fontId="34" fillId="0" borderId="4" xfId="1" applyNumberFormat="1" applyFont="1" applyFill="1" applyBorder="1" applyAlignment="1">
      <alignment horizontal="center" vertical="center"/>
    </xf>
    <xf numFmtId="3" fontId="34" fillId="0" borderId="4" xfId="1" applyNumberFormat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top" wrapText="1"/>
    </xf>
    <xf numFmtId="166" fontId="34" fillId="0" borderId="4" xfId="1" applyNumberFormat="1" applyFont="1" applyFill="1" applyBorder="1" applyAlignment="1">
      <alignment horizontal="center" vertical="center" wrapText="1"/>
    </xf>
    <xf numFmtId="9" fontId="34" fillId="0" borderId="4" xfId="1" applyNumberFormat="1" applyFont="1" applyFill="1" applyBorder="1" applyAlignment="1">
      <alignment horizontal="center" vertical="center" wrapText="1"/>
    </xf>
    <xf numFmtId="2" fontId="34" fillId="0" borderId="4" xfId="1" applyNumberFormat="1" applyFont="1" applyFill="1" applyBorder="1" applyAlignment="1">
      <alignment horizontal="left" vertical="center"/>
    </xf>
    <xf numFmtId="2" fontId="34" fillId="0" borderId="4" xfId="1" applyNumberFormat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left" vertical="center"/>
    </xf>
    <xf numFmtId="4" fontId="32" fillId="0" borderId="4" xfId="1" applyNumberFormat="1" applyFont="1" applyFill="1" applyBorder="1" applyAlignment="1">
      <alignment horizontal="right" vertical="center"/>
    </xf>
    <xf numFmtId="0" fontId="34" fillId="0" borderId="7" xfId="1" applyFont="1" applyFill="1" applyBorder="1" applyAlignment="1">
      <alignment horizontal="center" vertical="center"/>
    </xf>
    <xf numFmtId="167" fontId="32" fillId="0" borderId="4" xfId="1" applyNumberFormat="1" applyFont="1" applyFill="1" applyBorder="1" applyAlignment="1">
      <alignment horizontal="center" vertical="center"/>
    </xf>
    <xf numFmtId="0" fontId="10" fillId="0" borderId="0" xfId="1936" applyFill="1"/>
    <xf numFmtId="0" fontId="34" fillId="0" borderId="4" xfId="1" applyFont="1" applyFill="1" applyBorder="1" applyAlignment="1">
      <alignment horizontal="left" vertical="center" wrapText="1" shrinkToFit="1"/>
    </xf>
    <xf numFmtId="2" fontId="34" fillId="0" borderId="4" xfId="1" applyNumberFormat="1" applyFont="1" applyFill="1" applyBorder="1" applyAlignment="1">
      <alignment horizontal="center" vertical="center" wrapText="1"/>
    </xf>
    <xf numFmtId="0" fontId="121" fillId="0" borderId="0" xfId="1936" applyFont="1" applyFill="1"/>
    <xf numFmtId="1" fontId="34" fillId="0" borderId="4" xfId="1" applyNumberFormat="1" applyFont="1" applyFill="1" applyBorder="1" applyAlignment="1">
      <alignment horizontal="center" vertical="center" wrapText="1"/>
    </xf>
    <xf numFmtId="0" fontId="48" fillId="0" borderId="4" xfId="1" applyFont="1" applyFill="1" applyBorder="1" applyAlignment="1">
      <alignment horizontal="left" vertical="center" wrapText="1"/>
    </xf>
    <xf numFmtId="166" fontId="34" fillId="0" borderId="4" xfId="1" applyNumberFormat="1" applyFont="1" applyFill="1" applyBorder="1" applyAlignment="1">
      <alignment horizontal="center" vertical="center"/>
    </xf>
    <xf numFmtId="0" fontId="126" fillId="0" borderId="0" xfId="1936" applyFont="1" applyFill="1"/>
    <xf numFmtId="4" fontId="52" fillId="0" borderId="4" xfId="1" applyNumberFormat="1" applyFont="1" applyFill="1" applyBorder="1" applyAlignment="1">
      <alignment horizontal="center" vertical="center" wrapText="1"/>
    </xf>
    <xf numFmtId="0" fontId="52" fillId="0" borderId="4" xfId="1936" applyFont="1" applyFill="1" applyBorder="1" applyAlignment="1">
      <alignment horizontal="left" vertical="center" wrapText="1"/>
    </xf>
    <xf numFmtId="4" fontId="50" fillId="0" borderId="4" xfId="1936" applyNumberFormat="1" applyFont="1" applyFill="1" applyBorder="1" applyAlignment="1">
      <alignment horizontal="center" vertical="center" wrapText="1"/>
    </xf>
    <xf numFmtId="9" fontId="48" fillId="0" borderId="11" xfId="1" applyNumberFormat="1" applyFont="1" applyFill="1" applyBorder="1" applyAlignment="1">
      <alignment horizontal="center" vertical="center" wrapText="1"/>
    </xf>
    <xf numFmtId="0" fontId="48" fillId="0" borderId="4" xfId="1936" applyFont="1" applyFill="1" applyBorder="1" applyAlignment="1">
      <alignment horizontal="center" vertical="center" wrapText="1"/>
    </xf>
    <xf numFmtId="9" fontId="48" fillId="0" borderId="4" xfId="1936" applyNumberFormat="1" applyFont="1" applyFill="1" applyBorder="1" applyAlignment="1">
      <alignment horizontal="center" vertical="center" wrapText="1"/>
    </xf>
    <xf numFmtId="9" fontId="48" fillId="0" borderId="4" xfId="1" applyNumberFormat="1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left" vertical="center"/>
    </xf>
    <xf numFmtId="0" fontId="31" fillId="0" borderId="4" xfId="1" applyFont="1" applyFill="1" applyBorder="1" applyAlignment="1">
      <alignment horizontal="center" vertical="center" wrapText="1"/>
    </xf>
    <xf numFmtId="1" fontId="30" fillId="0" borderId="0" xfId="1" applyNumberFormat="1" applyFont="1" applyFill="1"/>
    <xf numFmtId="9" fontId="34" fillId="0" borderId="4" xfId="1" applyNumberFormat="1" applyFont="1" applyFill="1" applyBorder="1" applyAlignment="1">
      <alignment horizontal="left" vertical="center" wrapText="1"/>
    </xf>
    <xf numFmtId="0" fontId="34" fillId="0" borderId="0" xfId="1" applyFont="1" applyFill="1" applyBorder="1" applyAlignment="1">
      <alignment horizontal="left" vertical="center" wrapText="1"/>
    </xf>
    <xf numFmtId="176" fontId="34" fillId="0" borderId="4" xfId="1" applyNumberFormat="1" applyFont="1" applyFill="1" applyBorder="1" applyAlignment="1">
      <alignment horizontal="center" vertical="center" wrapText="1"/>
    </xf>
    <xf numFmtId="9" fontId="34" fillId="0" borderId="4" xfId="1" applyNumberFormat="1" applyFont="1" applyFill="1" applyBorder="1" applyAlignment="1">
      <alignment horizontal="center" vertical="center"/>
    </xf>
    <xf numFmtId="2" fontId="30" fillId="0" borderId="4" xfId="1" applyNumberFormat="1" applyFont="1" applyFill="1" applyBorder="1" applyAlignment="1">
      <alignment horizontal="center" vertical="center"/>
    </xf>
    <xf numFmtId="0" fontId="51" fillId="0" borderId="4" xfId="1" applyFont="1" applyFill="1" applyBorder="1" applyAlignment="1">
      <alignment horizontal="center"/>
    </xf>
    <xf numFmtId="0" fontId="30" fillId="0" borderId="4" xfId="1" applyFont="1" applyFill="1" applyBorder="1" applyAlignment="1">
      <alignment horizontal="center" vertical="center"/>
    </xf>
    <xf numFmtId="4" fontId="32" fillId="0" borderId="4" xfId="1" applyNumberFormat="1" applyFont="1" applyFill="1" applyBorder="1" applyAlignment="1">
      <alignment horizontal="center" vertical="center" wrapText="1"/>
    </xf>
    <xf numFmtId="10" fontId="34" fillId="0" borderId="4" xfId="1" applyNumberFormat="1" applyFont="1" applyFill="1" applyBorder="1" applyAlignment="1">
      <alignment horizontal="center" vertical="center"/>
    </xf>
    <xf numFmtId="2" fontId="34" fillId="0" borderId="4" xfId="1" applyNumberFormat="1" applyFont="1" applyFill="1" applyBorder="1" applyAlignment="1">
      <alignment horizontal="center"/>
    </xf>
    <xf numFmtId="0" fontId="34" fillId="0" borderId="4" xfId="1936" applyFont="1" applyFill="1" applyBorder="1" applyAlignment="1">
      <alignment horizontal="left" vertical="center" wrapText="1"/>
    </xf>
    <xf numFmtId="2" fontId="34" fillId="0" borderId="4" xfId="1" applyNumberFormat="1" applyFont="1" applyFill="1" applyBorder="1" applyAlignment="1">
      <alignment horizontal="left" vertical="center" wrapText="1"/>
    </xf>
    <xf numFmtId="0" fontId="31" fillId="0" borderId="4" xfId="1" applyFont="1" applyFill="1" applyBorder="1" applyAlignment="1">
      <alignment horizontal="center" vertical="center"/>
    </xf>
    <xf numFmtId="0" fontId="34" fillId="0" borderId="4" xfId="1" applyFont="1" applyFill="1" applyBorder="1"/>
    <xf numFmtId="164" fontId="32" fillId="0" borderId="4" xfId="98" applyFont="1" applyFill="1" applyBorder="1" applyAlignment="1"/>
    <xf numFmtId="4" fontId="32" fillId="0" borderId="4" xfId="1" applyNumberFormat="1" applyFont="1" applyFill="1" applyBorder="1" applyAlignment="1">
      <alignment horizontal="right"/>
    </xf>
    <xf numFmtId="0" fontId="10" fillId="0" borderId="0" xfId="1936" applyFill="1" applyAlignment="1">
      <alignment vertical="center"/>
    </xf>
    <xf numFmtId="0" fontId="30" fillId="0" borderId="4" xfId="1" applyFont="1" applyFill="1" applyBorder="1" applyAlignment="1">
      <alignment vertical="center"/>
    </xf>
    <xf numFmtId="167" fontId="32" fillId="0" borderId="4" xfId="1" applyNumberFormat="1" applyFont="1" applyFill="1" applyBorder="1" applyAlignment="1">
      <alignment vertical="center"/>
    </xf>
    <xf numFmtId="0" fontId="32" fillId="0" borderId="7" xfId="1" applyFont="1" applyFill="1" applyBorder="1"/>
    <xf numFmtId="0" fontId="34" fillId="0" borderId="8" xfId="1" applyFont="1" applyFill="1" applyBorder="1"/>
    <xf numFmtId="0" fontId="34" fillId="0" borderId="8" xfId="1" applyFont="1" applyFill="1" applyBorder="1" applyAlignment="1">
      <alignment horizontal="center" vertical="center"/>
    </xf>
    <xf numFmtId="0" fontId="32" fillId="0" borderId="8" xfId="1" applyFont="1" applyFill="1" applyBorder="1"/>
    <xf numFmtId="0" fontId="34" fillId="0" borderId="8" xfId="1" applyFont="1" applyFill="1" applyBorder="1" applyAlignment="1">
      <alignment horizontal="right"/>
    </xf>
    <xf numFmtId="4" fontId="52" fillId="0" borderId="4" xfId="1" applyNumberFormat="1" applyFont="1" applyFill="1" applyBorder="1" applyAlignment="1">
      <alignment horizontal="right"/>
    </xf>
    <xf numFmtId="0" fontId="34" fillId="0" borderId="0" xfId="1" applyFont="1" applyFill="1" applyAlignment="1">
      <alignment vertical="center"/>
    </xf>
    <xf numFmtId="0" fontId="34" fillId="0" borderId="0" xfId="1" applyFont="1" applyFill="1" applyBorder="1" applyAlignment="1">
      <alignment vertical="center"/>
    </xf>
    <xf numFmtId="9" fontId="32" fillId="0" borderId="0" xfId="1" applyNumberFormat="1" applyFont="1" applyFill="1" applyBorder="1" applyAlignment="1">
      <alignment vertical="center"/>
    </xf>
    <xf numFmtId="9" fontId="32" fillId="0" borderId="0" xfId="1" applyNumberFormat="1" applyFont="1" applyFill="1" applyBorder="1" applyAlignment="1">
      <alignment horizontal="center" vertical="center"/>
    </xf>
    <xf numFmtId="10" fontId="32" fillId="0" borderId="0" xfId="4" applyNumberFormat="1" applyFont="1" applyFill="1" applyBorder="1" applyAlignment="1">
      <alignment horizontal="center" vertical="center"/>
    </xf>
    <xf numFmtId="178" fontId="34" fillId="0" borderId="0" xfId="1" applyNumberFormat="1" applyFont="1" applyFill="1" applyBorder="1" applyAlignment="1">
      <alignment horizontal="right" vertical="center"/>
    </xf>
    <xf numFmtId="4" fontId="10" fillId="0" borderId="0" xfId="1936" applyNumberFormat="1" applyFill="1"/>
    <xf numFmtId="165" fontId="10" fillId="0" borderId="0" xfId="1936" applyNumberFormat="1" applyFill="1"/>
    <xf numFmtId="0" fontId="48" fillId="0" borderId="0" xfId="1" applyFont="1" applyFill="1" applyAlignment="1">
      <alignment wrapText="1"/>
    </xf>
    <xf numFmtId="0" fontId="10" fillId="0" borderId="4" xfId="1936" applyFill="1" applyBorder="1" applyAlignment="1">
      <alignment horizontal="center" vertical="center"/>
    </xf>
    <xf numFmtId="0" fontId="10" fillId="0" borderId="4" xfId="1936" applyFill="1" applyBorder="1"/>
    <xf numFmtId="0" fontId="10" fillId="0" borderId="4" xfId="1936" applyFill="1" applyBorder="1" applyAlignment="1">
      <alignment horizontal="left" vertical="center" wrapText="1"/>
    </xf>
    <xf numFmtId="0" fontId="101" fillId="0" borderId="4" xfId="1" applyFont="1" applyFill="1" applyBorder="1"/>
    <xf numFmtId="0" fontId="30" fillId="0" borderId="4" xfId="1" applyFont="1" applyFill="1" applyBorder="1" applyAlignment="1">
      <alignment horizontal="left" vertical="top" wrapText="1"/>
    </xf>
    <xf numFmtId="0" fontId="30" fillId="0" borderId="4" xfId="1" applyFont="1" applyFill="1" applyBorder="1" applyAlignment="1">
      <alignment horizontal="left" vertical="top"/>
    </xf>
    <xf numFmtId="0" fontId="126" fillId="0" borderId="4" xfId="1936" applyFont="1" applyFill="1" applyBorder="1" applyAlignment="1">
      <alignment vertical="center"/>
    </xf>
    <xf numFmtId="0" fontId="127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wrapText="1"/>
    </xf>
    <xf numFmtId="0" fontId="10" fillId="0" borderId="4" xfId="1936" applyFill="1" applyBorder="1" applyAlignment="1">
      <alignment vertical="center"/>
    </xf>
    <xf numFmtId="0" fontId="10" fillId="0" borderId="0" xfId="1936" applyFont="1" applyFill="1"/>
    <xf numFmtId="4" fontId="30" fillId="0" borderId="4" xfId="1" applyNumberFormat="1" applyFont="1" applyFill="1" applyBorder="1" applyAlignment="1">
      <alignment wrapText="1"/>
    </xf>
    <xf numFmtId="0" fontId="49" fillId="0" borderId="4" xfId="1" applyFont="1" applyFill="1" applyBorder="1" applyAlignment="1">
      <alignment wrapText="1"/>
    </xf>
    <xf numFmtId="0" fontId="10" fillId="0" borderId="4" xfId="1936" applyFont="1" applyFill="1" applyBorder="1"/>
    <xf numFmtId="165" fontId="34" fillId="0" borderId="0" xfId="2" applyFont="1" applyFill="1" applyAlignment="1">
      <alignment vertical="center"/>
    </xf>
    <xf numFmtId="0" fontId="128" fillId="0" borderId="0" xfId="1" applyFont="1" applyFill="1" applyAlignment="1">
      <alignment vertical="center"/>
    </xf>
    <xf numFmtId="49" fontId="53" fillId="0" borderId="5" xfId="1937" quotePrefix="1" applyNumberFormat="1" applyFont="1" applyFill="1" applyBorder="1" applyAlignment="1">
      <alignment horizontal="right" vertical="top" wrapText="1"/>
    </xf>
    <xf numFmtId="0" fontId="53" fillId="0" borderId="5" xfId="1937" applyFont="1" applyFill="1" applyBorder="1" applyAlignment="1">
      <alignment horizontal="left" vertical="top" wrapText="1"/>
    </xf>
    <xf numFmtId="0" fontId="31" fillId="0" borderId="5" xfId="1937" applyFill="1" applyBorder="1" applyAlignment="1">
      <alignment horizontal="left" vertical="top" wrapText="1"/>
    </xf>
    <xf numFmtId="0" fontId="31" fillId="0" borderId="5" xfId="1937" applyFont="1" applyFill="1" applyBorder="1" applyAlignment="1">
      <alignment horizontal="left" vertical="top" wrapText="1"/>
    </xf>
    <xf numFmtId="2" fontId="31" fillId="0" borderId="5" xfId="1937" applyNumberFormat="1" applyFont="1" applyFill="1" applyBorder="1" applyAlignment="1">
      <alignment horizontal="left" vertical="top" wrapText="1"/>
    </xf>
    <xf numFmtId="4" fontId="31" fillId="0" borderId="1" xfId="1937" applyNumberFormat="1" applyFill="1" applyBorder="1" applyAlignment="1">
      <alignment horizontal="right" vertical="top" wrapText="1"/>
    </xf>
    <xf numFmtId="4" fontId="10" fillId="0" borderId="4" xfId="1936" applyNumberFormat="1" applyFill="1" applyBorder="1" applyAlignment="1">
      <alignment horizontal="right" vertical="top" wrapText="1"/>
    </xf>
    <xf numFmtId="49" fontId="53" fillId="0" borderId="5" xfId="1937" applyNumberFormat="1" applyFont="1" applyFill="1" applyBorder="1" applyAlignment="1">
      <alignment horizontal="right" vertical="top" wrapText="1"/>
    </xf>
    <xf numFmtId="0" fontId="53" fillId="0" borderId="27" xfId="1937" applyFont="1" applyFill="1" applyBorder="1" applyAlignment="1">
      <alignment horizontal="left" vertical="top" wrapText="1"/>
    </xf>
    <xf numFmtId="0" fontId="53" fillId="0" borderId="1" xfId="1937" applyFont="1" applyFill="1" applyBorder="1" applyAlignment="1">
      <alignment horizontal="right" vertical="top" wrapText="1"/>
    </xf>
    <xf numFmtId="0" fontId="31" fillId="0" borderId="28" xfId="1937" applyFont="1" applyFill="1" applyBorder="1" applyAlignment="1">
      <alignment horizontal="left" vertical="top" wrapText="1"/>
    </xf>
    <xf numFmtId="0" fontId="53" fillId="0" borderId="28" xfId="1937" applyFont="1" applyFill="1" applyBorder="1" applyAlignment="1">
      <alignment horizontal="left" vertical="top" wrapText="1"/>
    </xf>
    <xf numFmtId="0" fontId="31" fillId="0" borderId="28" xfId="1937" applyFill="1" applyBorder="1" applyAlignment="1">
      <alignment horizontal="left" vertical="top" wrapText="1"/>
    </xf>
    <xf numFmtId="49" fontId="53" fillId="0" borderId="4" xfId="1937" applyNumberFormat="1" applyFont="1" applyFill="1" applyBorder="1" applyAlignment="1">
      <alignment horizontal="right" vertical="top" wrapText="1"/>
    </xf>
    <xf numFmtId="0" fontId="31" fillId="0" borderId="11" xfId="1937" applyFill="1" applyBorder="1" applyAlignment="1">
      <alignment horizontal="left" vertical="top" wrapText="1"/>
    </xf>
    <xf numFmtId="49" fontId="53" fillId="0" borderId="9" xfId="1937" quotePrefix="1" applyNumberFormat="1" applyFont="1" applyFill="1" applyBorder="1" applyAlignment="1">
      <alignment horizontal="right" vertical="top" wrapText="1"/>
    </xf>
    <xf numFmtId="0" fontId="53" fillId="0" borderId="9" xfId="1937" applyFont="1" applyFill="1" applyBorder="1" applyAlignment="1">
      <alignment horizontal="left" vertical="top" wrapText="1"/>
    </xf>
    <xf numFmtId="0" fontId="31" fillId="0" borderId="9" xfId="1937" applyFill="1" applyBorder="1" applyAlignment="1">
      <alignment horizontal="left" vertical="top" wrapText="1"/>
    </xf>
    <xf numFmtId="0" fontId="31" fillId="0" borderId="1" xfId="1937" applyFont="1" applyFill="1" applyBorder="1" applyAlignment="1">
      <alignment horizontal="right" vertical="top" wrapText="1"/>
    </xf>
    <xf numFmtId="0" fontId="10" fillId="0" borderId="4" xfId="1936" applyFill="1" applyBorder="1" applyAlignment="1">
      <alignment vertical="top"/>
    </xf>
    <xf numFmtId="0" fontId="10" fillId="0" borderId="5" xfId="1936" applyFill="1" applyBorder="1"/>
    <xf numFmtId="49" fontId="53" fillId="0" borderId="9" xfId="1937" applyNumberFormat="1" applyFont="1" applyFill="1" applyBorder="1" applyAlignment="1">
      <alignment horizontal="right" vertical="top" wrapText="1"/>
    </xf>
    <xf numFmtId="0" fontId="53" fillId="0" borderId="5" xfId="1937" applyFont="1" applyFill="1" applyBorder="1" applyAlignment="1">
      <alignment horizontal="right" vertical="top" wrapText="1"/>
    </xf>
    <xf numFmtId="0" fontId="104" fillId="0" borderId="5" xfId="1936" applyFont="1" applyFill="1" applyBorder="1"/>
    <xf numFmtId="0" fontId="104" fillId="0" borderId="0" xfId="1936" applyFont="1" applyFill="1"/>
    <xf numFmtId="0" fontId="31" fillId="0" borderId="4" xfId="1937" applyFill="1" applyBorder="1" applyAlignment="1">
      <alignment horizontal="left" vertical="top" wrapText="1"/>
    </xf>
    <xf numFmtId="0" fontId="31" fillId="0" borderId="4" xfId="1937" applyFill="1" applyBorder="1" applyAlignment="1">
      <alignment horizontal="right" vertical="top" wrapText="1"/>
    </xf>
    <xf numFmtId="49" fontId="53" fillId="0" borderId="11" xfId="1937" applyNumberFormat="1" applyFont="1" applyFill="1" applyBorder="1" applyAlignment="1">
      <alignment horizontal="right" vertical="top" wrapText="1"/>
    </xf>
    <xf numFmtId="0" fontId="53" fillId="0" borderId="11" xfId="1937" applyFont="1" applyFill="1" applyBorder="1" applyAlignment="1">
      <alignment horizontal="left" vertical="top" wrapText="1"/>
    </xf>
    <xf numFmtId="178" fontId="53" fillId="0" borderId="11" xfId="1937" applyNumberFormat="1" applyFont="1" applyFill="1" applyBorder="1" applyAlignment="1">
      <alignment horizontal="right" vertical="top" wrapText="1"/>
    </xf>
    <xf numFmtId="0" fontId="103" fillId="0" borderId="11" xfId="1936" applyFont="1" applyFill="1" applyBorder="1"/>
    <xf numFmtId="4" fontId="131" fillId="0" borderId="11" xfId="1936" applyNumberFormat="1" applyFont="1" applyFill="1" applyBorder="1"/>
    <xf numFmtId="49" fontId="31" fillId="0" borderId="4" xfId="1937" applyNumberFormat="1" applyFont="1" applyFill="1" applyBorder="1" applyAlignment="1">
      <alignment horizontal="right" vertical="top" wrapText="1"/>
    </xf>
    <xf numFmtId="0" fontId="31" fillId="0" borderId="4" xfId="1937" applyFont="1" applyFill="1" applyBorder="1" applyAlignment="1">
      <alignment horizontal="left" vertical="top" wrapText="1"/>
    </xf>
    <xf numFmtId="9" fontId="31" fillId="0" borderId="4" xfId="1937" applyNumberFormat="1" applyFont="1" applyFill="1" applyBorder="1" applyAlignment="1">
      <alignment horizontal="right" vertical="top" wrapText="1"/>
    </xf>
    <xf numFmtId="0" fontId="103" fillId="0" borderId="4" xfId="1936" applyFont="1" applyFill="1" applyBorder="1"/>
    <xf numFmtId="2" fontId="103" fillId="0" borderId="4" xfId="1936" applyNumberFormat="1" applyFont="1" applyFill="1" applyBorder="1"/>
    <xf numFmtId="0" fontId="53" fillId="0" borderId="4" xfId="1937" applyFont="1" applyFill="1" applyBorder="1" applyAlignment="1">
      <alignment horizontal="left" vertical="top" wrapText="1"/>
    </xf>
    <xf numFmtId="178" fontId="53" fillId="0" borderId="4" xfId="1937" applyNumberFormat="1" applyFont="1" applyFill="1" applyBorder="1" applyAlignment="1">
      <alignment horizontal="right" vertical="top" wrapText="1"/>
    </xf>
    <xf numFmtId="4" fontId="104" fillId="0" borderId="4" xfId="1936" applyNumberFormat="1" applyFont="1" applyFill="1" applyBorder="1"/>
    <xf numFmtId="0" fontId="53" fillId="0" borderId="4" xfId="1937" applyFont="1" applyFill="1" applyBorder="1" applyAlignment="1">
      <alignment horizontal="right" vertical="top" wrapText="1"/>
    </xf>
    <xf numFmtId="0" fontId="104" fillId="0" borderId="4" xfId="1936" applyFont="1" applyFill="1" applyBorder="1" applyAlignment="1">
      <alignment vertical="top"/>
    </xf>
    <xf numFmtId="0" fontId="104" fillId="0" borderId="4" xfId="1936" applyFont="1" applyFill="1" applyBorder="1"/>
    <xf numFmtId="2" fontId="53" fillId="0" borderId="4" xfId="1937" applyNumberFormat="1" applyFont="1" applyFill="1" applyBorder="1" applyAlignment="1">
      <alignment horizontal="left" vertical="top" wrapText="1"/>
    </xf>
    <xf numFmtId="49" fontId="53" fillId="0" borderId="4" xfId="1937" applyNumberFormat="1" applyFont="1" applyFill="1" applyBorder="1" applyAlignment="1">
      <alignment horizontal="center" vertical="top" wrapText="1"/>
    </xf>
    <xf numFmtId="4" fontId="32" fillId="0" borderId="4" xfId="1" applyNumberFormat="1" applyFont="1" applyFill="1" applyBorder="1" applyAlignment="1">
      <alignment horizontal="center" vertical="center"/>
    </xf>
    <xf numFmtId="49" fontId="53" fillId="0" borderId="11" xfId="1937" applyNumberFormat="1" applyFont="1" applyFill="1" applyBorder="1" applyAlignment="1">
      <alignment horizontal="center" vertical="top" wrapText="1"/>
    </xf>
    <xf numFmtId="2" fontId="53" fillId="0" borderId="11" xfId="1937" applyNumberFormat="1" applyFont="1" applyFill="1" applyBorder="1" applyAlignment="1">
      <alignment horizontal="left" vertical="top" wrapText="1"/>
    </xf>
    <xf numFmtId="0" fontId="53" fillId="0" borderId="11" xfId="1937" applyFont="1" applyFill="1" applyBorder="1" applyAlignment="1">
      <alignment horizontal="right" vertical="top" wrapText="1"/>
    </xf>
    <xf numFmtId="2" fontId="104" fillId="0" borderId="4" xfId="1936" applyNumberFormat="1" applyFont="1" applyFill="1" applyBorder="1"/>
    <xf numFmtId="9" fontId="31" fillId="0" borderId="4" xfId="1937" applyNumberFormat="1" applyFont="1" applyFill="1" applyBorder="1" applyAlignment="1">
      <alignment horizontal="left" vertical="top" wrapText="1"/>
    </xf>
    <xf numFmtId="4" fontId="31" fillId="0" borderId="4" xfId="1937" applyNumberFormat="1" applyFont="1" applyFill="1" applyBorder="1" applyAlignment="1">
      <alignment horizontal="right" vertical="top" wrapText="1"/>
    </xf>
    <xf numFmtId="4" fontId="103" fillId="0" borderId="4" xfId="1936" applyNumberFormat="1" applyFont="1" applyFill="1" applyBorder="1" applyAlignment="1">
      <alignment vertical="center"/>
    </xf>
    <xf numFmtId="4" fontId="132" fillId="0" borderId="4" xfId="1937" applyNumberFormat="1" applyFont="1" applyFill="1" applyBorder="1" applyAlignment="1">
      <alignment horizontal="right" vertical="top" wrapText="1"/>
    </xf>
    <xf numFmtId="0" fontId="121" fillId="0" borderId="4" xfId="1936" applyFont="1" applyFill="1" applyBorder="1"/>
    <xf numFmtId="4" fontId="31" fillId="0" borderId="4" xfId="1937" applyNumberFormat="1" applyFont="1" applyFill="1" applyBorder="1" applyAlignment="1">
      <alignment horizontal="left" vertical="top" wrapText="1"/>
    </xf>
    <xf numFmtId="4" fontId="10" fillId="0" borderId="4" xfId="1936" applyNumberFormat="1" applyFont="1" applyFill="1" applyBorder="1"/>
    <xf numFmtId="178" fontId="31" fillId="0" borderId="4" xfId="1937" applyNumberFormat="1" applyFont="1" applyFill="1" applyBorder="1" applyAlignment="1">
      <alignment horizontal="right" vertical="top" wrapText="1"/>
    </xf>
    <xf numFmtId="49" fontId="133" fillId="0" borderId="4" xfId="1937" applyNumberFormat="1" applyFont="1" applyFill="1" applyBorder="1" applyAlignment="1">
      <alignment horizontal="right" vertical="top" wrapText="1"/>
    </xf>
    <xf numFmtId="0" fontId="133" fillId="0" borderId="4" xfId="1937" applyFont="1" applyFill="1" applyBorder="1" applyAlignment="1">
      <alignment horizontal="left" vertical="top" wrapText="1"/>
    </xf>
    <xf numFmtId="9" fontId="133" fillId="0" borderId="4" xfId="1937" applyNumberFormat="1" applyFont="1" applyFill="1" applyBorder="1" applyAlignment="1">
      <alignment horizontal="left" vertical="top" wrapText="1"/>
    </xf>
    <xf numFmtId="0" fontId="34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 wrapText="1"/>
    </xf>
    <xf numFmtId="0" fontId="35" fillId="0" borderId="0" xfId="1932" applyFill="1"/>
    <xf numFmtId="0" fontId="34" fillId="0" borderId="4" xfId="1" applyFont="1" applyFill="1" applyBorder="1" applyAlignment="1">
      <alignment horizontal="center" vertical="center" wrapText="1" shrinkToFit="1"/>
    </xf>
    <xf numFmtId="182" fontId="32" fillId="0" borderId="4" xfId="1" applyNumberFormat="1" applyFont="1" applyFill="1" applyBorder="1" applyAlignment="1">
      <alignment horizontal="center" vertical="center" wrapText="1"/>
    </xf>
    <xf numFmtId="182" fontId="34" fillId="0" borderId="4" xfId="1" applyNumberFormat="1" applyFont="1" applyFill="1" applyBorder="1" applyAlignment="1">
      <alignment horizontal="center" vertical="center" wrapText="1"/>
    </xf>
    <xf numFmtId="9" fontId="34" fillId="0" borderId="4" xfId="4" applyFont="1" applyFill="1" applyBorder="1" applyAlignment="1">
      <alignment horizontal="center" vertical="center" wrapText="1"/>
    </xf>
    <xf numFmtId="182" fontId="32" fillId="0" borderId="6" xfId="1" applyNumberFormat="1" applyFont="1" applyFill="1" applyBorder="1" applyAlignment="1">
      <alignment horizontal="center" vertical="center" wrapText="1"/>
    </xf>
    <xf numFmtId="0" fontId="48" fillId="0" borderId="4" xfId="1932" applyFont="1" applyFill="1" applyBorder="1" applyAlignment="1">
      <alignment horizontal="left" vertical="center" wrapText="1"/>
    </xf>
    <xf numFmtId="9" fontId="34" fillId="0" borderId="1" xfId="1" applyNumberFormat="1" applyFont="1" applyFill="1" applyBorder="1" applyAlignment="1">
      <alignment horizontal="center" vertical="center" wrapText="1"/>
    </xf>
    <xf numFmtId="2" fontId="34" fillId="0" borderId="29" xfId="1" applyNumberFormat="1" applyFont="1" applyFill="1" applyBorder="1" applyAlignment="1">
      <alignment horizontal="center" vertical="center" wrapText="1"/>
    </xf>
    <xf numFmtId="164" fontId="32" fillId="0" borderId="4" xfId="98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left" vertical="center" wrapText="1" shrinkToFit="1"/>
    </xf>
    <xf numFmtId="182" fontId="32" fillId="0" borderId="0" xfId="1" applyNumberFormat="1" applyFont="1" applyFill="1" applyBorder="1" applyAlignment="1">
      <alignment horizontal="center" vertical="center" wrapText="1"/>
    </xf>
    <xf numFmtId="9" fontId="34" fillId="0" borderId="0" xfId="1" applyNumberFormat="1" applyFont="1" applyFill="1" applyBorder="1" applyAlignment="1">
      <alignment horizontal="left"/>
    </xf>
    <xf numFmtId="0" fontId="34" fillId="0" borderId="0" xfId="1" applyFont="1" applyFill="1" applyAlignment="1">
      <alignment horizontal="center" vertical="center"/>
    </xf>
    <xf numFmtId="4" fontId="34" fillId="0" borderId="0" xfId="1" applyNumberFormat="1" applyFont="1" applyFill="1" applyAlignment="1">
      <alignment horizontal="center" vertical="center"/>
    </xf>
    <xf numFmtId="0" fontId="10" fillId="0" borderId="0" xfId="1938" applyFill="1"/>
    <xf numFmtId="0" fontId="107" fillId="0" borderId="0" xfId="1" applyFont="1" applyFill="1" applyBorder="1" applyAlignment="1">
      <alignment horizontal="left"/>
    </xf>
    <xf numFmtId="2" fontId="80" fillId="0" borderId="0" xfId="1938" applyNumberFormat="1" applyFont="1" applyFill="1" applyBorder="1"/>
    <xf numFmtId="0" fontId="80" fillId="0" borderId="0" xfId="1938" applyFont="1" applyFill="1" applyBorder="1" applyAlignment="1">
      <alignment horizontal="center"/>
    </xf>
    <xf numFmtId="0" fontId="34" fillId="0" borderId="4" xfId="1938" applyFont="1" applyFill="1" applyBorder="1" applyAlignment="1">
      <alignment horizontal="center" vertical="center" wrapText="1"/>
    </xf>
    <xf numFmtId="0" fontId="32" fillId="0" borderId="4" xfId="1938" applyFont="1" applyFill="1" applyBorder="1" applyAlignment="1">
      <alignment horizontal="center" vertical="center" wrapText="1"/>
    </xf>
    <xf numFmtId="0" fontId="34" fillId="0" borderId="5" xfId="1938" applyFont="1" applyFill="1" applyBorder="1" applyAlignment="1">
      <alignment horizontal="center" vertical="center" wrapText="1"/>
    </xf>
    <xf numFmtId="0" fontId="34" fillId="0" borderId="5" xfId="1938" applyFont="1" applyFill="1" applyBorder="1" applyAlignment="1">
      <alignment horizontal="left" vertical="center" wrapText="1"/>
    </xf>
    <xf numFmtId="0" fontId="34" fillId="0" borderId="4" xfId="1938" applyFont="1" applyFill="1" applyBorder="1" applyAlignment="1">
      <alignment horizontal="center" vertical="center"/>
    </xf>
    <xf numFmtId="2" fontId="34" fillId="0" borderId="4" xfId="1938" applyNumberFormat="1" applyFont="1" applyFill="1" applyBorder="1" applyAlignment="1">
      <alignment horizontal="center" vertical="center" wrapText="1"/>
    </xf>
    <xf numFmtId="0" fontId="34" fillId="0" borderId="30" xfId="1938" applyFont="1" applyFill="1" applyBorder="1" applyAlignment="1">
      <alignment horizontal="center" vertical="center"/>
    </xf>
    <xf numFmtId="0" fontId="10" fillId="0" borderId="0" xfId="1938" applyFill="1" applyBorder="1"/>
    <xf numFmtId="0" fontId="137" fillId="0" borderId="4" xfId="1938" applyFont="1" applyFill="1" applyBorder="1" applyAlignment="1">
      <alignment vertical="center" wrapText="1"/>
    </xf>
    <xf numFmtId="0" fontId="34" fillId="0" borderId="6" xfId="1938" applyFont="1" applyFill="1" applyBorder="1" applyAlignment="1">
      <alignment horizontal="center" vertical="center" wrapText="1"/>
    </xf>
    <xf numFmtId="2" fontId="32" fillId="0" borderId="4" xfId="1938" applyNumberFormat="1" applyFont="1" applyFill="1" applyBorder="1" applyAlignment="1">
      <alignment horizontal="center" vertical="center" wrapText="1"/>
    </xf>
    <xf numFmtId="0" fontId="32" fillId="0" borderId="4" xfId="1938" applyFont="1" applyFill="1" applyBorder="1" applyAlignment="1">
      <alignment horizontal="center" vertical="center"/>
    </xf>
    <xf numFmtId="0" fontId="34" fillId="0" borderId="4" xfId="1938" applyFont="1" applyFill="1" applyBorder="1" applyAlignment="1">
      <alignment vertical="center" wrapText="1"/>
    </xf>
    <xf numFmtId="2" fontId="34" fillId="0" borderId="4" xfId="1938" applyNumberFormat="1" applyFont="1" applyFill="1" applyBorder="1" applyAlignment="1">
      <alignment horizontal="center" vertical="center"/>
    </xf>
    <xf numFmtId="176" fontId="34" fillId="0" borderId="4" xfId="1938" applyNumberFormat="1" applyFont="1" applyFill="1" applyBorder="1" applyAlignment="1">
      <alignment horizontal="center" vertical="center"/>
    </xf>
    <xf numFmtId="1" fontId="32" fillId="0" borderId="4" xfId="1938" applyNumberFormat="1" applyFont="1" applyFill="1" applyBorder="1" applyAlignment="1">
      <alignment horizontal="center" vertical="center"/>
    </xf>
    <xf numFmtId="0" fontId="34" fillId="0" borderId="0" xfId="1938" applyFont="1" applyFill="1" applyBorder="1" applyAlignment="1">
      <alignment vertical="center" wrapText="1"/>
    </xf>
    <xf numFmtId="0" fontId="34" fillId="0" borderId="11" xfId="1938" applyFont="1" applyFill="1" applyBorder="1" applyAlignment="1">
      <alignment horizontal="right" vertical="center"/>
    </xf>
    <xf numFmtId="0" fontId="34" fillId="0" borderId="11" xfId="1938" applyFont="1" applyFill="1" applyBorder="1" applyAlignment="1">
      <alignment horizontal="center" vertical="center" wrapText="1"/>
    </xf>
    <xf numFmtId="9" fontId="34" fillId="0" borderId="4" xfId="1938" applyNumberFormat="1" applyFont="1" applyFill="1" applyBorder="1" applyAlignment="1">
      <alignment horizontal="center" vertical="center" wrapText="1"/>
    </xf>
    <xf numFmtId="1" fontId="34" fillId="0" borderId="4" xfId="1938" applyNumberFormat="1" applyFont="1" applyFill="1" applyBorder="1" applyAlignment="1">
      <alignment horizontal="center" vertical="center"/>
    </xf>
    <xf numFmtId="0" fontId="32" fillId="0" borderId="6" xfId="1938" applyFont="1" applyFill="1" applyBorder="1" applyAlignment="1">
      <alignment vertical="center"/>
    </xf>
    <xf numFmtId="0" fontId="32" fillId="0" borderId="4" xfId="1938" applyFont="1" applyFill="1" applyBorder="1" applyAlignment="1">
      <alignment vertical="center"/>
    </xf>
    <xf numFmtId="179" fontId="32" fillId="0" borderId="4" xfId="1939" applyFont="1" applyFill="1" applyBorder="1" applyAlignment="1">
      <alignment vertical="center"/>
    </xf>
    <xf numFmtId="0" fontId="118" fillId="0" borderId="0" xfId="1938" applyFont="1" applyFill="1"/>
    <xf numFmtId="179" fontId="118" fillId="0" borderId="0" xfId="1938" applyNumberFormat="1" applyFont="1" applyFill="1"/>
    <xf numFmtId="165" fontId="62" fillId="0" borderId="0" xfId="1940" applyFont="1" applyFill="1"/>
    <xf numFmtId="0" fontId="77" fillId="0" borderId="0" xfId="1" applyFont="1" applyFill="1" applyBorder="1" applyAlignment="1">
      <alignment vertical="center"/>
    </xf>
    <xf numFmtId="0" fontId="139" fillId="0" borderId="0" xfId="1" applyFont="1" applyFill="1" applyBorder="1" applyAlignment="1">
      <alignment vertical="center"/>
    </xf>
    <xf numFmtId="4" fontId="77" fillId="0" borderId="0" xfId="1" applyNumberFormat="1" applyFont="1" applyFill="1" applyAlignment="1">
      <alignment vertical="center"/>
    </xf>
    <xf numFmtId="0" fontId="77" fillId="0" borderId="0" xfId="1" applyFont="1" applyFill="1" applyAlignment="1">
      <alignment vertical="center"/>
    </xf>
    <xf numFmtId="0" fontId="77" fillId="0" borderId="0" xfId="1" applyFont="1" applyFill="1" applyBorder="1" applyAlignment="1">
      <alignment vertical="justify"/>
    </xf>
    <xf numFmtId="0" fontId="77" fillId="0" borderId="0" xfId="1941" applyFont="1" applyFill="1" applyBorder="1" applyAlignment="1">
      <alignment horizontal="left" vertical="center"/>
    </xf>
    <xf numFmtId="4" fontId="77" fillId="0" borderId="0" xfId="1" applyNumberFormat="1" applyFont="1" applyFill="1" applyBorder="1" applyAlignment="1">
      <alignment horizontal="center" vertical="center"/>
    </xf>
    <xf numFmtId="0" fontId="77" fillId="0" borderId="0" xfId="1" applyFont="1" applyFill="1"/>
    <xf numFmtId="4" fontId="77" fillId="0" borderId="0" xfId="1" applyNumberFormat="1" applyFont="1" applyFill="1"/>
    <xf numFmtId="0" fontId="31" fillId="0" borderId="0" xfId="1923"/>
    <xf numFmtId="0" fontId="141" fillId="0" borderId="0" xfId="1943" applyFont="1" applyFill="1" applyAlignment="1" applyProtection="1">
      <alignment horizontal="left" wrapText="1"/>
      <protection locked="0"/>
    </xf>
    <xf numFmtId="49" fontId="31" fillId="0" borderId="4" xfId="1923" applyNumberFormat="1" applyFont="1" applyFill="1" applyBorder="1" applyAlignment="1">
      <alignment horizontal="center" vertical="center" wrapText="1"/>
    </xf>
    <xf numFmtId="0" fontId="31" fillId="0" borderId="4" xfId="1923" applyFont="1" applyFill="1" applyBorder="1" applyAlignment="1">
      <alignment horizontal="center" vertical="center" wrapText="1"/>
    </xf>
    <xf numFmtId="0" fontId="31" fillId="0" borderId="4" xfId="1923" quotePrefix="1" applyNumberFormat="1" applyFont="1" applyFill="1" applyBorder="1" applyAlignment="1">
      <alignment horizontal="center" vertical="center" wrapText="1"/>
    </xf>
    <xf numFmtId="0" fontId="31" fillId="0" borderId="4" xfId="1944" applyFont="1" applyFill="1" applyBorder="1" applyAlignment="1">
      <alignment horizontal="center" vertical="center" wrapText="1"/>
    </xf>
    <xf numFmtId="4" fontId="31" fillId="0" borderId="4" xfId="1923" applyNumberFormat="1" applyFont="1" applyFill="1" applyBorder="1" applyAlignment="1">
      <alignment horizontal="center" vertical="center" wrapText="1"/>
    </xf>
    <xf numFmtId="4" fontId="143" fillId="0" borderId="4" xfId="1923" applyNumberFormat="1" applyFont="1" applyFill="1" applyBorder="1" applyAlignment="1">
      <alignment horizontal="center" vertical="center" wrapText="1"/>
    </xf>
    <xf numFmtId="0" fontId="31" fillId="0" borderId="4" xfId="1923" quotePrefix="1" applyNumberFormat="1" applyFill="1" applyBorder="1" applyAlignment="1">
      <alignment horizontal="center" vertical="center" wrapText="1"/>
    </xf>
    <xf numFmtId="49" fontId="144" fillId="0" borderId="4" xfId="1923" applyNumberFormat="1" applyFont="1" applyFill="1" applyBorder="1" applyAlignment="1">
      <alignment horizontal="center" vertical="center" wrapText="1"/>
    </xf>
    <xf numFmtId="0" fontId="144" fillId="0" borderId="4" xfId="1923" applyNumberFormat="1" applyFont="1" applyFill="1" applyBorder="1" applyAlignment="1">
      <alignment horizontal="center" vertical="center" wrapText="1"/>
    </xf>
    <xf numFmtId="4" fontId="144" fillId="0" borderId="4" xfId="1923" applyNumberFormat="1" applyFont="1" applyFill="1" applyBorder="1" applyAlignment="1">
      <alignment horizontal="center" vertical="center" wrapText="1"/>
    </xf>
    <xf numFmtId="4" fontId="30" fillId="0" borderId="4" xfId="1923" applyNumberFormat="1" applyFont="1" applyFill="1" applyBorder="1" applyAlignment="1">
      <alignment horizontal="center" vertical="center" wrapText="1"/>
    </xf>
    <xf numFmtId="176" fontId="31" fillId="0" borderId="4" xfId="1923" applyNumberFormat="1" applyFont="1" applyFill="1" applyBorder="1" applyAlignment="1">
      <alignment horizontal="center" vertical="center" wrapText="1"/>
    </xf>
    <xf numFmtId="0" fontId="122" fillId="0" borderId="4" xfId="1944" applyFont="1" applyFill="1" applyBorder="1" applyAlignment="1">
      <alignment vertical="top" wrapText="1"/>
    </xf>
    <xf numFmtId="10" fontId="31" fillId="0" borderId="4" xfId="1945" applyNumberFormat="1" applyFont="1" applyFill="1" applyBorder="1" applyAlignment="1">
      <alignment horizontal="center" vertical="center" wrapText="1"/>
    </xf>
    <xf numFmtId="168" fontId="31" fillId="0" borderId="4" xfId="1945" applyNumberFormat="1" applyFont="1" applyFill="1" applyBorder="1" applyAlignment="1">
      <alignment horizontal="center" vertical="center" wrapText="1"/>
    </xf>
    <xf numFmtId="9" fontId="31" fillId="0" borderId="4" xfId="1945" applyFont="1" applyFill="1" applyBorder="1" applyAlignment="1">
      <alignment horizontal="center" vertical="center" wrapText="1"/>
    </xf>
    <xf numFmtId="4" fontId="55" fillId="0" borderId="4" xfId="1923" applyNumberFormat="1" applyFont="1" applyFill="1" applyBorder="1" applyAlignment="1">
      <alignment horizontal="center" vertical="center" wrapText="1"/>
    </xf>
    <xf numFmtId="0" fontId="53" fillId="0" borderId="6" xfId="1923" applyFont="1" applyFill="1" applyBorder="1" applyAlignment="1">
      <alignment vertical="center" wrapText="1"/>
    </xf>
    <xf numFmtId="17" fontId="31" fillId="0" borderId="4" xfId="1923" quotePrefix="1" applyNumberFormat="1" applyFont="1" applyFill="1" applyBorder="1" applyAlignment="1">
      <alignment horizontal="center" vertical="center" wrapText="1"/>
    </xf>
    <xf numFmtId="0" fontId="135" fillId="0" borderId="4" xfId="1923" applyFont="1" applyFill="1" applyBorder="1" applyAlignment="1">
      <alignment horizontal="center" vertical="center" wrapText="1"/>
    </xf>
    <xf numFmtId="2" fontId="31" fillId="0" borderId="4" xfId="1923" applyNumberFormat="1" applyFont="1" applyFill="1" applyBorder="1" applyAlignment="1">
      <alignment horizontal="center" vertical="center" wrapText="1"/>
    </xf>
    <xf numFmtId="0" fontId="31" fillId="0" borderId="4" xfId="1923" applyFill="1" applyBorder="1" applyAlignment="1">
      <alignment horizontal="center" vertical="center" wrapText="1"/>
    </xf>
    <xf numFmtId="2" fontId="53" fillId="0" borderId="4" xfId="1923" applyNumberFormat="1" applyFont="1" applyFill="1" applyBorder="1" applyAlignment="1">
      <alignment horizontal="center" vertical="center" wrapText="1"/>
    </xf>
    <xf numFmtId="2" fontId="143" fillId="0" borderId="4" xfId="1923" applyNumberFormat="1" applyFont="1" applyFill="1" applyBorder="1" applyAlignment="1">
      <alignment horizontal="center" vertical="center" wrapText="1"/>
    </xf>
    <xf numFmtId="0" fontId="31" fillId="0" borderId="4" xfId="1923" applyFont="1" applyFill="1" applyBorder="1" applyAlignment="1">
      <alignment vertical="center" wrapText="1"/>
    </xf>
    <xf numFmtId="2" fontId="55" fillId="0" borderId="4" xfId="1923" applyNumberFormat="1" applyFont="1" applyFill="1" applyBorder="1" applyAlignment="1">
      <alignment horizontal="center" vertical="center" wrapText="1"/>
    </xf>
    <xf numFmtId="0" fontId="31" fillId="0" borderId="7" xfId="1923" applyFont="1" applyFill="1" applyBorder="1" applyAlignment="1">
      <alignment horizontal="center" vertical="center" wrapText="1"/>
    </xf>
    <xf numFmtId="0" fontId="31" fillId="0" borderId="8" xfId="1923" applyFont="1" applyFill="1" applyBorder="1" applyAlignment="1">
      <alignment horizontal="center" vertical="center" wrapText="1"/>
    </xf>
    <xf numFmtId="0" fontId="31" fillId="0" borderId="6" xfId="1923" applyFont="1" applyFill="1" applyBorder="1" applyAlignment="1">
      <alignment horizontal="center" vertical="center" wrapText="1"/>
    </xf>
    <xf numFmtId="9" fontId="31" fillId="0" borderId="4" xfId="1923" applyNumberFormat="1" applyFont="1" applyFill="1" applyBorder="1" applyAlignment="1">
      <alignment vertical="center" wrapText="1"/>
    </xf>
    <xf numFmtId="0" fontId="36" fillId="0" borderId="4" xfId="1923" applyFont="1" applyFill="1" applyBorder="1" applyAlignment="1">
      <alignment horizontal="center" vertical="center" wrapText="1"/>
    </xf>
    <xf numFmtId="2" fontId="49" fillId="0" borderId="4" xfId="1923" applyNumberFormat="1" applyFont="1" applyFill="1" applyBorder="1" applyAlignment="1">
      <alignment horizontal="center" vertical="center" wrapText="1"/>
    </xf>
    <xf numFmtId="9" fontId="141" fillId="0" borderId="4" xfId="1923" applyNumberFormat="1" applyFont="1" applyFill="1" applyBorder="1" applyAlignment="1">
      <alignment horizontal="left" vertical="center" wrapText="1"/>
    </xf>
    <xf numFmtId="0" fontId="141" fillId="0" borderId="4" xfId="1923" applyFont="1" applyFill="1" applyBorder="1" applyAlignment="1">
      <alignment horizontal="left" vertical="center" wrapText="1"/>
    </xf>
    <xf numFmtId="2" fontId="141" fillId="0" borderId="4" xfId="1923" applyNumberFormat="1" applyFont="1" applyFill="1" applyBorder="1" applyAlignment="1">
      <alignment horizontal="center" vertical="center" wrapText="1"/>
    </xf>
    <xf numFmtId="49" fontId="31" fillId="0" borderId="0" xfId="1923" applyNumberFormat="1"/>
    <xf numFmtId="49" fontId="31" fillId="0" borderId="4" xfId="1923" applyNumberFormat="1" applyBorder="1"/>
    <xf numFmtId="0" fontId="31" fillId="0" borderId="4" xfId="1923" applyBorder="1" applyAlignment="1">
      <alignment wrapText="1"/>
    </xf>
    <xf numFmtId="0" fontId="31" fillId="0" borderId="4" xfId="1923" applyBorder="1"/>
    <xf numFmtId="16" fontId="31" fillId="0" borderId="4" xfId="1923" quotePrefix="1" applyNumberFormat="1" applyFont="1" applyFill="1" applyBorder="1" applyAlignment="1">
      <alignment horizontal="center" vertical="center" wrapText="1"/>
    </xf>
    <xf numFmtId="16" fontId="31" fillId="29" borderId="4" xfId="1923" quotePrefix="1" applyNumberFormat="1" applyFont="1" applyFill="1" applyBorder="1" applyAlignment="1">
      <alignment horizontal="center" vertical="center" wrapText="1"/>
    </xf>
    <xf numFmtId="0" fontId="31" fillId="29" borderId="4" xfId="1923" applyFont="1" applyFill="1" applyBorder="1" applyAlignment="1">
      <alignment horizontal="center" vertical="center" wrapText="1"/>
    </xf>
    <xf numFmtId="0" fontId="31" fillId="29" borderId="4" xfId="1944" applyFont="1" applyFill="1" applyBorder="1" applyAlignment="1">
      <alignment horizontal="center" vertical="center" wrapText="1"/>
    </xf>
    <xf numFmtId="4" fontId="31" fillId="29" borderId="4" xfId="1923" applyNumberFormat="1" applyFont="1" applyFill="1" applyBorder="1" applyAlignment="1">
      <alignment horizontal="center" vertical="center" wrapText="1"/>
    </xf>
    <xf numFmtId="0" fontId="97" fillId="0" borderId="0" xfId="61" applyFont="1"/>
    <xf numFmtId="0" fontId="42" fillId="0" borderId="0" xfId="61"/>
    <xf numFmtId="0" fontId="32" fillId="2" borderId="4" xfId="1" applyFont="1" applyFill="1" applyBorder="1" applyAlignment="1">
      <alignment vertical="center"/>
    </xf>
    <xf numFmtId="0" fontId="32" fillId="2" borderId="0" xfId="1" applyFont="1" applyFill="1" applyAlignment="1">
      <alignment vertical="center"/>
    </xf>
    <xf numFmtId="0" fontId="47" fillId="2" borderId="0" xfId="1" applyFont="1" applyFill="1" applyAlignment="1">
      <alignment vertical="center"/>
    </xf>
    <xf numFmtId="0" fontId="30" fillId="2" borderId="0" xfId="1" applyFont="1" applyFill="1"/>
    <xf numFmtId="0" fontId="32" fillId="2" borderId="0" xfId="1" applyFont="1" applyFill="1" applyBorder="1" applyAlignment="1">
      <alignment vertical="center"/>
    </xf>
    <xf numFmtId="0" fontId="49" fillId="2" borderId="0" xfId="1" applyFont="1" applyFill="1" applyBorder="1" applyAlignment="1">
      <alignment vertical="center"/>
    </xf>
    <xf numFmtId="0" fontId="48" fillId="2" borderId="0" xfId="1" applyFont="1" applyFill="1"/>
    <xf numFmtId="0" fontId="147" fillId="0" borderId="4" xfId="61" applyFont="1" applyBorder="1" applyAlignment="1">
      <alignment horizontal="center" vertical="top" wrapText="1"/>
    </xf>
    <xf numFmtId="0" fontId="147" fillId="0" borderId="4" xfId="61" applyFont="1" applyBorder="1" applyAlignment="1">
      <alignment horizontal="center" vertical="top"/>
    </xf>
    <xf numFmtId="0" fontId="147" fillId="0" borderId="4" xfId="61" applyFont="1" applyBorder="1" applyAlignment="1">
      <alignment vertical="top"/>
    </xf>
    <xf numFmtId="0" fontId="137" fillId="0" borderId="4" xfId="61" applyFont="1" applyFill="1" applyBorder="1" applyAlignment="1">
      <alignment horizontal="center" vertical="center"/>
    </xf>
    <xf numFmtId="0" fontId="137" fillId="0" borderId="4" xfId="61" applyFont="1" applyFill="1" applyBorder="1" applyAlignment="1">
      <alignment horizontal="left" vertical="center" wrapText="1"/>
    </xf>
    <xf numFmtId="0" fontId="137" fillId="0" borderId="4" xfId="61" applyFont="1" applyFill="1" applyBorder="1" applyAlignment="1">
      <alignment horizontal="left" vertical="top" wrapText="1"/>
    </xf>
    <xf numFmtId="2" fontId="137" fillId="0" borderId="4" xfId="61" applyNumberFormat="1" applyFont="1" applyFill="1" applyBorder="1" applyAlignment="1">
      <alignment horizontal="center" vertical="center"/>
    </xf>
    <xf numFmtId="0" fontId="137" fillId="0" borderId="4" xfId="61" applyFont="1" applyFill="1" applyBorder="1" applyAlignment="1">
      <alignment horizontal="center" vertical="center" wrapText="1"/>
    </xf>
    <xf numFmtId="0" fontId="137" fillId="3" borderId="4" xfId="61" applyFont="1" applyFill="1" applyBorder="1" applyAlignment="1">
      <alignment horizontal="center" vertical="center"/>
    </xf>
    <xf numFmtId="0" fontId="137" fillId="3" borderId="4" xfId="61" applyFont="1" applyFill="1" applyBorder="1" applyAlignment="1">
      <alignment horizontal="left" vertical="center" wrapText="1"/>
    </xf>
    <xf numFmtId="0" fontId="137" fillId="0" borderId="4" xfId="61" applyFont="1" applyBorder="1" applyAlignment="1">
      <alignment horizontal="center" vertical="center" wrapText="1"/>
    </xf>
    <xf numFmtId="0" fontId="137" fillId="0" borderId="4" xfId="61" applyFont="1" applyFill="1" applyBorder="1" applyAlignment="1">
      <alignment vertical="center" wrapText="1"/>
    </xf>
    <xf numFmtId="2" fontId="137" fillId="0" borderId="4" xfId="61" applyNumberFormat="1" applyFont="1" applyFill="1" applyBorder="1" applyAlignment="1">
      <alignment horizontal="center" vertical="center" wrapText="1"/>
    </xf>
    <xf numFmtId="0" fontId="137" fillId="0" borderId="4" xfId="61" applyFont="1" applyFill="1" applyBorder="1" applyAlignment="1">
      <alignment horizontal="right" vertical="top" wrapText="1"/>
    </xf>
    <xf numFmtId="0" fontId="137" fillId="0" borderId="4" xfId="61" applyFont="1" applyFill="1" applyBorder="1" applyAlignment="1">
      <alignment vertical="top"/>
    </xf>
    <xf numFmtId="0" fontId="137" fillId="0" borderId="4" xfId="61" applyFont="1" applyFill="1" applyBorder="1" applyAlignment="1">
      <alignment vertical="top" wrapText="1"/>
    </xf>
    <xf numFmtId="0" fontId="147" fillId="0" borderId="4" xfId="61" applyFont="1" applyFill="1" applyBorder="1" applyAlignment="1">
      <alignment vertical="top"/>
    </xf>
    <xf numFmtId="0" fontId="97" fillId="0" borderId="4" xfId="61" applyFont="1" applyFill="1" applyBorder="1"/>
    <xf numFmtId="0" fontId="137" fillId="0" borderId="4" xfId="61" applyFont="1" applyBorder="1" applyAlignment="1">
      <alignment vertical="top" wrapText="1"/>
    </xf>
    <xf numFmtId="0" fontId="137" fillId="2" borderId="6" xfId="61" applyFont="1" applyFill="1" applyBorder="1" applyAlignment="1">
      <alignment vertical="top" wrapText="1"/>
    </xf>
    <xf numFmtId="0" fontId="137" fillId="2" borderId="0" xfId="61" applyFont="1" applyFill="1" applyBorder="1" applyAlignment="1">
      <alignment vertical="top" wrapText="1"/>
    </xf>
    <xf numFmtId="1" fontId="137" fillId="2" borderId="4" xfId="61" applyNumberFormat="1" applyFont="1" applyFill="1" applyBorder="1" applyAlignment="1">
      <alignment horizontal="center" vertical="center" wrapText="1"/>
    </xf>
    <xf numFmtId="0" fontId="56" fillId="0" borderId="0" xfId="61" applyFont="1"/>
    <xf numFmtId="0" fontId="97" fillId="0" borderId="4" xfId="61" applyFont="1" applyBorder="1"/>
    <xf numFmtId="0" fontId="137" fillId="0" borderId="4" xfId="61" applyFont="1" applyBorder="1" applyAlignment="1">
      <alignment horizontal="center" vertical="center"/>
    </xf>
    <xf numFmtId="0" fontId="137" fillId="0" borderId="4" xfId="61" applyFont="1" applyBorder="1" applyAlignment="1">
      <alignment vertical="top"/>
    </xf>
    <xf numFmtId="0" fontId="137" fillId="0" borderId="4" xfId="61" applyFont="1" applyBorder="1" applyAlignment="1">
      <alignment vertical="center" wrapText="1"/>
    </xf>
    <xf numFmtId="0" fontId="137" fillId="0" borderId="0" xfId="61" applyFont="1"/>
    <xf numFmtId="0" fontId="34" fillId="0" borderId="0" xfId="1" applyFont="1"/>
    <xf numFmtId="0" fontId="136" fillId="0" borderId="0" xfId="1" applyFont="1"/>
    <xf numFmtId="4" fontId="102" fillId="0" borderId="7" xfId="61" applyNumberFormat="1" applyFont="1" applyBorder="1" applyAlignment="1">
      <alignment horizontal="center" wrapText="1"/>
    </xf>
    <xf numFmtId="4" fontId="102" fillId="0" borderId="8" xfId="61" applyNumberFormat="1" applyFont="1" applyBorder="1" applyAlignment="1">
      <alignment horizontal="center" vertical="center" wrapText="1"/>
    </xf>
    <xf numFmtId="3" fontId="102" fillId="0" borderId="6" xfId="61" applyNumberFormat="1" applyFont="1" applyBorder="1" applyAlignment="1">
      <alignment horizontal="center" wrapText="1"/>
    </xf>
    <xf numFmtId="3" fontId="32" fillId="2" borderId="0" xfId="1" applyNumberFormat="1" applyFont="1" applyFill="1" applyAlignment="1">
      <alignment horizontal="center" vertical="center"/>
    </xf>
    <xf numFmtId="3" fontId="32" fillId="2" borderId="0" xfId="1" applyNumberFormat="1" applyFont="1" applyFill="1" applyBorder="1" applyAlignment="1">
      <alignment horizontal="center" vertical="center"/>
    </xf>
    <xf numFmtId="3" fontId="147" fillId="0" borderId="4" xfId="61" applyNumberFormat="1" applyFont="1" applyBorder="1" applyAlignment="1">
      <alignment horizontal="center" vertical="top" wrapText="1"/>
    </xf>
    <xf numFmtId="3" fontId="147" fillId="0" borderId="4" xfId="61" applyNumberFormat="1" applyFont="1" applyBorder="1" applyAlignment="1">
      <alignment horizontal="center" vertical="top"/>
    </xf>
    <xf numFmtId="4" fontId="137" fillId="0" borderId="4" xfId="61" applyNumberFormat="1" applyFont="1" applyFill="1" applyBorder="1" applyAlignment="1">
      <alignment horizontal="center" vertical="center"/>
    </xf>
    <xf numFmtId="0" fontId="137" fillId="0" borderId="0" xfId="61" applyFont="1" applyFill="1" applyAlignment="1">
      <alignment vertical="center" wrapText="1"/>
    </xf>
    <xf numFmtId="0" fontId="137" fillId="2" borderId="32" xfId="61" applyFont="1" applyFill="1" applyBorder="1" applyAlignment="1">
      <alignment vertical="top" wrapText="1"/>
    </xf>
    <xf numFmtId="0" fontId="137" fillId="0" borderId="33" xfId="61" applyFont="1" applyFill="1" applyBorder="1" applyAlignment="1">
      <alignment vertical="top"/>
    </xf>
    <xf numFmtId="0" fontId="137" fillId="0" borderId="34" xfId="61" applyFont="1" applyFill="1" applyBorder="1" applyAlignment="1">
      <alignment vertical="top" wrapText="1"/>
    </xf>
    <xf numFmtId="0" fontId="137" fillId="0" borderId="34" xfId="61" applyFont="1" applyFill="1" applyBorder="1" applyAlignment="1">
      <alignment horizontal="right" vertical="top" wrapText="1"/>
    </xf>
    <xf numFmtId="0" fontId="137" fillId="0" borderId="34" xfId="61" applyFont="1" applyFill="1" applyBorder="1" applyAlignment="1">
      <alignment horizontal="right" vertical="top"/>
    </xf>
    <xf numFmtId="4" fontId="147" fillId="0" borderId="4" xfId="61" applyNumberFormat="1" applyFont="1" applyFill="1" applyBorder="1" applyAlignment="1">
      <alignment horizontal="center" vertical="center"/>
    </xf>
    <xf numFmtId="10" fontId="137" fillId="0" borderId="4" xfId="61" applyNumberFormat="1" applyFont="1" applyFill="1" applyBorder="1" applyAlignment="1">
      <alignment horizontal="center" vertical="center" wrapText="1"/>
    </xf>
    <xf numFmtId="0" fontId="137" fillId="0" borderId="0" xfId="61" applyFont="1" applyFill="1" applyAlignment="1">
      <alignment horizontal="center" vertical="center"/>
    </xf>
    <xf numFmtId="0" fontId="137" fillId="0" borderId="11" xfId="61" applyFont="1" applyFill="1" applyBorder="1" applyAlignment="1">
      <alignment horizontal="left" vertical="center" wrapText="1"/>
    </xf>
    <xf numFmtId="0" fontId="137" fillId="0" borderId="11" xfId="61" applyFont="1" applyFill="1" applyBorder="1" applyAlignment="1">
      <alignment horizontal="center" vertical="center" wrapText="1"/>
    </xf>
    <xf numFmtId="168" fontId="137" fillId="0" borderId="0" xfId="61" applyNumberFormat="1" applyFont="1" applyFill="1" applyAlignment="1">
      <alignment horizontal="center" vertical="center" wrapText="1"/>
    </xf>
    <xf numFmtId="1" fontId="137" fillId="0" borderId="4" xfId="61" applyNumberFormat="1" applyFont="1" applyFill="1" applyBorder="1" applyAlignment="1">
      <alignment horizontal="center" vertical="center" wrapText="1"/>
    </xf>
    <xf numFmtId="9" fontId="137" fillId="0" borderId="4" xfId="61" applyNumberFormat="1" applyFont="1" applyFill="1" applyBorder="1" applyAlignment="1">
      <alignment horizontal="center" vertical="center" wrapText="1"/>
    </xf>
    <xf numFmtId="0" fontId="97" fillId="0" borderId="0" xfId="61" applyFont="1" applyBorder="1"/>
    <xf numFmtId="0" fontId="42" fillId="0" borderId="0" xfId="61" applyBorder="1"/>
    <xf numFmtId="4" fontId="137" fillId="0" borderId="4" xfId="61" applyNumberFormat="1" applyFont="1" applyFill="1" applyBorder="1" applyAlignment="1">
      <alignment horizontal="center" vertical="center" wrapText="1"/>
    </xf>
    <xf numFmtId="9" fontId="137" fillId="0" borderId="4" xfId="61" applyNumberFormat="1" applyFont="1" applyFill="1" applyBorder="1" applyAlignment="1">
      <alignment vertical="center" wrapText="1"/>
    </xf>
    <xf numFmtId="0" fontId="147" fillId="0" borderId="4" xfId="61" applyFont="1" applyFill="1" applyBorder="1" applyAlignment="1">
      <alignment horizontal="center"/>
    </xf>
    <xf numFmtId="0" fontId="137" fillId="0" borderId="4" xfId="61" applyFont="1" applyFill="1" applyBorder="1"/>
    <xf numFmtId="0" fontId="147" fillId="0" borderId="4" xfId="61" applyFont="1" applyFill="1" applyBorder="1"/>
    <xf numFmtId="9" fontId="34" fillId="2" borderId="0" xfId="1" applyNumberFormat="1" applyFont="1" applyFill="1" applyBorder="1" applyAlignment="1">
      <alignment vertical="center"/>
    </xf>
    <xf numFmtId="3" fontId="137" fillId="0" borderId="0" xfId="61" applyNumberFormat="1" applyFont="1" applyAlignment="1">
      <alignment horizontal="center"/>
    </xf>
    <xf numFmtId="0" fontId="147" fillId="0" borderId="0" xfId="61" applyFont="1" applyAlignment="1">
      <alignment horizontal="center"/>
    </xf>
    <xf numFmtId="3" fontId="42" fillId="0" borderId="0" xfId="61" applyNumberFormat="1" applyAlignment="1">
      <alignment horizontal="center"/>
    </xf>
    <xf numFmtId="3" fontId="34" fillId="0" borderId="8" xfId="1" applyNumberFormat="1" applyFont="1" applyFill="1" applyBorder="1" applyAlignment="1">
      <alignment horizontal="center" vertical="center" wrapText="1"/>
    </xf>
    <xf numFmtId="10" fontId="34" fillId="0" borderId="6" xfId="1" applyNumberFormat="1" applyFont="1" applyFill="1" applyBorder="1" applyAlignment="1">
      <alignment horizontal="center" vertical="center" wrapText="1"/>
    </xf>
    <xf numFmtId="4" fontId="34" fillId="0" borderId="7" xfId="1" applyNumberFormat="1" applyFont="1" applyFill="1" applyBorder="1" applyAlignment="1">
      <alignment horizontal="center" vertical="center"/>
    </xf>
    <xf numFmtId="4" fontId="34" fillId="0" borderId="8" xfId="1" applyNumberFormat="1" applyFont="1" applyFill="1" applyBorder="1" applyAlignment="1">
      <alignment horizontal="center" vertical="center"/>
    </xf>
    <xf numFmtId="3" fontId="34" fillId="0" borderId="8" xfId="1" applyNumberFormat="1" applyFont="1" applyFill="1" applyBorder="1" applyAlignment="1">
      <alignment horizontal="center" vertical="center"/>
    </xf>
    <xf numFmtId="168" fontId="34" fillId="0" borderId="6" xfId="1" applyNumberFormat="1" applyFont="1" applyFill="1" applyBorder="1" applyAlignment="1">
      <alignment horizontal="center" vertical="center" wrapText="1"/>
    </xf>
    <xf numFmtId="166" fontId="34" fillId="0" borderId="8" xfId="1" applyNumberFormat="1" applyFont="1" applyFill="1" applyBorder="1" applyAlignment="1">
      <alignment horizontal="center" vertical="center" wrapText="1"/>
    </xf>
    <xf numFmtId="181" fontId="34" fillId="0" borderId="6" xfId="1933" applyNumberFormat="1" applyFont="1" applyFill="1" applyBorder="1" applyAlignment="1">
      <alignment horizontal="left" vertical="center" wrapText="1"/>
    </xf>
    <xf numFmtId="0" fontId="34" fillId="0" borderId="4" xfId="1932" applyFont="1" applyFill="1" applyBorder="1" applyAlignment="1">
      <alignment horizontal="left" vertical="center" wrapText="1"/>
    </xf>
    <xf numFmtId="165" fontId="34" fillId="0" borderId="6" xfId="1933" applyNumberFormat="1" applyFont="1" applyFill="1" applyBorder="1" applyAlignment="1">
      <alignment horizontal="left" vertical="center" wrapText="1"/>
    </xf>
    <xf numFmtId="180" fontId="34" fillId="0" borderId="6" xfId="1933" applyNumberFormat="1" applyFont="1" applyFill="1" applyBorder="1" applyAlignment="1">
      <alignment horizontal="left" vertical="center" wrapText="1"/>
    </xf>
    <xf numFmtId="0" fontId="34" fillId="0" borderId="4" xfId="1" applyFont="1" applyFill="1" applyBorder="1" applyAlignment="1">
      <alignment vertical="center" wrapText="1"/>
    </xf>
    <xf numFmtId="165" fontId="34" fillId="0" borderId="7" xfId="1" applyNumberFormat="1" applyFont="1" applyFill="1" applyBorder="1" applyAlignment="1">
      <alignment horizontal="center" vertical="center" wrapText="1"/>
    </xf>
    <xf numFmtId="165" fontId="34" fillId="0" borderId="8" xfId="1" applyNumberFormat="1" applyFont="1" applyFill="1" applyBorder="1" applyAlignment="1">
      <alignment horizontal="center" vertical="center" wrapText="1"/>
    </xf>
    <xf numFmtId="9" fontId="34" fillId="0" borderId="8" xfId="1935" applyFont="1" applyFill="1" applyBorder="1" applyAlignment="1">
      <alignment horizontal="center" vertical="center" wrapText="1"/>
    </xf>
    <xf numFmtId="9" fontId="34" fillId="0" borderId="8" xfId="1" applyNumberFormat="1" applyFont="1" applyFill="1" applyBorder="1" applyAlignment="1">
      <alignment horizontal="center" vertical="center" wrapText="1"/>
    </xf>
    <xf numFmtId="9" fontId="48" fillId="0" borderId="6" xfId="1932" applyNumberFormat="1" applyFont="1" applyFill="1" applyBorder="1" applyAlignment="1">
      <alignment horizontal="center" vertical="center" wrapText="1"/>
    </xf>
    <xf numFmtId="0" fontId="107" fillId="0" borderId="4" xfId="0" applyFont="1" applyBorder="1" applyAlignment="1">
      <alignment vertical="center" wrapText="1"/>
    </xf>
    <xf numFmtId="49" fontId="107" fillId="0" borderId="4" xfId="63" applyNumberFormat="1" applyFont="1" applyFill="1" applyBorder="1" applyAlignment="1">
      <alignment horizontal="center" vertical="center" wrapText="1"/>
    </xf>
    <xf numFmtId="3" fontId="107" fillId="0" borderId="4" xfId="63" applyNumberFormat="1" applyFont="1" applyFill="1" applyBorder="1" applyAlignment="1">
      <alignment horizontal="center" vertical="center" wrapText="1"/>
    </xf>
    <xf numFmtId="3" fontId="107" fillId="0" borderId="4" xfId="63" applyNumberFormat="1" applyFont="1" applyFill="1" applyBorder="1" applyAlignment="1">
      <alignment horizontal="center" vertical="center"/>
    </xf>
    <xf numFmtId="0" fontId="119" fillId="0" borderId="4" xfId="0" applyFont="1" applyFill="1" applyBorder="1" applyAlignment="1">
      <alignment horizontal="center" vertical="center" wrapText="1"/>
    </xf>
    <xf numFmtId="1" fontId="61" fillId="30" borderId="4" xfId="0" applyNumberFormat="1" applyFont="1" applyFill="1" applyBorder="1" applyAlignment="1">
      <alignment horizontal="center"/>
    </xf>
    <xf numFmtId="167" fontId="32" fillId="0" borderId="4" xfId="1" applyNumberFormat="1" applyFont="1" applyFill="1" applyBorder="1" applyAlignment="1">
      <alignment vertical="center" wrapText="1"/>
    </xf>
    <xf numFmtId="165" fontId="147" fillId="0" borderId="4" xfId="99" applyFont="1" applyFill="1" applyBorder="1" applyAlignment="1">
      <alignment horizontal="center" vertical="center"/>
    </xf>
    <xf numFmtId="165" fontId="147" fillId="0" borderId="4" xfId="99" applyFont="1" applyBorder="1" applyAlignment="1">
      <alignment horizontal="center" vertical="center"/>
    </xf>
    <xf numFmtId="165" fontId="147" fillId="3" borderId="4" xfId="99" applyFont="1" applyFill="1" applyBorder="1" applyAlignment="1">
      <alignment horizontal="center" vertical="center"/>
    </xf>
    <xf numFmtId="165" fontId="137" fillId="3" borderId="4" xfId="99" applyFont="1" applyFill="1" applyBorder="1" applyAlignment="1">
      <alignment horizontal="center" vertical="center"/>
    </xf>
    <xf numFmtId="165" fontId="137" fillId="0" borderId="4" xfId="99" applyFont="1" applyFill="1" applyBorder="1" applyAlignment="1">
      <alignment horizontal="center" vertical="center"/>
    </xf>
    <xf numFmtId="0" fontId="147" fillId="0" borderId="4" xfId="61" applyFont="1" applyBorder="1" applyAlignment="1">
      <alignment horizontal="center" vertical="center"/>
    </xf>
    <xf numFmtId="165" fontId="137" fillId="0" borderId="4" xfId="99" applyFont="1" applyBorder="1" applyAlignment="1">
      <alignment horizontal="center" vertical="center" wrapText="1"/>
    </xf>
    <xf numFmtId="0" fontId="148" fillId="0" borderId="4" xfId="61" applyFont="1" applyBorder="1"/>
    <xf numFmtId="0" fontId="149" fillId="0" borderId="4" xfId="1" applyFont="1" applyBorder="1"/>
    <xf numFmtId="179" fontId="10" fillId="0" borderId="0" xfId="1938" applyNumberFormat="1" applyFill="1"/>
    <xf numFmtId="0" fontId="118" fillId="0" borderId="0" xfId="1938" applyFont="1" applyFill="1" applyAlignment="1">
      <alignment horizontal="right"/>
    </xf>
    <xf numFmtId="0" fontId="35" fillId="0" borderId="4" xfId="1932" applyBorder="1"/>
    <xf numFmtId="0" fontId="0" fillId="0" borderId="4" xfId="1932" applyFont="1" applyBorder="1"/>
    <xf numFmtId="165" fontId="34" fillId="0" borderId="4" xfId="99" applyFont="1" applyFill="1" applyBorder="1" applyAlignment="1">
      <alignment horizontal="center" vertical="center"/>
    </xf>
    <xf numFmtId="4" fontId="53" fillId="0" borderId="4" xfId="1937" applyNumberFormat="1" applyFont="1" applyFill="1" applyBorder="1" applyAlignment="1">
      <alignment horizontal="right" vertical="top" wrapText="1"/>
    </xf>
    <xf numFmtId="0" fontId="9" fillId="0" borderId="4" xfId="1936" applyFont="1" applyFill="1" applyBorder="1"/>
    <xf numFmtId="4" fontId="9" fillId="0" borderId="4" xfId="1936" applyNumberFormat="1" applyFont="1" applyFill="1" applyBorder="1"/>
    <xf numFmtId="0" fontId="107" fillId="30" borderId="5" xfId="0" applyFont="1" applyFill="1" applyBorder="1" applyAlignment="1">
      <alignment horizontal="center" vertical="center" wrapText="1"/>
    </xf>
    <xf numFmtId="9" fontId="111" fillId="30" borderId="11" xfId="0" applyNumberFormat="1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left" indent="3"/>
    </xf>
    <xf numFmtId="0" fontId="147" fillId="0" borderId="4" xfId="61" applyFont="1" applyBorder="1" applyAlignment="1">
      <alignment horizontal="center" vertical="center" wrapText="1"/>
    </xf>
    <xf numFmtId="0" fontId="147" fillId="0" borderId="4" xfId="61" applyFont="1" applyBorder="1" applyAlignment="1">
      <alignment horizontal="center"/>
    </xf>
    <xf numFmtId="0" fontId="137" fillId="0" borderId="4" xfId="61" applyFont="1" applyBorder="1"/>
    <xf numFmtId="0" fontId="147" fillId="0" borderId="4" xfId="61" applyFont="1" applyBorder="1"/>
    <xf numFmtId="0" fontId="34" fillId="0" borderId="4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0" fontId="34" fillId="0" borderId="6" xfId="1" applyFont="1" applyFill="1" applyBorder="1" applyAlignment="1">
      <alignment horizontal="center" vertical="center" wrapText="1"/>
    </xf>
    <xf numFmtId="0" fontId="142" fillId="0" borderId="4" xfId="1923" applyFont="1" applyFill="1" applyBorder="1" applyAlignment="1">
      <alignment horizontal="center" vertical="center" wrapText="1"/>
    </xf>
    <xf numFmtId="0" fontId="31" fillId="0" borderId="4" xfId="1923" applyFont="1" applyFill="1" applyBorder="1" applyAlignment="1">
      <alignment horizontal="center" vertical="center" wrapText="1"/>
    </xf>
    <xf numFmtId="0" fontId="34" fillId="0" borderId="6" xfId="1938" applyFont="1" applyFill="1" applyBorder="1" applyAlignment="1">
      <alignment vertical="center" wrapText="1"/>
    </xf>
    <xf numFmtId="0" fontId="34" fillId="0" borderId="4" xfId="1938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1" fillId="30" borderId="4" xfId="0" applyFont="1" applyFill="1" applyBorder="1" applyAlignment="1">
      <alignment horizontal="center" vertical="center"/>
    </xf>
    <xf numFmtId="0" fontId="61" fillId="30" borderId="4" xfId="0" applyFont="1" applyFill="1" applyBorder="1" applyAlignment="1">
      <alignment horizontal="center" vertical="center" wrapText="1"/>
    </xf>
    <xf numFmtId="0" fontId="61" fillId="30" borderId="4" xfId="0" applyFont="1" applyFill="1" applyBorder="1" applyAlignment="1">
      <alignment horizontal="center" wrapText="1"/>
    </xf>
    <xf numFmtId="0" fontId="61" fillId="0" borderId="4" xfId="0" applyFont="1" applyBorder="1" applyAlignment="1">
      <alignment horizontal="center" vertical="center"/>
    </xf>
    <xf numFmtId="0" fontId="61" fillId="0" borderId="4" xfId="0" applyFont="1" applyBorder="1"/>
    <xf numFmtId="1" fontId="61" fillId="0" borderId="4" xfId="0" applyNumberFormat="1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2" fontId="61" fillId="0" borderId="4" xfId="0" applyNumberFormat="1" applyFont="1" applyBorder="1" applyAlignment="1">
      <alignment horizontal="center" vertical="center"/>
    </xf>
    <xf numFmtId="2" fontId="61" fillId="0" borderId="4" xfId="0" applyNumberFormat="1" applyFont="1" applyBorder="1" applyAlignment="1">
      <alignment horizontal="center"/>
    </xf>
    <xf numFmtId="0" fontId="61" fillId="0" borderId="4" xfId="0" applyFont="1" applyBorder="1" applyAlignment="1">
      <alignment horizontal="right"/>
    </xf>
    <xf numFmtId="0" fontId="106" fillId="0" borderId="0" xfId="0" applyFont="1"/>
    <xf numFmtId="0" fontId="108" fillId="0" borderId="0" xfId="0" applyFont="1" applyAlignment="1">
      <alignment horizontal="center"/>
    </xf>
    <xf numFmtId="0" fontId="61" fillId="0" borderId="0" xfId="0" applyFont="1" applyBorder="1"/>
    <xf numFmtId="0" fontId="151" fillId="0" borderId="0" xfId="0" applyFont="1"/>
    <xf numFmtId="0" fontId="61" fillId="0" borderId="0" xfId="0" applyFont="1" applyAlignment="1">
      <alignment horizontal="center"/>
    </xf>
    <xf numFmtId="1" fontId="61" fillId="0" borderId="0" xfId="0" applyNumberFormat="1" applyFont="1" applyAlignment="1">
      <alignment horizontal="center"/>
    </xf>
    <xf numFmtId="1" fontId="108" fillId="0" borderId="0" xfId="0" applyNumberFormat="1" applyFont="1" applyAlignment="1">
      <alignment horizontal="center"/>
    </xf>
    <xf numFmtId="175" fontId="0" fillId="0" borderId="0" xfId="0" applyNumberFormat="1"/>
    <xf numFmtId="0" fontId="0" fillId="0" borderId="0" xfId="0" applyAlignment="1">
      <alignment vertical="top"/>
    </xf>
    <xf numFmtId="4" fontId="61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10" fontId="61" fillId="0" borderId="4" xfId="0" applyNumberFormat="1" applyFont="1" applyBorder="1" applyAlignment="1">
      <alignment horizontal="center"/>
    </xf>
    <xf numFmtId="2" fontId="61" fillId="2" borderId="4" xfId="0" applyNumberFormat="1" applyFont="1" applyFill="1" applyBorder="1" applyAlignment="1">
      <alignment horizontal="center"/>
    </xf>
    <xf numFmtId="1" fontId="61" fillId="2" borderId="4" xfId="0" applyNumberFormat="1" applyFont="1" applyFill="1" applyBorder="1" applyAlignment="1">
      <alignment horizontal="center"/>
    </xf>
    <xf numFmtId="0" fontId="61" fillId="2" borderId="4" xfId="0" applyFont="1" applyFill="1" applyBorder="1" applyAlignment="1">
      <alignment horizontal="center"/>
    </xf>
    <xf numFmtId="4" fontId="106" fillId="0" borderId="4" xfId="0" applyNumberFormat="1" applyFont="1" applyBorder="1" applyAlignment="1">
      <alignment horizontal="center"/>
    </xf>
    <xf numFmtId="4" fontId="61" fillId="0" borderId="0" xfId="0" applyNumberFormat="1" applyFont="1" applyBorder="1" applyAlignment="1">
      <alignment horizontal="center"/>
    </xf>
    <xf numFmtId="2" fontId="6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61" fillId="0" borderId="0" xfId="0" applyNumberFormat="1" applyFont="1" applyBorder="1" applyAlignment="1">
      <alignment horizontal="center"/>
    </xf>
    <xf numFmtId="2" fontId="61" fillId="2" borderId="0" xfId="0" applyNumberFormat="1" applyFont="1" applyFill="1" applyBorder="1" applyAlignment="1">
      <alignment horizontal="center"/>
    </xf>
    <xf numFmtId="4" fontId="106" fillId="0" borderId="0" xfId="0" applyNumberFormat="1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149" fillId="0" borderId="10" xfId="0" applyFont="1" applyBorder="1" applyAlignment="1">
      <alignment horizontal="right"/>
    </xf>
    <xf numFmtId="0" fontId="32" fillId="0" borderId="5" xfId="0" applyFont="1" applyFill="1" applyBorder="1" applyAlignment="1">
      <alignment vertical="top" wrapText="1"/>
    </xf>
    <xf numFmtId="0" fontId="32" fillId="0" borderId="4" xfId="0" applyFont="1" applyFill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/>
    </xf>
    <xf numFmtId="0" fontId="138" fillId="6" borderId="4" xfId="0" applyFont="1" applyFill="1" applyBorder="1" applyAlignment="1">
      <alignment wrapText="1"/>
    </xf>
    <xf numFmtId="0" fontId="34" fillId="6" borderId="4" xfId="0" applyFont="1" applyFill="1" applyBorder="1" applyAlignment="1">
      <alignment horizontal="center"/>
    </xf>
    <xf numFmtId="1" fontId="138" fillId="6" borderId="4" xfId="1074" quotePrefix="1" applyNumberFormat="1" applyFont="1" applyFill="1" applyBorder="1" applyAlignment="1">
      <alignment wrapText="1"/>
    </xf>
    <xf numFmtId="0" fontId="138" fillId="0" borderId="4" xfId="0" applyFont="1" applyBorder="1" applyAlignment="1">
      <alignment wrapText="1"/>
    </xf>
    <xf numFmtId="49" fontId="32" fillId="0" borderId="6" xfId="0" applyNumberFormat="1" applyFont="1" applyFill="1" applyBorder="1" applyAlignment="1">
      <alignment horizontal="center" wrapText="1"/>
    </xf>
    <xf numFmtId="1" fontId="138" fillId="0" borderId="3" xfId="1074" quotePrefix="1" applyNumberFormat="1" applyFont="1" applyFill="1" applyBorder="1" applyAlignment="1">
      <alignment wrapText="1"/>
    </xf>
    <xf numFmtId="1" fontId="138" fillId="0" borderId="4" xfId="1074" quotePrefix="1" applyNumberFormat="1" applyFont="1" applyFill="1" applyBorder="1" applyAlignment="1">
      <alignment wrapText="1"/>
    </xf>
    <xf numFmtId="1" fontId="152" fillId="0" borderId="4" xfId="1074" quotePrefix="1" applyNumberFormat="1" applyFont="1" applyFill="1" applyBorder="1" applyAlignment="1">
      <alignment wrapText="1"/>
    </xf>
    <xf numFmtId="1" fontId="138" fillId="0" borderId="4" xfId="0" quotePrefix="1" applyNumberFormat="1" applyFont="1" applyFill="1" applyBorder="1" applyAlignment="1">
      <alignment wrapText="1"/>
    </xf>
    <xf numFmtId="0" fontId="125" fillId="0" borderId="4" xfId="0" applyFont="1" applyBorder="1" applyAlignment="1">
      <alignment wrapText="1"/>
    </xf>
    <xf numFmtId="49" fontId="34" fillId="0" borderId="6" xfId="0" applyNumberFormat="1" applyFont="1" applyBorder="1" applyAlignment="1">
      <alignment horizontal="center" wrapText="1"/>
    </xf>
    <xf numFmtId="0" fontId="137" fillId="0" borderId="4" xfId="0" applyFont="1" applyBorder="1" applyAlignment="1">
      <alignment horizontal="right"/>
    </xf>
    <xf numFmtId="0" fontId="34" fillId="0" borderId="4" xfId="0" applyFont="1" applyBorder="1"/>
    <xf numFmtId="0" fontId="125" fillId="0" borderId="4" xfId="0" applyFont="1" applyBorder="1"/>
    <xf numFmtId="1" fontId="125" fillId="0" borderId="3" xfId="1074" quotePrefix="1" applyNumberFormat="1" applyFont="1" applyFill="1" applyBorder="1" applyAlignment="1">
      <alignment wrapText="1"/>
    </xf>
    <xf numFmtId="1" fontId="125" fillId="0" borderId="4" xfId="1074" quotePrefix="1" applyNumberFormat="1" applyFont="1" applyFill="1" applyBorder="1" applyAlignment="1">
      <alignment wrapText="1"/>
    </xf>
    <xf numFmtId="1" fontId="153" fillId="0" borderId="4" xfId="1074" quotePrefix="1" applyNumberFormat="1" applyFont="1" applyFill="1" applyBorder="1" applyAlignment="1">
      <alignment wrapText="1"/>
    </xf>
    <xf numFmtId="1" fontId="125" fillId="0" borderId="4" xfId="0" quotePrefix="1" applyNumberFormat="1" applyFont="1" applyFill="1" applyBorder="1" applyAlignment="1">
      <alignment wrapText="1"/>
    </xf>
    <xf numFmtId="49" fontId="32" fillId="0" borderId="6" xfId="0" applyNumberFormat="1" applyFont="1" applyBorder="1" applyAlignment="1">
      <alignment horizontal="center" wrapText="1"/>
    </xf>
    <xf numFmtId="0" fontId="34" fillId="0" borderId="4" xfId="0" applyFont="1" applyBorder="1" applyAlignment="1">
      <alignment wrapText="1"/>
    </xf>
    <xf numFmtId="0" fontId="125" fillId="0" borderId="9" xfId="0" applyFont="1" applyFill="1" applyBorder="1" applyAlignment="1">
      <alignment wrapText="1"/>
    </xf>
    <xf numFmtId="49" fontId="34" fillId="0" borderId="6" xfId="0" applyNumberFormat="1" applyFont="1" applyBorder="1" applyAlignment="1">
      <alignment horizontal="center"/>
    </xf>
    <xf numFmtId="0" fontId="125" fillId="0" borderId="4" xfId="0" applyFont="1" applyFill="1" applyBorder="1" applyAlignment="1">
      <alignment wrapText="1"/>
    </xf>
    <xf numFmtId="49" fontId="32" fillId="0" borderId="6" xfId="0" applyNumberFormat="1" applyFont="1" applyBorder="1" applyAlignment="1">
      <alignment horizontal="center"/>
    </xf>
    <xf numFmtId="1" fontId="125" fillId="29" borderId="4" xfId="0" quotePrefix="1" applyNumberFormat="1" applyFont="1" applyFill="1" applyBorder="1" applyAlignment="1">
      <alignment wrapText="1"/>
    </xf>
    <xf numFmtId="0" fontId="138" fillId="0" borderId="4" xfId="0" applyFont="1" applyFill="1" applyBorder="1" applyAlignment="1">
      <alignment wrapText="1"/>
    </xf>
    <xf numFmtId="0" fontId="34" fillId="0" borderId="4" xfId="0" applyFont="1" applyBorder="1" applyAlignment="1">
      <alignment horizontal="center"/>
    </xf>
    <xf numFmtId="0" fontId="138" fillId="0" borderId="9" xfId="0" applyFont="1" applyFill="1" applyBorder="1" applyAlignment="1">
      <alignment wrapText="1"/>
    </xf>
    <xf numFmtId="0" fontId="34" fillId="0" borderId="4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154" fillId="0" borderId="0" xfId="0" applyFont="1" applyAlignment="1">
      <alignment vertical="center" wrapText="1"/>
    </xf>
    <xf numFmtId="0" fontId="104" fillId="0" borderId="5" xfId="1936" applyFont="1" applyFill="1" applyBorder="1" applyAlignment="1">
      <alignment vertical="top"/>
    </xf>
    <xf numFmtId="4" fontId="34" fillId="0" borderId="4" xfId="1" applyNumberFormat="1" applyFont="1" applyFill="1" applyBorder="1" applyAlignment="1">
      <alignment horizontal="center" vertical="top"/>
    </xf>
    <xf numFmtId="4" fontId="104" fillId="0" borderId="4" xfId="1936" applyNumberFormat="1" applyFont="1" applyFill="1" applyBorder="1" applyAlignment="1">
      <alignment vertical="center"/>
    </xf>
    <xf numFmtId="4" fontId="107" fillId="0" borderId="4" xfId="63" applyNumberFormat="1" applyFont="1" applyFill="1" applyBorder="1" applyAlignment="1">
      <alignment horizontal="center" vertical="center"/>
    </xf>
    <xf numFmtId="4" fontId="107" fillId="0" borderId="4" xfId="63" applyNumberFormat="1" applyFont="1" applyFill="1" applyBorder="1" applyAlignment="1">
      <alignment horizontal="center" vertical="center" wrapText="1"/>
    </xf>
    <xf numFmtId="49" fontId="53" fillId="0" borderId="0" xfId="1923" applyNumberFormat="1" applyFont="1" applyFill="1" applyAlignment="1">
      <alignment horizontal="center"/>
    </xf>
    <xf numFmtId="0" fontId="31" fillId="0" borderId="0" xfId="1923" applyFont="1" applyFill="1"/>
    <xf numFmtId="0" fontId="31" fillId="0" borderId="0" xfId="1923" quotePrefix="1" applyFont="1" applyFill="1" applyAlignment="1">
      <alignment horizontal="left"/>
    </xf>
    <xf numFmtId="0" fontId="31" fillId="0" borderId="0" xfId="1942" applyFont="1" applyFill="1" applyAlignment="1">
      <alignment horizontal="right" vertical="top"/>
    </xf>
    <xf numFmtId="2" fontId="31" fillId="0" borderId="0" xfId="1923" applyNumberFormat="1" applyFont="1" applyFill="1" applyAlignment="1"/>
    <xf numFmtId="176" fontId="31" fillId="0" borderId="0" xfId="1923" applyNumberFormat="1" applyFont="1" applyFill="1" applyAlignment="1">
      <alignment horizontal="center"/>
    </xf>
    <xf numFmtId="0" fontId="31" fillId="0" borderId="8" xfId="1923" applyFont="1" applyFill="1" applyBorder="1" applyAlignment="1">
      <alignment horizontal="left" vertical="center"/>
    </xf>
    <xf numFmtId="0" fontId="31" fillId="0" borderId="0" xfId="1923" applyFont="1" applyFill="1" applyAlignment="1">
      <alignment horizontal="left" vertical="center"/>
    </xf>
    <xf numFmtId="0" fontId="31" fillId="0" borderId="7" xfId="1923" applyFont="1" applyFill="1" applyBorder="1" applyAlignment="1">
      <alignment horizontal="left" vertical="center"/>
    </xf>
    <xf numFmtId="0" fontId="31" fillId="0" borderId="6" xfId="1923" applyFont="1" applyFill="1" applyBorder="1" applyAlignment="1">
      <alignment horizontal="left" vertical="center"/>
    </xf>
    <xf numFmtId="0" fontId="31" fillId="0" borderId="6" xfId="1923" applyFill="1" applyBorder="1" applyAlignment="1">
      <alignment horizontal="left" vertical="center"/>
    </xf>
    <xf numFmtId="49" fontId="31" fillId="0" borderId="7" xfId="1923" applyNumberFormat="1" applyFill="1" applyBorder="1"/>
    <xf numFmtId="49" fontId="31" fillId="0" borderId="0" xfId="1923" applyNumberFormat="1" applyFill="1"/>
    <xf numFmtId="0" fontId="31" fillId="0" borderId="0" xfId="1923" applyFill="1"/>
    <xf numFmtId="0" fontId="146" fillId="0" borderId="10" xfId="1923" applyFont="1" applyFill="1" applyBorder="1" applyAlignment="1">
      <alignment vertical="top" wrapText="1"/>
    </xf>
    <xf numFmtId="0" fontId="35" fillId="0" borderId="7" xfId="1932" applyBorder="1"/>
    <xf numFmtId="0" fontId="35" fillId="0" borderId="8" xfId="1932" applyBorder="1"/>
    <xf numFmtId="0" fontId="35" fillId="0" borderId="6" xfId="1932" applyBorder="1"/>
    <xf numFmtId="4" fontId="34" fillId="0" borderId="6" xfId="99" applyNumberFormat="1" applyFont="1" applyFill="1" applyBorder="1" applyAlignment="1">
      <alignment horizontal="right" vertical="center" wrapText="1"/>
    </xf>
    <xf numFmtId="4" fontId="34" fillId="0" borderId="4" xfId="99" applyNumberFormat="1" applyFont="1" applyFill="1" applyBorder="1" applyAlignment="1">
      <alignment horizontal="right" vertical="center" wrapText="1"/>
    </xf>
    <xf numFmtId="4" fontId="32" fillId="0" borderId="6" xfId="99" applyNumberFormat="1" applyFont="1" applyFill="1" applyBorder="1" applyAlignment="1">
      <alignment horizontal="right" vertical="center" wrapText="1"/>
    </xf>
    <xf numFmtId="4" fontId="32" fillId="0" borderId="4" xfId="99" applyNumberFormat="1" applyFont="1" applyFill="1" applyBorder="1" applyAlignment="1">
      <alignment horizontal="right" vertical="center" wrapText="1"/>
    </xf>
    <xf numFmtId="4" fontId="32" fillId="0" borderId="4" xfId="99" applyNumberFormat="1" applyFont="1" applyFill="1" applyBorder="1" applyAlignment="1">
      <alignment horizontal="right" vertical="center"/>
    </xf>
    <xf numFmtId="4" fontId="34" fillId="0" borderId="4" xfId="99" applyNumberFormat="1" applyFont="1" applyFill="1" applyBorder="1" applyAlignment="1">
      <alignment horizontal="right" vertical="center"/>
    </xf>
    <xf numFmtId="4" fontId="35" fillId="0" borderId="4" xfId="99" applyNumberFormat="1" applyBorder="1" applyAlignment="1">
      <alignment horizontal="right"/>
    </xf>
    <xf numFmtId="0" fontId="97" fillId="0" borderId="0" xfId="61" applyFont="1" applyFill="1"/>
    <xf numFmtId="0" fontId="42" fillId="0" borderId="0" xfId="61" applyFill="1"/>
    <xf numFmtId="0" fontId="137" fillId="0" borderId="0" xfId="61" applyFont="1" applyFill="1" applyBorder="1" applyAlignment="1">
      <alignment horizontal="center" vertical="center"/>
    </xf>
    <xf numFmtId="0" fontId="137" fillId="0" borderId="0" xfId="61" applyFont="1" applyFill="1" applyBorder="1" applyAlignment="1">
      <alignment horizontal="center" vertical="center" wrapText="1"/>
    </xf>
    <xf numFmtId="165" fontId="137" fillId="0" borderId="4" xfId="99" applyFont="1" applyFill="1" applyBorder="1" applyAlignment="1">
      <alignment horizontal="center" vertical="center" wrapText="1"/>
    </xf>
    <xf numFmtId="165" fontId="137" fillId="0" borderId="4" xfId="99" applyFont="1" applyBorder="1" applyAlignment="1">
      <alignment horizontal="right" vertical="top" wrapText="1"/>
    </xf>
    <xf numFmtId="165" fontId="147" fillId="0" borderId="4" xfId="99" applyFont="1" applyBorder="1" applyAlignment="1">
      <alignment vertical="top"/>
    </xf>
    <xf numFmtId="165" fontId="137" fillId="0" borderId="4" xfId="99" applyFont="1" applyBorder="1" applyAlignment="1">
      <alignment vertical="center" wrapText="1"/>
    </xf>
    <xf numFmtId="165" fontId="137" fillId="0" borderId="4" xfId="99" applyFont="1" applyBorder="1"/>
    <xf numFmtId="165" fontId="148" fillId="0" borderId="4" xfId="99" applyFont="1" applyBorder="1"/>
    <xf numFmtId="0" fontId="156" fillId="0" borderId="0" xfId="1938" applyFont="1" applyFill="1" applyAlignment="1">
      <alignment horizontal="center" vertical="center"/>
    </xf>
    <xf numFmtId="0" fontId="156" fillId="0" borderId="0" xfId="1938" applyFont="1" applyFill="1"/>
    <xf numFmtId="0" fontId="34" fillId="0" borderId="11" xfId="1938" applyFont="1" applyFill="1" applyBorder="1" applyAlignment="1">
      <alignment horizontal="center" vertical="center"/>
    </xf>
    <xf numFmtId="0" fontId="34" fillId="0" borderId="5" xfId="1938" applyFont="1" applyFill="1" applyBorder="1" applyAlignment="1">
      <alignment vertical="center" wrapText="1"/>
    </xf>
    <xf numFmtId="0" fontId="34" fillId="0" borderId="5" xfId="1938" applyFont="1" applyFill="1" applyBorder="1" applyAlignment="1">
      <alignment horizontal="center" vertical="center"/>
    </xf>
    <xf numFmtId="0" fontId="50" fillId="0" borderId="7" xfId="1" applyFont="1" applyFill="1" applyBorder="1" applyAlignment="1">
      <alignment horizontal="left" vertical="top"/>
    </xf>
    <xf numFmtId="0" fontId="48" fillId="0" borderId="8" xfId="1" applyFont="1" applyFill="1" applyBorder="1" applyAlignment="1"/>
    <xf numFmtId="0" fontId="48" fillId="0" borderId="8" xfId="1" applyFont="1" applyFill="1" applyBorder="1" applyAlignment="1">
      <alignment horizontal="center" vertical="center"/>
    </xf>
    <xf numFmtId="0" fontId="30" fillId="0" borderId="6" xfId="1" applyFont="1" applyFill="1" applyBorder="1" applyAlignment="1"/>
    <xf numFmtId="0" fontId="47" fillId="0" borderId="4" xfId="1" applyFont="1" applyFill="1" applyBorder="1" applyAlignment="1">
      <alignment horizontal="center" vertical="center" wrapText="1"/>
    </xf>
    <xf numFmtId="2" fontId="121" fillId="0" borderId="0" xfId="1936" applyNumberFormat="1" applyFont="1" applyFill="1"/>
    <xf numFmtId="0" fontId="30" fillId="0" borderId="0" xfId="1" applyFont="1" applyFill="1" applyBorder="1" applyAlignment="1">
      <alignment horizontal="center" vertical="center"/>
    </xf>
    <xf numFmtId="0" fontId="53" fillId="0" borderId="0" xfId="1" applyFont="1" applyFill="1" applyBorder="1"/>
    <xf numFmtId="0" fontId="31" fillId="0" borderId="0" xfId="1" applyFont="1" applyFill="1" applyBorder="1"/>
    <xf numFmtId="0" fontId="31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right"/>
    </xf>
    <xf numFmtId="4" fontId="52" fillId="0" borderId="0" xfId="1" applyNumberFormat="1" applyFont="1" applyFill="1" applyBorder="1" applyAlignment="1">
      <alignment horizontal="right"/>
    </xf>
    <xf numFmtId="0" fontId="31" fillId="0" borderId="0" xfId="1937" applyFill="1" applyAlignment="1">
      <alignment wrapText="1"/>
    </xf>
    <xf numFmtId="0" fontId="31" fillId="0" borderId="0" xfId="1937" applyFill="1" applyAlignment="1">
      <alignment vertical="top"/>
    </xf>
    <xf numFmtId="0" fontId="31" fillId="0" borderId="0" xfId="1937" applyFill="1" applyAlignment="1">
      <alignment vertical="top" wrapText="1"/>
    </xf>
    <xf numFmtId="0" fontId="130" fillId="0" borderId="0" xfId="1937" applyFont="1" applyFill="1" applyAlignment="1">
      <alignment vertical="top"/>
    </xf>
    <xf numFmtId="0" fontId="31" fillId="0" borderId="0" xfId="1937" applyFill="1"/>
    <xf numFmtId="0" fontId="42" fillId="0" borderId="4" xfId="1936" applyFont="1" applyFill="1" applyBorder="1" applyAlignment="1">
      <alignment wrapText="1"/>
    </xf>
    <xf numFmtId="0" fontId="31" fillId="0" borderId="25" xfId="1937" applyFill="1" applyBorder="1" applyAlignment="1">
      <alignment horizontal="center" wrapText="1"/>
    </xf>
    <xf numFmtId="0" fontId="31" fillId="0" borderId="26" xfId="1937" applyFill="1" applyBorder="1" applyAlignment="1">
      <alignment horizontal="center" wrapText="1"/>
    </xf>
    <xf numFmtId="0" fontId="53" fillId="0" borderId="7" xfId="1937" applyFont="1" applyFill="1" applyBorder="1" applyAlignment="1">
      <alignment horizontal="right" vertical="top" wrapText="1"/>
    </xf>
    <xf numFmtId="0" fontId="103" fillId="0" borderId="0" xfId="1936" applyFont="1" applyFill="1"/>
    <xf numFmtId="4" fontId="10" fillId="0" borderId="0" xfId="1936" applyNumberFormat="1" applyFont="1" applyFill="1"/>
    <xf numFmtId="0" fontId="133" fillId="0" borderId="0" xfId="1937" applyFont="1" applyFill="1" applyAlignment="1">
      <alignment wrapText="1"/>
    </xf>
    <xf numFmtId="4" fontId="61" fillId="0" borderId="4" xfId="0" applyNumberFormat="1" applyFont="1" applyFill="1" applyBorder="1" applyAlignment="1">
      <alignment horizontal="center" vertical="center"/>
    </xf>
    <xf numFmtId="4" fontId="108" fillId="2" borderId="4" xfId="63" applyNumberFormat="1" applyFont="1" applyFill="1" applyBorder="1" applyAlignment="1">
      <alignment horizontal="center" vertical="center" wrapText="1"/>
    </xf>
    <xf numFmtId="4" fontId="107" fillId="2" borderId="4" xfId="0" applyNumberFormat="1" applyFont="1" applyFill="1" applyBorder="1" applyAlignment="1">
      <alignment horizontal="center" vertical="center"/>
    </xf>
    <xf numFmtId="0" fontId="31" fillId="0" borderId="0" xfId="1929" applyFont="1" applyBorder="1">
      <alignment horizontal="center"/>
    </xf>
    <xf numFmtId="0" fontId="31" fillId="0" borderId="0" xfId="1929" applyFont="1" applyBorder="1" applyAlignment="1">
      <alignment horizontal="right"/>
    </xf>
    <xf numFmtId="0" fontId="31" fillId="0" borderId="10" xfId="1929" applyFont="1" applyBorder="1" applyAlignment="1">
      <alignment vertical="top" wrapText="1"/>
    </xf>
    <xf numFmtId="0" fontId="31" fillId="0" borderId="0" xfId="1929" applyFont="1" applyBorder="1" applyAlignment="1">
      <alignment wrapText="1"/>
    </xf>
    <xf numFmtId="0" fontId="31" fillId="0" borderId="0" xfId="1930" applyFont="1" applyAlignment="1">
      <alignment horizontal="left" vertical="top" wrapText="1"/>
    </xf>
    <xf numFmtId="0" fontId="31" fillId="0" borderId="0" xfId="1930" applyFont="1">
      <alignment horizontal="left" vertical="top"/>
    </xf>
    <xf numFmtId="0" fontId="53" fillId="0" borderId="0" xfId="1929" applyFont="1" applyAlignment="1">
      <alignment horizontal="left"/>
    </xf>
    <xf numFmtId="0" fontId="113" fillId="0" borderId="4" xfId="1929" applyFont="1" applyBorder="1" applyAlignment="1">
      <alignment horizontal="center" vertical="center" wrapText="1"/>
    </xf>
    <xf numFmtId="0" fontId="113" fillId="0" borderId="0" xfId="1930" applyFont="1">
      <alignment horizontal="left" vertical="top"/>
    </xf>
    <xf numFmtId="0" fontId="31" fillId="0" borderId="5" xfId="1928" applyBorder="1">
      <alignment horizontal="center" wrapText="1"/>
    </xf>
    <xf numFmtId="0" fontId="31" fillId="0" borderId="1" xfId="1928" applyBorder="1" applyAlignment="1">
      <alignment horizontal="center" wrapText="1"/>
    </xf>
    <xf numFmtId="0" fontId="31" fillId="0" borderId="5" xfId="1930" applyFont="1" applyBorder="1" applyAlignment="1">
      <alignment horizontal="left" vertical="top" wrapText="1"/>
    </xf>
    <xf numFmtId="0" fontId="117" fillId="0" borderId="9" xfId="1930" applyFont="1" applyBorder="1" applyAlignment="1">
      <alignment horizontal="left" vertical="top" wrapText="1"/>
    </xf>
    <xf numFmtId="10" fontId="107" fillId="4" borderId="7" xfId="0" applyNumberFormat="1" applyFont="1" applyFill="1" applyBorder="1" applyAlignment="1">
      <alignment vertical="center"/>
    </xf>
    <xf numFmtId="0" fontId="107" fillId="4" borderId="6" xfId="0" applyFont="1" applyFill="1" applyBorder="1" applyAlignment="1">
      <alignment vertical="center"/>
    </xf>
    <xf numFmtId="183" fontId="0" fillId="31" borderId="4" xfId="0" applyNumberFormat="1" applyFill="1" applyBorder="1"/>
    <xf numFmtId="0" fontId="109" fillId="0" borderId="0" xfId="0" applyFont="1" applyAlignment="1">
      <alignment horizontal="left" vertical="center" wrapText="1"/>
    </xf>
    <xf numFmtId="14" fontId="0" fillId="0" borderId="4" xfId="0" applyNumberFormat="1" applyFill="1" applyBorder="1"/>
    <xf numFmtId="176" fontId="0" fillId="0" borderId="4" xfId="0" applyNumberFormat="1" applyFill="1" applyBorder="1"/>
    <xf numFmtId="2" fontId="0" fillId="0" borderId="4" xfId="0" applyNumberFormat="1" applyFill="1" applyBorder="1"/>
    <xf numFmtId="168" fontId="0" fillId="0" borderId="4" xfId="1803" applyNumberFormat="1" applyFont="1" applyFill="1" applyBorder="1"/>
    <xf numFmtId="183" fontId="0" fillId="0" borderId="4" xfId="0" applyNumberFormat="1" applyFill="1" applyBorder="1"/>
    <xf numFmtId="10" fontId="0" fillId="0" borderId="4" xfId="0" applyNumberFormat="1" applyFill="1" applyBorder="1"/>
    <xf numFmtId="183" fontId="0" fillId="0" borderId="0" xfId="0" applyNumberFormat="1"/>
    <xf numFmtId="184" fontId="61" fillId="0" borderId="4" xfId="0" applyNumberFormat="1" applyFont="1" applyBorder="1" applyAlignment="1">
      <alignment horizontal="center" vertical="center"/>
    </xf>
    <xf numFmtId="0" fontId="107" fillId="0" borderId="0" xfId="0" applyFont="1" applyFill="1"/>
    <xf numFmtId="0" fontId="51" fillId="0" borderId="0" xfId="0" applyFont="1" applyAlignment="1">
      <alignment vertical="center"/>
    </xf>
    <xf numFmtId="14" fontId="51" fillId="0" borderId="0" xfId="0" applyNumberFormat="1" applyFont="1" applyFill="1" applyBorder="1" applyAlignment="1">
      <alignment horizontal="center" vertical="center" wrapText="1"/>
    </xf>
    <xf numFmtId="4" fontId="61" fillId="2" borderId="4" xfId="102" quotePrefix="1" applyNumberFormat="1" applyFont="1" applyFill="1" applyBorder="1" applyAlignment="1">
      <alignment horizontal="center" vertical="center" wrapText="1"/>
    </xf>
    <xf numFmtId="4" fontId="107" fillId="6" borderId="4" xfId="102" quotePrefix="1" applyNumberFormat="1" applyFont="1" applyFill="1" applyBorder="1" applyAlignment="1">
      <alignment horizontal="center" vertical="center" wrapText="1"/>
    </xf>
    <xf numFmtId="49" fontId="107" fillId="29" borderId="4" xfId="63" applyNumberFormat="1" applyFont="1" applyFill="1" applyBorder="1" applyAlignment="1">
      <alignment horizontal="center" vertical="center" wrapText="1"/>
    </xf>
    <xf numFmtId="0" fontId="56" fillId="2" borderId="0" xfId="63" applyFont="1" applyFill="1"/>
    <xf numFmtId="4" fontId="107" fillId="29" borderId="4" xfId="63" applyNumberFormat="1" applyFont="1" applyFill="1" applyBorder="1" applyAlignment="1">
      <alignment horizontal="center" vertical="center" wrapText="1"/>
    </xf>
    <xf numFmtId="176" fontId="137" fillId="2" borderId="4" xfId="61" applyNumberFormat="1" applyFont="1" applyFill="1" applyBorder="1" applyAlignment="1">
      <alignment horizontal="center" vertical="center" wrapText="1"/>
    </xf>
    <xf numFmtId="0" fontId="119" fillId="32" borderId="4" xfId="0" applyFont="1" applyFill="1" applyBorder="1" applyAlignment="1">
      <alignment horizontal="center" vertical="center" wrapText="1"/>
    </xf>
    <xf numFmtId="4" fontId="107" fillId="0" borderId="4" xfId="0" applyNumberFormat="1" applyFont="1" applyFill="1" applyBorder="1" applyAlignment="1">
      <alignment horizontal="center" vertical="center"/>
    </xf>
    <xf numFmtId="0" fontId="156" fillId="6" borderId="4" xfId="0" applyFont="1" applyFill="1" applyBorder="1" applyAlignment="1">
      <alignment horizontal="center" vertical="center" wrapText="1"/>
    </xf>
    <xf numFmtId="0" fontId="156" fillId="6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161" fillId="0" borderId="5" xfId="0" applyFont="1" applyBorder="1" applyAlignment="1">
      <alignment horizontal="center" vertical="center" wrapText="1"/>
    </xf>
    <xf numFmtId="0" fontId="161" fillId="0" borderId="4" xfId="0" applyFont="1" applyBorder="1" applyAlignment="1">
      <alignment horizontal="center" vertical="center" wrapText="1"/>
    </xf>
    <xf numFmtId="4" fontId="161" fillId="0" borderId="4" xfId="0" applyNumberFormat="1" applyFont="1" applyBorder="1" applyAlignment="1">
      <alignment horizontal="center" vertical="center" wrapText="1"/>
    </xf>
    <xf numFmtId="4" fontId="161" fillId="0" borderId="7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56" fillId="6" borderId="4" xfId="0" applyFont="1" applyFill="1" applyBorder="1" applyAlignment="1">
      <alignment vertical="center" wrapText="1"/>
    </xf>
    <xf numFmtId="4" fontId="156" fillId="6" borderId="4" xfId="0" applyNumberFormat="1" applyFont="1" applyFill="1" applyBorder="1" applyAlignment="1">
      <alignment horizontal="center" vertical="center" wrapText="1"/>
    </xf>
    <xf numFmtId="4" fontId="156" fillId="6" borderId="7" xfId="0" applyNumberFormat="1" applyFont="1" applyFill="1" applyBorder="1" applyAlignment="1">
      <alignment horizontal="center" vertical="center" wrapText="1"/>
    </xf>
    <xf numFmtId="0" fontId="0" fillId="6" borderId="4" xfId="0" applyFill="1" applyBorder="1"/>
    <xf numFmtId="0" fontId="161" fillId="6" borderId="4" xfId="0" applyFont="1" applyFill="1" applyBorder="1" applyAlignment="1">
      <alignment horizontal="center" vertical="center" wrapText="1"/>
    </xf>
    <xf numFmtId="0" fontId="107" fillId="0" borderId="0" xfId="63" applyNumberFormat="1" applyFont="1" applyAlignment="1">
      <alignment vertical="center"/>
    </xf>
    <xf numFmtId="0" fontId="31" fillId="0" borderId="0" xfId="1929" applyFont="1" applyBorder="1" applyAlignment="1">
      <alignment horizontal="left" vertical="top" wrapText="1"/>
    </xf>
    <xf numFmtId="0" fontId="161" fillId="0" borderId="4" xfId="0" applyFont="1" applyFill="1" applyBorder="1" applyAlignment="1">
      <alignment horizontal="center" vertical="center" wrapText="1"/>
    </xf>
    <xf numFmtId="14" fontId="161" fillId="0" borderId="4" xfId="0" applyNumberFormat="1" applyFont="1" applyFill="1" applyBorder="1" applyAlignment="1">
      <alignment horizontal="center" vertical="center" wrapText="1"/>
    </xf>
    <xf numFmtId="4" fontId="161" fillId="0" borderId="4" xfId="0" applyNumberFormat="1" applyFont="1" applyFill="1" applyBorder="1" applyAlignment="1">
      <alignment horizontal="center" vertical="center" wrapText="1"/>
    </xf>
    <xf numFmtId="4" fontId="161" fillId="0" borderId="7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0" fillId="0" borderId="0" xfId="1962" applyFont="1" applyAlignment="1">
      <alignment horizontal="right"/>
    </xf>
    <xf numFmtId="0" fontId="58" fillId="0" borderId="0" xfId="1962" applyFont="1"/>
    <xf numFmtId="0" fontId="58" fillId="0" borderId="10" xfId="1962" applyFont="1" applyBorder="1"/>
    <xf numFmtId="0" fontId="31" fillId="0" borderId="0" xfId="1962" applyFont="1" applyAlignment="1"/>
    <xf numFmtId="0" fontId="31" fillId="0" borderId="0" xfId="1962" applyFont="1"/>
    <xf numFmtId="0" fontId="115" fillId="0" borderId="0" xfId="1962" applyFont="1" applyAlignment="1">
      <alignment vertical="top"/>
    </xf>
    <xf numFmtId="0" fontId="31" fillId="0" borderId="0" xfId="1962" applyFont="1" applyAlignment="1">
      <alignment vertical="top"/>
    </xf>
    <xf numFmtId="0" fontId="30" fillId="0" borderId="0" xfId="1962" applyFont="1"/>
    <xf numFmtId="0" fontId="58" fillId="0" borderId="0" xfId="1962" applyFont="1" applyBorder="1"/>
    <xf numFmtId="0" fontId="31" fillId="0" borderId="0" xfId="1962" applyFont="1" applyAlignment="1">
      <alignment horizontal="left" indent="1"/>
    </xf>
    <xf numFmtId="0" fontId="113" fillId="0" borderId="4" xfId="1962" applyFont="1" applyBorder="1" applyAlignment="1">
      <alignment horizontal="center" vertical="center" wrapText="1"/>
    </xf>
    <xf numFmtId="0" fontId="113" fillId="0" borderId="7" xfId="1962" applyFont="1" applyBorder="1" applyAlignment="1">
      <alignment horizontal="center" vertical="center" wrapText="1"/>
    </xf>
    <xf numFmtId="0" fontId="31" fillId="0" borderId="5" xfId="1962" applyFont="1" applyBorder="1" applyAlignment="1">
      <alignment horizontal="left" vertical="top" wrapText="1"/>
    </xf>
    <xf numFmtId="0" fontId="31" fillId="0" borderId="5" xfId="1962" applyFont="1" applyBorder="1" applyAlignment="1">
      <alignment horizontal="center" vertical="top" wrapText="1"/>
    </xf>
    <xf numFmtId="0" fontId="31" fillId="0" borderId="5" xfId="1962" applyNumberFormat="1" applyFont="1" applyBorder="1" applyAlignment="1">
      <alignment horizontal="right" vertical="top" wrapText="1"/>
    </xf>
    <xf numFmtId="0" fontId="117" fillId="0" borderId="9" xfId="1962" applyFont="1" applyBorder="1" applyAlignment="1">
      <alignment horizontal="left" vertical="top" wrapText="1"/>
    </xf>
    <xf numFmtId="0" fontId="117" fillId="0" borderId="9" xfId="1962" applyFont="1" applyBorder="1" applyAlignment="1">
      <alignment horizontal="center" vertical="top" wrapText="1"/>
    </xf>
    <xf numFmtId="0" fontId="117" fillId="0" borderId="9" xfId="1962" applyNumberFormat="1" applyFont="1" applyBorder="1" applyAlignment="1">
      <alignment horizontal="right" vertical="top" wrapText="1"/>
    </xf>
    <xf numFmtId="0" fontId="30" fillId="0" borderId="5" xfId="1962" applyFont="1" applyBorder="1" applyAlignment="1">
      <alignment vertical="top" wrapText="1"/>
    </xf>
    <xf numFmtId="0" fontId="53" fillId="0" borderId="5" xfId="1962" applyNumberFormat="1" applyFont="1" applyBorder="1" applyAlignment="1">
      <alignment horizontal="right" vertical="top" wrapText="1"/>
    </xf>
    <xf numFmtId="0" fontId="30" fillId="0" borderId="4" xfId="1962" applyFont="1" applyBorder="1" applyAlignment="1">
      <alignment vertical="top" wrapText="1"/>
    </xf>
    <xf numFmtId="4" fontId="53" fillId="0" borderId="4" xfId="1962" applyNumberFormat="1" applyFont="1" applyBorder="1" applyAlignment="1">
      <alignment horizontal="right" vertical="top" wrapText="1"/>
    </xf>
    <xf numFmtId="0" fontId="30" fillId="0" borderId="0" xfId="1962" applyFont="1" applyAlignment="1">
      <alignment vertical="top" wrapText="1"/>
    </xf>
    <xf numFmtId="0" fontId="31" fillId="0" borderId="0" xfId="1962" applyFont="1" applyAlignment="1">
      <alignment horizontal="left" vertical="top" wrapText="1"/>
    </xf>
    <xf numFmtId="0" fontId="31" fillId="0" borderId="0" xfId="1962" applyFont="1" applyAlignment="1">
      <alignment horizontal="center" vertical="top" wrapText="1"/>
    </xf>
    <xf numFmtId="0" fontId="31" fillId="0" borderId="0" xfId="1962" applyNumberFormat="1" applyFont="1" applyAlignment="1">
      <alignment horizontal="right" vertical="top" wrapText="1"/>
    </xf>
    <xf numFmtId="176" fontId="51" fillId="0" borderId="0" xfId="0" applyNumberFormat="1" applyFont="1" applyFill="1" applyAlignment="1">
      <alignment horizontal="center" vertical="center"/>
    </xf>
    <xf numFmtId="9" fontId="32" fillId="0" borderId="7" xfId="1" applyNumberFormat="1" applyFont="1" applyBorder="1" applyAlignment="1">
      <alignment horizontal="left"/>
    </xf>
    <xf numFmtId="9" fontId="32" fillId="0" borderId="8" xfId="1" applyNumberFormat="1" applyFont="1" applyBorder="1" applyAlignment="1">
      <alignment horizontal="left"/>
    </xf>
    <xf numFmtId="9" fontId="32" fillId="0" borderId="6" xfId="1" applyNumberFormat="1" applyFont="1" applyBorder="1" applyAlignment="1">
      <alignment horizontal="left"/>
    </xf>
    <xf numFmtId="0" fontId="54" fillId="2" borderId="0" xfId="1" applyFont="1" applyFill="1" applyAlignment="1">
      <alignment horizontal="center" vertical="center" wrapText="1"/>
    </xf>
    <xf numFmtId="0" fontId="48" fillId="0" borderId="0" xfId="1" applyFont="1" applyFill="1" applyAlignment="1"/>
    <xf numFmtId="0" fontId="30" fillId="0" borderId="0" xfId="1" applyFont="1" applyFill="1" applyAlignment="1"/>
    <xf numFmtId="0" fontId="48" fillId="0" borderId="12" xfId="1" applyFont="1" applyFill="1" applyBorder="1" applyAlignment="1">
      <alignment vertical="center"/>
    </xf>
    <xf numFmtId="0" fontId="30" fillId="0" borderId="12" xfId="1" applyFont="1" applyFill="1" applyBorder="1" applyAlignment="1">
      <alignment vertical="center"/>
    </xf>
    <xf numFmtId="0" fontId="47" fillId="0" borderId="4" xfId="1" applyFont="1" applyBorder="1" applyAlignment="1">
      <alignment horizontal="center" vertical="center" wrapText="1"/>
    </xf>
    <xf numFmtId="0" fontId="49" fillId="0" borderId="4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/>
    </xf>
    <xf numFmtId="0" fontId="51" fillId="0" borderId="8" xfId="1" applyFont="1" applyBorder="1" applyAlignment="1">
      <alignment horizontal="center"/>
    </xf>
    <xf numFmtId="0" fontId="51" fillId="0" borderId="6" xfId="1" applyFont="1" applyBorder="1" applyAlignment="1">
      <alignment horizontal="center"/>
    </xf>
    <xf numFmtId="0" fontId="32" fillId="0" borderId="7" xfId="1" applyFont="1" applyFill="1" applyBorder="1" applyAlignment="1">
      <alignment horizontal="left" vertical="center" wrapText="1"/>
    </xf>
    <xf numFmtId="0" fontId="32" fillId="0" borderId="8" xfId="1" applyFont="1" applyFill="1" applyBorder="1" applyAlignment="1">
      <alignment horizontal="left" vertical="center" wrapText="1"/>
    </xf>
    <xf numFmtId="0" fontId="32" fillId="0" borderId="6" xfId="1" applyFont="1" applyFill="1" applyBorder="1" applyAlignment="1">
      <alignment horizontal="left" vertical="center" wrapText="1"/>
    </xf>
    <xf numFmtId="0" fontId="120" fillId="0" borderId="0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left" vertical="top" wrapText="1"/>
    </xf>
    <xf numFmtId="49" fontId="58" fillId="0" borderId="0" xfId="0" applyNumberFormat="1" applyFont="1" applyFill="1" applyBorder="1" applyAlignment="1">
      <alignment horizontal="justify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vertical="center" wrapText="1"/>
    </xf>
    <xf numFmtId="0" fontId="99" fillId="0" borderId="0" xfId="0" applyFont="1" applyBorder="1" applyAlignment="1">
      <alignment vertical="center" wrapText="1"/>
    </xf>
    <xf numFmtId="0" fontId="100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99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Border="1" applyAlignment="1">
      <alignment horizontal="left" wrapText="1"/>
    </xf>
    <xf numFmtId="0" fontId="51" fillId="0" borderId="0" xfId="63" applyFont="1" applyAlignment="1">
      <alignment horizontal="center"/>
    </xf>
    <xf numFmtId="0" fontId="51" fillId="0" borderId="0" xfId="63" applyFont="1" applyAlignment="1">
      <alignment horizontal="left" vertical="center" wrapText="1"/>
    </xf>
    <xf numFmtId="49" fontId="107" fillId="0" borderId="0" xfId="63" applyNumberFormat="1" applyFont="1" applyAlignment="1">
      <alignment horizontal="left" vertical="center" wrapText="1"/>
    </xf>
    <xf numFmtId="49" fontId="107" fillId="0" borderId="0" xfId="63" applyNumberFormat="1" applyFont="1" applyAlignment="1">
      <alignment horizontal="left" wrapText="1"/>
    </xf>
    <xf numFmtId="49" fontId="99" fillId="2" borderId="0" xfId="63" applyNumberFormat="1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 vertical="center"/>
    </xf>
    <xf numFmtId="0" fontId="106" fillId="0" borderId="0" xfId="0" quotePrefix="1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61" fillId="6" borderId="4" xfId="0" applyFont="1" applyFill="1" applyBorder="1" applyAlignment="1">
      <alignment horizontal="center" vertical="center" wrapText="1"/>
    </xf>
    <xf numFmtId="0" fontId="107" fillId="0" borderId="7" xfId="0" applyFont="1" applyFill="1" applyBorder="1" applyAlignment="1">
      <alignment horizontal="center" vertical="center" wrapText="1"/>
    </xf>
    <xf numFmtId="0" fontId="107" fillId="0" borderId="8" xfId="0" applyFont="1" applyFill="1" applyBorder="1" applyAlignment="1">
      <alignment horizontal="center" vertical="center" wrapText="1"/>
    </xf>
    <xf numFmtId="0" fontId="107" fillId="0" borderId="6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51" fillId="0" borderId="0" xfId="0" quotePrefix="1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107" fillId="0" borderId="0" xfId="0" applyFont="1" applyAlignment="1">
      <alignment horizontal="left" vertical="top" wrapText="1"/>
    </xf>
    <xf numFmtId="0" fontId="107" fillId="30" borderId="5" xfId="0" applyFont="1" applyFill="1" applyBorder="1" applyAlignment="1">
      <alignment horizontal="center" vertical="center"/>
    </xf>
    <xf numFmtId="0" fontId="107" fillId="30" borderId="11" xfId="0" applyFont="1" applyFill="1" applyBorder="1" applyAlignment="1">
      <alignment horizontal="center" vertical="center"/>
    </xf>
    <xf numFmtId="0" fontId="107" fillId="30" borderId="5" xfId="0" applyFont="1" applyFill="1" applyBorder="1" applyAlignment="1">
      <alignment horizontal="center" vertical="center" wrapText="1"/>
    </xf>
    <xf numFmtId="0" fontId="107" fillId="30" borderId="11" xfId="0" applyFont="1" applyFill="1" applyBorder="1" applyAlignment="1">
      <alignment horizontal="center" vertical="center" wrapText="1"/>
    </xf>
    <xf numFmtId="0" fontId="107" fillId="4" borderId="7" xfId="0" applyFont="1" applyFill="1" applyBorder="1" applyAlignment="1">
      <alignment horizontal="right" vertical="center"/>
    </xf>
    <xf numFmtId="0" fontId="107" fillId="4" borderId="6" xfId="0" applyFont="1" applyFill="1" applyBorder="1" applyAlignment="1">
      <alignment horizontal="right" vertical="center"/>
    </xf>
    <xf numFmtId="0" fontId="103" fillId="0" borderId="0" xfId="0" applyFont="1" applyAlignment="1">
      <alignment horizontal="center"/>
    </xf>
    <xf numFmtId="0" fontId="105" fillId="0" borderId="0" xfId="0" applyFont="1" applyAlignment="1">
      <alignment horizontal="left" wrapText="1"/>
    </xf>
    <xf numFmtId="0" fontId="109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07" fillId="0" borderId="7" xfId="0" applyFont="1" applyBorder="1" applyAlignment="1">
      <alignment horizontal="center"/>
    </xf>
    <xf numFmtId="0" fontId="107" fillId="0" borderId="8" xfId="0" applyFont="1" applyBorder="1" applyAlignment="1">
      <alignment horizontal="center"/>
    </xf>
    <xf numFmtId="0" fontId="107" fillId="0" borderId="6" xfId="0" applyFont="1" applyBorder="1" applyAlignment="1">
      <alignment horizontal="center"/>
    </xf>
    <xf numFmtId="0" fontId="107" fillId="4" borderId="2" xfId="0" applyFont="1" applyFill="1" applyBorder="1" applyAlignment="1">
      <alignment horizontal="left" vertical="top"/>
    </xf>
    <xf numFmtId="0" fontId="107" fillId="4" borderId="10" xfId="0" applyFont="1" applyFill="1" applyBorder="1" applyAlignment="1">
      <alignment horizontal="left" vertical="top"/>
    </xf>
    <xf numFmtId="0" fontId="107" fillId="0" borderId="7" xfId="0" applyFont="1" applyBorder="1" applyAlignment="1">
      <alignment horizontal="left" wrapText="1"/>
    </xf>
    <xf numFmtId="0" fontId="107" fillId="0" borderId="8" xfId="0" applyFont="1" applyBorder="1" applyAlignment="1">
      <alignment horizontal="left" wrapText="1"/>
    </xf>
    <xf numFmtId="0" fontId="107" fillId="0" borderId="6" xfId="0" applyFont="1" applyBorder="1" applyAlignment="1">
      <alignment horizontal="left" wrapText="1"/>
    </xf>
    <xf numFmtId="0" fontId="107" fillId="4" borderId="4" xfId="0" applyFont="1" applyFill="1" applyBorder="1" applyAlignment="1">
      <alignment horizontal="left" vertical="center"/>
    </xf>
    <xf numFmtId="0" fontId="107" fillId="0" borderId="4" xfId="0" applyFont="1" applyBorder="1" applyAlignment="1">
      <alignment horizontal="left" wrapText="1"/>
    </xf>
    <xf numFmtId="0" fontId="107" fillId="4" borderId="7" xfId="0" applyFont="1" applyFill="1" applyBorder="1" applyAlignment="1">
      <alignment horizontal="left" vertical="center" wrapText="1"/>
    </xf>
    <xf numFmtId="0" fontId="107" fillId="4" borderId="6" xfId="0" applyFont="1" applyFill="1" applyBorder="1" applyAlignment="1">
      <alignment horizontal="left" vertical="center" wrapText="1"/>
    </xf>
    <xf numFmtId="49" fontId="51" fillId="2" borderId="7" xfId="63" applyNumberFormat="1" applyFont="1" applyFill="1" applyBorder="1" applyAlignment="1">
      <alignment horizontal="right" vertical="center" wrapText="1"/>
    </xf>
    <xf numFmtId="49" fontId="51" fillId="2" borderId="8" xfId="63" applyNumberFormat="1" applyFont="1" applyFill="1" applyBorder="1" applyAlignment="1">
      <alignment horizontal="right" vertical="center" wrapText="1"/>
    </xf>
    <xf numFmtId="49" fontId="51" fillId="2" borderId="6" xfId="63" applyNumberFormat="1" applyFont="1" applyFill="1" applyBorder="1" applyAlignment="1">
      <alignment horizontal="right" vertical="center" wrapText="1"/>
    </xf>
    <xf numFmtId="0" fontId="51" fillId="2" borderId="7" xfId="63" applyFont="1" applyFill="1" applyBorder="1" applyAlignment="1">
      <alignment horizontal="center" vertical="center" wrapText="1"/>
    </xf>
    <xf numFmtId="0" fontId="51" fillId="2" borderId="8" xfId="63" applyFont="1" applyFill="1" applyBorder="1" applyAlignment="1">
      <alignment horizontal="center" vertical="center" wrapText="1"/>
    </xf>
    <xf numFmtId="0" fontId="51" fillId="2" borderId="1" xfId="63" applyFont="1" applyFill="1" applyBorder="1" applyAlignment="1">
      <alignment horizontal="center" vertical="center" wrapText="1"/>
    </xf>
    <xf numFmtId="0" fontId="51" fillId="2" borderId="2" xfId="63" applyFont="1" applyFill="1" applyBorder="1" applyAlignment="1">
      <alignment horizontal="center" vertical="center" wrapText="1"/>
    </xf>
    <xf numFmtId="0" fontId="51" fillId="2" borderId="3" xfId="63" applyFont="1" applyFill="1" applyBorder="1" applyAlignment="1">
      <alignment horizontal="center" vertical="center" wrapText="1"/>
    </xf>
    <xf numFmtId="49" fontId="51" fillId="2" borderId="5" xfId="63" applyNumberFormat="1" applyFont="1" applyFill="1" applyBorder="1" applyAlignment="1">
      <alignment horizontal="center" vertical="center" wrapText="1"/>
    </xf>
    <xf numFmtId="49" fontId="51" fillId="2" borderId="11" xfId="63" applyNumberFormat="1" applyFont="1" applyFill="1" applyBorder="1" applyAlignment="1">
      <alignment horizontal="center" vertical="center" wrapText="1"/>
    </xf>
    <xf numFmtId="0" fontId="32" fillId="2" borderId="5" xfId="63" applyFont="1" applyFill="1" applyBorder="1" applyAlignment="1">
      <alignment horizontal="center"/>
    </xf>
    <xf numFmtId="0" fontId="32" fillId="2" borderId="11" xfId="63" applyFont="1" applyFill="1" applyBorder="1" applyAlignment="1">
      <alignment horizontal="center"/>
    </xf>
    <xf numFmtId="49" fontId="51" fillId="2" borderId="9" xfId="63" applyNumberFormat="1" applyFont="1" applyFill="1" applyBorder="1" applyAlignment="1">
      <alignment horizontal="center" vertical="center" wrapText="1"/>
    </xf>
    <xf numFmtId="0" fontId="51" fillId="2" borderId="4" xfId="63" applyFont="1" applyFill="1" applyBorder="1" applyAlignment="1">
      <alignment horizontal="center"/>
    </xf>
    <xf numFmtId="0" fontId="51" fillId="2" borderId="0" xfId="63" applyFont="1" applyFill="1" applyAlignment="1">
      <alignment horizontal="center" vertical="center" wrapText="1"/>
    </xf>
    <xf numFmtId="0" fontId="107" fillId="2" borderId="0" xfId="63" applyFont="1" applyFill="1" applyAlignment="1">
      <alignment horizontal="left" vertical="top" wrapText="1"/>
    </xf>
    <xf numFmtId="0" fontId="107" fillId="2" borderId="0" xfId="63" applyFont="1" applyFill="1" applyAlignment="1">
      <alignment horizontal="left" vertical="top"/>
    </xf>
    <xf numFmtId="0" fontId="51" fillId="2" borderId="0" xfId="63" applyFont="1" applyFill="1" applyAlignment="1">
      <alignment horizontal="left" vertical="center" wrapText="1"/>
    </xf>
    <xf numFmtId="0" fontId="106" fillId="2" borderId="0" xfId="0" applyFont="1" applyFill="1" applyAlignment="1">
      <alignment horizontal="left" vertical="center"/>
    </xf>
    <xf numFmtId="0" fontId="107" fillId="2" borderId="0" xfId="63" applyFont="1" applyFill="1" applyAlignment="1">
      <alignment horizontal="left" vertical="center" wrapText="1"/>
    </xf>
    <xf numFmtId="0" fontId="51" fillId="2" borderId="0" xfId="63" applyFont="1" applyFill="1" applyAlignment="1">
      <alignment horizontal="left" vertical="top" wrapText="1"/>
    </xf>
    <xf numFmtId="0" fontId="160" fillId="0" borderId="0" xfId="0" applyFont="1" applyAlignment="1">
      <alignment horizontal="center" vertical="center" wrapText="1"/>
    </xf>
    <xf numFmtId="0" fontId="156" fillId="0" borderId="0" xfId="0" applyFont="1" applyBorder="1" applyAlignment="1">
      <alignment horizontal="left" vertical="center" wrapText="1"/>
    </xf>
    <xf numFmtId="0" fontId="115" fillId="0" borderId="0" xfId="1962" applyFont="1" applyBorder="1" applyAlignment="1">
      <alignment horizontal="center" vertical="top"/>
    </xf>
    <xf numFmtId="0" fontId="31" fillId="0" borderId="0" xfId="1929" applyFont="1" applyBorder="1" applyAlignment="1">
      <alignment horizontal="left" vertical="top" wrapText="1"/>
    </xf>
    <xf numFmtId="0" fontId="114" fillId="0" borderId="2" xfId="1929" applyFont="1" applyBorder="1" applyAlignment="1">
      <alignment horizontal="center" vertical="top" wrapText="1"/>
    </xf>
    <xf numFmtId="0" fontId="114" fillId="0" borderId="0" xfId="1929" applyFont="1" applyBorder="1" applyAlignment="1">
      <alignment horizontal="center" vertical="top" wrapText="1"/>
    </xf>
    <xf numFmtId="0" fontId="53" fillId="0" borderId="0" xfId="1929" applyFont="1" applyAlignment="1">
      <alignment horizontal="center"/>
    </xf>
    <xf numFmtId="0" fontId="31" fillId="0" borderId="0" xfId="1962" applyFont="1" applyAlignment="1">
      <alignment horizontal="center"/>
    </xf>
    <xf numFmtId="0" fontId="53" fillId="0" borderId="10" xfId="1929" applyFont="1" applyBorder="1" applyAlignment="1">
      <alignment horizontal="center" vertical="top" wrapText="1"/>
    </xf>
    <xf numFmtId="0" fontId="53" fillId="0" borderId="5" xfId="1962" applyFont="1" applyBorder="1" applyAlignment="1">
      <alignment horizontal="left" vertical="top" wrapText="1"/>
    </xf>
    <xf numFmtId="0" fontId="104" fillId="0" borderId="5" xfId="1962" applyFont="1" applyBorder="1" applyAlignment="1">
      <alignment vertical="top" wrapText="1"/>
    </xf>
    <xf numFmtId="0" fontId="31" fillId="0" borderId="5" xfId="1962" applyFont="1" applyBorder="1" applyAlignment="1">
      <alignment horizontal="left" vertical="top" wrapText="1"/>
    </xf>
    <xf numFmtId="0" fontId="1" fillId="0" borderId="5" xfId="1962" applyFont="1" applyBorder="1" applyAlignment="1">
      <alignment vertical="top" wrapText="1"/>
    </xf>
    <xf numFmtId="0" fontId="31" fillId="0" borderId="10" xfId="1929" applyFont="1" applyBorder="1" applyAlignment="1">
      <alignment horizontal="left" vertical="top" wrapText="1"/>
    </xf>
    <xf numFmtId="0" fontId="116" fillId="0" borderId="5" xfId="1962" applyFont="1" applyBorder="1" applyAlignment="1">
      <alignment horizontal="left" vertical="top" wrapText="1"/>
    </xf>
    <xf numFmtId="0" fontId="104" fillId="0" borderId="5" xfId="1962" applyFont="1" applyBorder="1" applyAlignment="1">
      <alignment horizontal="left" vertical="top" wrapText="1"/>
    </xf>
    <xf numFmtId="0" fontId="30" fillId="0" borderId="5" xfId="1962" applyFont="1" applyBorder="1" applyAlignment="1">
      <alignment vertical="top" wrapText="1"/>
    </xf>
    <xf numFmtId="0" fontId="1" fillId="0" borderId="9" xfId="1962" applyBorder="1" applyAlignment="1">
      <alignment vertical="top" wrapText="1"/>
    </xf>
    <xf numFmtId="0" fontId="1" fillId="0" borderId="11" xfId="1962" applyBorder="1" applyAlignment="1">
      <alignment vertical="top" wrapText="1"/>
    </xf>
    <xf numFmtId="0" fontId="1" fillId="0" borderId="5" xfId="1962" applyFont="1" applyBorder="1" applyAlignment="1">
      <alignment horizontal="left" vertical="top" wrapText="1"/>
    </xf>
    <xf numFmtId="0" fontId="53" fillId="0" borderId="4" xfId="1962" applyFont="1" applyBorder="1" applyAlignment="1">
      <alignment horizontal="left" vertical="top" wrapText="1"/>
    </xf>
    <xf numFmtId="0" fontId="104" fillId="0" borderId="4" xfId="1962" applyFont="1" applyBorder="1" applyAlignment="1">
      <alignment vertical="top" wrapText="1"/>
    </xf>
    <xf numFmtId="0" fontId="106" fillId="0" borderId="0" xfId="109" quotePrefix="1" applyFont="1" applyFill="1" applyAlignment="1">
      <alignment horizontal="center" vertical="center" wrapText="1"/>
    </xf>
    <xf numFmtId="0" fontId="61" fillId="0" borderId="0" xfId="132" applyFont="1" applyFill="1" applyAlignment="1">
      <alignment wrapText="1"/>
    </xf>
    <xf numFmtId="0" fontId="61" fillId="0" borderId="0" xfId="108" quotePrefix="1" applyFont="1" applyFill="1" applyAlignment="1">
      <alignment horizontal="center" vertical="top" wrapText="1"/>
    </xf>
    <xf numFmtId="0" fontId="106" fillId="0" borderId="0" xfId="107" quotePrefix="1" applyFont="1" applyFill="1" applyAlignment="1">
      <alignment horizontal="left" vertical="top" wrapText="1"/>
    </xf>
    <xf numFmtId="0" fontId="106" fillId="0" borderId="0" xfId="102" quotePrefix="1" applyFont="1" applyFill="1" applyAlignment="1">
      <alignment horizontal="left" vertical="center" wrapText="1"/>
    </xf>
    <xf numFmtId="0" fontId="106" fillId="0" borderId="0" xfId="132" applyFont="1" applyFill="1" applyAlignment="1">
      <alignment vertical="center" wrapText="1"/>
    </xf>
    <xf numFmtId="0" fontId="61" fillId="0" borderId="0" xfId="87" quotePrefix="1" applyFont="1" applyFill="1" applyAlignment="1">
      <alignment horizontal="left" vertical="center" wrapText="1"/>
    </xf>
    <xf numFmtId="0" fontId="106" fillId="0" borderId="0" xfId="92" quotePrefix="1" applyFont="1" applyFill="1" applyAlignment="1">
      <alignment horizontal="left" vertical="center" wrapText="1"/>
    </xf>
    <xf numFmtId="0" fontId="61" fillId="0" borderId="0" xfId="102" quotePrefix="1" applyFont="1" applyFill="1" applyAlignment="1">
      <alignment horizontal="left" vertical="top" wrapText="1"/>
    </xf>
    <xf numFmtId="4" fontId="61" fillId="0" borderId="5" xfId="99" applyNumberFormat="1" applyFont="1" applyFill="1" applyBorder="1" applyAlignment="1">
      <alignment horizontal="center" vertical="center" wrapText="1"/>
    </xf>
    <xf numFmtId="4" fontId="61" fillId="0" borderId="9" xfId="99" applyNumberFormat="1" applyFont="1" applyFill="1" applyBorder="1" applyAlignment="1">
      <alignment horizontal="center" vertical="center" wrapText="1"/>
    </xf>
    <xf numFmtId="4" fontId="61" fillId="0" borderId="11" xfId="99" applyNumberFormat="1" applyFont="1" applyFill="1" applyBorder="1" applyAlignment="1">
      <alignment horizontal="center" vertical="center" wrapText="1"/>
    </xf>
    <xf numFmtId="0" fontId="61" fillId="0" borderId="4" xfId="93" quotePrefix="1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4" xfId="95" quotePrefix="1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wrapText="1"/>
    </xf>
    <xf numFmtId="0" fontId="61" fillId="0" borderId="4" xfId="95" quotePrefix="1" applyFont="1" applyFill="1" applyBorder="1" applyAlignment="1">
      <alignment horizontal="left" vertical="center" wrapText="1"/>
    </xf>
    <xf numFmtId="0" fontId="61" fillId="0" borderId="4" xfId="0" applyFont="1" applyBorder="1" applyAlignment="1">
      <alignment horizontal="left" vertical="center" wrapText="1"/>
    </xf>
    <xf numFmtId="0" fontId="61" fillId="0" borderId="7" xfId="106" quotePrefix="1" applyFont="1" applyFill="1" applyBorder="1" applyAlignment="1">
      <alignment horizontal="left" vertical="top" wrapText="1"/>
    </xf>
    <xf numFmtId="0" fontId="61" fillId="0" borderId="8" xfId="106" quotePrefix="1" applyFont="1" applyFill="1" applyBorder="1" applyAlignment="1">
      <alignment horizontal="left" vertical="top" wrapText="1"/>
    </xf>
    <xf numFmtId="0" fontId="61" fillId="0" borderId="6" xfId="106" quotePrefix="1" applyFont="1" applyFill="1" applyBorder="1" applyAlignment="1">
      <alignment horizontal="left" vertical="top" wrapText="1"/>
    </xf>
    <xf numFmtId="0" fontId="61" fillId="0" borderId="5" xfId="95" quotePrefix="1" applyFont="1" applyFill="1" applyBorder="1" applyAlignment="1">
      <alignment horizontal="center" vertical="center" wrapText="1"/>
    </xf>
    <xf numFmtId="0" fontId="61" fillId="0" borderId="9" xfId="95" quotePrefix="1" applyFont="1" applyFill="1" applyBorder="1" applyAlignment="1">
      <alignment horizontal="center" vertical="center" wrapText="1"/>
    </xf>
    <xf numFmtId="0" fontId="61" fillId="0" borderId="11" xfId="95" quotePrefix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left" vertical="center"/>
    </xf>
    <xf numFmtId="0" fontId="32" fillId="0" borderId="7" xfId="1" applyFont="1" applyFill="1" applyBorder="1" applyAlignment="1">
      <alignment horizontal="right" vertical="center" wrapText="1"/>
    </xf>
    <xf numFmtId="0" fontId="32" fillId="0" borderId="8" xfId="1" applyFont="1" applyFill="1" applyBorder="1" applyAlignment="1">
      <alignment horizontal="right" vertical="center" wrapText="1"/>
    </xf>
    <xf numFmtId="0" fontId="32" fillId="0" borderId="6" xfId="1" applyFont="1" applyFill="1" applyBorder="1" applyAlignment="1">
      <alignment horizontal="right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right" vertical="center" wrapText="1"/>
    </xf>
    <xf numFmtId="0" fontId="34" fillId="0" borderId="8" xfId="1" applyFont="1" applyFill="1" applyBorder="1" applyAlignment="1">
      <alignment horizontal="right" vertical="center" wrapText="1"/>
    </xf>
    <xf numFmtId="0" fontId="34" fillId="0" borderId="6" xfId="1" applyFont="1" applyFill="1" applyBorder="1" applyAlignment="1">
      <alignment horizontal="right" vertical="center" wrapText="1"/>
    </xf>
    <xf numFmtId="0" fontId="122" fillId="0" borderId="0" xfId="1" applyFont="1" applyFill="1" applyAlignment="1"/>
    <xf numFmtId="0" fontId="35" fillId="0" borderId="0" xfId="1932" applyAlignment="1"/>
    <xf numFmtId="0" fontId="122" fillId="0" borderId="0" xfId="1" applyFont="1" applyFill="1" applyAlignment="1">
      <alignment wrapText="1"/>
    </xf>
    <xf numFmtId="0" fontId="35" fillId="0" borderId="0" xfId="1932" applyAlignment="1">
      <alignment wrapText="1"/>
    </xf>
    <xf numFmtId="0" fontId="34" fillId="0" borderId="5" xfId="1" applyFont="1" applyFill="1" applyBorder="1" applyAlignment="1">
      <alignment horizontal="center" vertical="center" wrapText="1"/>
    </xf>
    <xf numFmtId="0" fontId="34" fillId="0" borderId="11" xfId="1" applyFont="1" applyFill="1" applyBorder="1" applyAlignment="1">
      <alignment horizontal="center" vertical="center" wrapText="1"/>
    </xf>
    <xf numFmtId="0" fontId="54" fillId="0" borderId="0" xfId="1" applyFont="1" applyFill="1" applyAlignment="1">
      <alignment horizontal="center" vertical="center"/>
    </xf>
    <xf numFmtId="0" fontId="54" fillId="0" borderId="0" xfId="1" applyFont="1" applyFill="1" applyAlignment="1">
      <alignment horizontal="center" vertical="center" wrapText="1"/>
    </xf>
    <xf numFmtId="9" fontId="32" fillId="0" borderId="7" xfId="1" applyNumberFormat="1" applyFont="1" applyFill="1" applyBorder="1" applyAlignment="1">
      <alignment horizontal="left"/>
    </xf>
    <xf numFmtId="9" fontId="32" fillId="0" borderId="8" xfId="1" applyNumberFormat="1" applyFont="1" applyFill="1" applyBorder="1" applyAlignment="1">
      <alignment horizontal="left"/>
    </xf>
    <xf numFmtId="9" fontId="32" fillId="0" borderId="6" xfId="1" applyNumberFormat="1" applyFont="1" applyFill="1" applyBorder="1" applyAlignment="1">
      <alignment horizontal="left"/>
    </xf>
    <xf numFmtId="0" fontId="52" fillId="0" borderId="5" xfId="1" applyFont="1" applyFill="1" applyBorder="1" applyAlignment="1">
      <alignment horizontal="center" vertical="center" wrapText="1"/>
    </xf>
    <xf numFmtId="0" fontId="48" fillId="0" borderId="9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7" fillId="0" borderId="4" xfId="1" applyFont="1" applyFill="1" applyBorder="1" applyAlignment="1">
      <alignment horizontal="center" vertical="center" wrapText="1"/>
    </xf>
    <xf numFmtId="0" fontId="49" fillId="0" borderId="4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/>
    </xf>
    <xf numFmtId="0" fontId="32" fillId="0" borderId="8" xfId="1" applyFont="1" applyFill="1" applyBorder="1" applyAlignment="1">
      <alignment horizontal="center"/>
    </xf>
    <xf numFmtId="0" fontId="32" fillId="0" borderId="6" xfId="1" applyFont="1" applyFill="1" applyBorder="1" applyAlignment="1">
      <alignment horizontal="center"/>
    </xf>
    <xf numFmtId="0" fontId="32" fillId="0" borderId="7" xfId="1" applyFont="1" applyFill="1" applyBorder="1" applyAlignment="1">
      <alignment horizontal="left" vertical="center"/>
    </xf>
    <xf numFmtId="0" fontId="32" fillId="0" borderId="6" xfId="1" applyFont="1" applyFill="1" applyBorder="1" applyAlignment="1">
      <alignment horizontal="left" vertical="center"/>
    </xf>
    <xf numFmtId="0" fontId="47" fillId="0" borderId="0" xfId="1" applyFont="1" applyFill="1" applyAlignment="1">
      <alignment vertical="center"/>
    </xf>
    <xf numFmtId="0" fontId="10" fillId="0" borderId="0" xfId="1936" applyFill="1" applyAlignment="1">
      <alignment vertical="center"/>
    </xf>
    <xf numFmtId="0" fontId="47" fillId="0" borderId="0" xfId="1" applyFont="1" applyFill="1" applyAlignment="1">
      <alignment horizontal="center" vertical="center"/>
    </xf>
    <xf numFmtId="0" fontId="47" fillId="0" borderId="0" xfId="1" applyFont="1" applyFill="1" applyAlignment="1">
      <alignment horizontal="center" vertical="center" wrapText="1"/>
    </xf>
    <xf numFmtId="0" fontId="49" fillId="0" borderId="0" xfId="1" applyFont="1" applyFill="1" applyAlignment="1">
      <alignment horizontal="center" vertical="center" wrapText="1"/>
    </xf>
    <xf numFmtId="0" fontId="53" fillId="0" borderId="0" xfId="1937" applyFont="1" applyFill="1" applyAlignment="1">
      <alignment horizontal="center" vertical="top" wrapText="1"/>
    </xf>
    <xf numFmtId="0" fontId="129" fillId="0" borderId="0" xfId="1937" applyFont="1" applyFill="1" applyAlignment="1">
      <alignment horizontal="center" vertical="center"/>
    </xf>
    <xf numFmtId="0" fontId="53" fillId="0" borderId="0" xfId="1937" applyFont="1" applyFill="1" applyAlignment="1">
      <alignment horizontal="center" wrapText="1"/>
    </xf>
    <xf numFmtId="0" fontId="31" fillId="0" borderId="0" xfId="1937" applyFill="1" applyAlignment="1">
      <alignment horizontal="left" vertical="top" wrapText="1"/>
    </xf>
    <xf numFmtId="0" fontId="130" fillId="0" borderId="0" xfId="1937" applyFont="1" applyFill="1" applyAlignment="1">
      <alignment horizontal="left" vertical="top" wrapText="1"/>
    </xf>
    <xf numFmtId="0" fontId="31" fillId="0" borderId="22" xfId="1937" applyFill="1" applyBorder="1" applyAlignment="1">
      <alignment horizontal="center" vertical="top" wrapText="1"/>
    </xf>
    <xf numFmtId="0" fontId="31" fillId="0" borderId="24" xfId="1937" applyFill="1" applyBorder="1" applyAlignment="1">
      <alignment horizontal="center" vertical="top" wrapText="1"/>
    </xf>
    <xf numFmtId="0" fontId="31" fillId="0" borderId="23" xfId="1937" applyFill="1" applyBorder="1" applyAlignment="1">
      <alignment horizontal="center" vertical="top" wrapText="1"/>
    </xf>
    <xf numFmtId="0" fontId="31" fillId="0" borderId="2" xfId="1937" applyFill="1" applyBorder="1" applyAlignment="1">
      <alignment horizontal="center" vertical="top" wrapText="1"/>
    </xf>
    <xf numFmtId="0" fontId="31" fillId="0" borderId="3" xfId="1937" applyFill="1" applyBorder="1" applyAlignment="1">
      <alignment horizontal="center" vertical="top" wrapText="1"/>
    </xf>
    <xf numFmtId="0" fontId="53" fillId="0" borderId="7" xfId="1937" applyFont="1" applyFill="1" applyBorder="1" applyAlignment="1">
      <alignment horizontal="left" vertical="top" wrapText="1"/>
    </xf>
    <xf numFmtId="0" fontId="53" fillId="0" borderId="8" xfId="1937" applyFont="1" applyFill="1" applyBorder="1" applyAlignment="1">
      <alignment horizontal="left" vertical="top" wrapText="1"/>
    </xf>
    <xf numFmtId="0" fontId="53" fillId="0" borderId="6" xfId="1937" applyFont="1" applyFill="1" applyBorder="1" applyAlignment="1">
      <alignment horizontal="left" vertical="top" wrapText="1"/>
    </xf>
    <xf numFmtId="0" fontId="31" fillId="0" borderId="0" xfId="1937" applyFill="1" applyAlignment="1">
      <alignment horizontal="left" vertical="top"/>
    </xf>
    <xf numFmtId="0" fontId="34" fillId="0" borderId="7" xfId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0" fontId="34" fillId="0" borderId="6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 wrapText="1"/>
    </xf>
    <xf numFmtId="0" fontId="32" fillId="0" borderId="8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left" wrapText="1"/>
    </xf>
    <xf numFmtId="0" fontId="32" fillId="0" borderId="8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left" wrapText="1"/>
    </xf>
    <xf numFmtId="0" fontId="32" fillId="0" borderId="10" xfId="1" applyFont="1" applyFill="1" applyBorder="1" applyAlignment="1">
      <alignment vertical="center" wrapText="1"/>
    </xf>
    <xf numFmtId="0" fontId="134" fillId="0" borderId="0" xfId="1" applyFont="1" applyFill="1" applyAlignment="1">
      <alignment horizontal="center" vertical="center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vertical="center" wrapText="1"/>
    </xf>
    <xf numFmtId="0" fontId="53" fillId="0" borderId="7" xfId="1923" applyFont="1" applyFill="1" applyBorder="1" applyAlignment="1">
      <alignment horizontal="center" vertical="center" wrapText="1"/>
    </xf>
    <xf numFmtId="0" fontId="53" fillId="0" borderId="8" xfId="1923" applyFont="1" applyFill="1" applyBorder="1" applyAlignment="1">
      <alignment horizontal="center" vertical="center" wrapText="1"/>
    </xf>
    <xf numFmtId="0" fontId="142" fillId="0" borderId="4" xfId="1923" applyFont="1" applyFill="1" applyBorder="1" applyAlignment="1">
      <alignment horizontal="center" vertical="center" wrapText="1"/>
    </xf>
    <xf numFmtId="0" fontId="141" fillId="0" borderId="4" xfId="1923" applyFont="1" applyFill="1" applyBorder="1" applyAlignment="1">
      <alignment horizontal="center" vertical="center" wrapText="1"/>
    </xf>
    <xf numFmtId="0" fontId="145" fillId="0" borderId="0" xfId="1923" applyFont="1" applyFill="1" applyAlignment="1">
      <alignment vertical="top" wrapText="1"/>
    </xf>
    <xf numFmtId="49" fontId="31" fillId="0" borderId="0" xfId="1923" applyNumberFormat="1" applyFill="1" applyAlignment="1">
      <alignment horizontal="center"/>
    </xf>
    <xf numFmtId="0" fontId="36" fillId="0" borderId="2" xfId="1923" applyFont="1" applyFill="1" applyBorder="1" applyAlignment="1">
      <alignment horizontal="center" vertical="top" wrapText="1"/>
    </xf>
    <xf numFmtId="0" fontId="36" fillId="0" borderId="0" xfId="1923" applyFont="1" applyFill="1" applyBorder="1" applyAlignment="1">
      <alignment horizontal="center" vertical="top" wrapText="1"/>
    </xf>
    <xf numFmtId="0" fontId="53" fillId="0" borderId="0" xfId="1923" applyFont="1" applyAlignment="1">
      <alignment horizontal="center"/>
    </xf>
    <xf numFmtId="0" fontId="53" fillId="0" borderId="4" xfId="1923" applyFont="1" applyFill="1" applyBorder="1" applyAlignment="1">
      <alignment horizontal="center" vertical="center" wrapText="1"/>
    </xf>
    <xf numFmtId="0" fontId="31" fillId="0" borderId="4" xfId="1923" applyFont="1" applyFill="1" applyBorder="1" applyAlignment="1">
      <alignment horizontal="center" vertical="center" wrapText="1"/>
    </xf>
    <xf numFmtId="0" fontId="53" fillId="0" borderId="6" xfId="1923" applyFont="1" applyFill="1" applyBorder="1" applyAlignment="1">
      <alignment horizontal="center" vertical="center" wrapText="1"/>
    </xf>
    <xf numFmtId="0" fontId="142" fillId="0" borderId="7" xfId="1923" applyFont="1" applyFill="1" applyBorder="1" applyAlignment="1">
      <alignment horizontal="center" vertical="center" wrapText="1"/>
    </xf>
    <xf numFmtId="0" fontId="142" fillId="0" borderId="8" xfId="1923" applyFont="1" applyFill="1" applyBorder="1" applyAlignment="1">
      <alignment horizontal="center" vertical="center" wrapText="1"/>
    </xf>
    <xf numFmtId="0" fontId="142" fillId="0" borderId="6" xfId="1923" applyFont="1" applyFill="1" applyBorder="1" applyAlignment="1">
      <alignment horizontal="center" vertical="center" wrapText="1"/>
    </xf>
    <xf numFmtId="2" fontId="53" fillId="0" borderId="0" xfId="1923" applyNumberFormat="1" applyFont="1" applyFill="1" applyAlignment="1">
      <alignment horizontal="center"/>
    </xf>
    <xf numFmtId="0" fontId="53" fillId="0" borderId="0" xfId="1923" applyFont="1" applyFill="1" applyAlignment="1">
      <alignment horizontal="center"/>
    </xf>
    <xf numFmtId="0" fontId="31" fillId="0" borderId="7" xfId="1923" applyFont="1" applyFill="1" applyBorder="1" applyAlignment="1">
      <alignment horizontal="left" vertical="center"/>
    </xf>
    <xf numFmtId="0" fontId="31" fillId="0" borderId="6" xfId="1923" applyFont="1" applyFill="1" applyBorder="1" applyAlignment="1">
      <alignment horizontal="left" vertical="center"/>
    </xf>
    <xf numFmtId="0" fontId="141" fillId="0" borderId="8" xfId="1943" applyFont="1" applyFill="1" applyBorder="1" applyAlignment="1" applyProtection="1">
      <alignment horizontal="left" vertical="top" wrapText="1"/>
      <protection locked="0"/>
    </xf>
    <xf numFmtId="0" fontId="141" fillId="0" borderId="6" xfId="1943" applyFont="1" applyFill="1" applyBorder="1" applyAlignment="1" applyProtection="1">
      <alignment horizontal="left" vertical="top" wrapText="1"/>
      <protection locked="0"/>
    </xf>
    <xf numFmtId="0" fontId="141" fillId="0" borderId="0" xfId="1943" applyFont="1" applyFill="1" applyAlignment="1" applyProtection="1">
      <alignment horizontal="left" vertical="center" wrapText="1"/>
      <protection locked="0"/>
    </xf>
    <xf numFmtId="0" fontId="141" fillId="0" borderId="7" xfId="1943" applyFont="1" applyFill="1" applyBorder="1" applyAlignment="1" applyProtection="1">
      <alignment horizontal="left" vertical="top" wrapText="1"/>
      <protection locked="0"/>
    </xf>
    <xf numFmtId="0" fontId="31" fillId="0" borderId="1" xfId="1923" applyFont="1" applyFill="1" applyBorder="1" applyAlignment="1">
      <alignment horizontal="left" vertical="center" wrapText="1"/>
    </xf>
    <xf numFmtId="0" fontId="31" fillId="0" borderId="2" xfId="1923" applyFont="1" applyFill="1" applyBorder="1" applyAlignment="1">
      <alignment horizontal="left" vertical="center" wrapText="1"/>
    </xf>
    <xf numFmtId="0" fontId="31" fillId="0" borderId="3" xfId="1923" applyFont="1" applyFill="1" applyBorder="1" applyAlignment="1">
      <alignment horizontal="left" vertical="center" wrapText="1"/>
    </xf>
    <xf numFmtId="0" fontId="31" fillId="0" borderId="31" xfId="1923" applyFont="1" applyFill="1" applyBorder="1" applyAlignment="1">
      <alignment horizontal="left" vertical="center" wrapText="1"/>
    </xf>
    <xf numFmtId="0" fontId="31" fillId="0" borderId="10" xfId="1923" applyFont="1" applyFill="1" applyBorder="1" applyAlignment="1">
      <alignment horizontal="left" vertical="center" wrapText="1"/>
    </xf>
    <xf numFmtId="0" fontId="31" fillId="0" borderId="29" xfId="1923" applyFont="1" applyFill="1" applyBorder="1" applyAlignment="1">
      <alignment horizontal="left" vertical="center" wrapText="1"/>
    </xf>
    <xf numFmtId="0" fontId="141" fillId="0" borderId="1" xfId="1943" applyFont="1" applyFill="1" applyBorder="1" applyAlignment="1" applyProtection="1">
      <alignment horizontal="left" vertical="center" wrapText="1"/>
      <protection locked="0"/>
    </xf>
    <xf numFmtId="0" fontId="141" fillId="0" borderId="2" xfId="1943" applyFont="1" applyFill="1" applyBorder="1" applyAlignment="1" applyProtection="1">
      <alignment horizontal="left" vertical="center" wrapText="1"/>
      <protection locked="0"/>
    </xf>
    <xf numFmtId="0" fontId="141" fillId="0" borderId="3" xfId="1943" applyFont="1" applyFill="1" applyBorder="1" applyAlignment="1" applyProtection="1">
      <alignment horizontal="left" vertical="center" wrapText="1"/>
      <protection locked="0"/>
    </xf>
    <xf numFmtId="0" fontId="141" fillId="0" borderId="31" xfId="1943" applyFont="1" applyFill="1" applyBorder="1" applyAlignment="1" applyProtection="1">
      <alignment horizontal="left" vertical="center" wrapText="1"/>
      <protection locked="0"/>
    </xf>
    <xf numFmtId="0" fontId="141" fillId="0" borderId="10" xfId="1943" applyFont="1" applyFill="1" applyBorder="1" applyAlignment="1" applyProtection="1">
      <alignment horizontal="left" vertical="center" wrapText="1"/>
      <protection locked="0"/>
    </xf>
    <xf numFmtId="0" fontId="141" fillId="0" borderId="29" xfId="1943" applyFont="1" applyFill="1" applyBorder="1" applyAlignment="1" applyProtection="1">
      <alignment horizontal="left" vertical="center" wrapText="1"/>
      <protection locked="0"/>
    </xf>
    <xf numFmtId="0" fontId="141" fillId="0" borderId="7" xfId="1943" applyFont="1" applyFill="1" applyBorder="1" applyAlignment="1" applyProtection="1">
      <alignment horizontal="left" vertical="center" wrapText="1"/>
      <protection locked="0"/>
    </xf>
    <xf numFmtId="0" fontId="141" fillId="0" borderId="8" xfId="1943" applyFont="1" applyFill="1" applyBorder="1" applyAlignment="1" applyProtection="1">
      <alignment horizontal="left" vertical="center" wrapText="1"/>
      <protection locked="0"/>
    </xf>
    <xf numFmtId="0" fontId="141" fillId="0" borderId="6" xfId="1943" applyFont="1" applyFill="1" applyBorder="1" applyAlignment="1" applyProtection="1">
      <alignment horizontal="left" vertical="center" wrapText="1"/>
      <protection locked="0"/>
    </xf>
    <xf numFmtId="0" fontId="31" fillId="0" borderId="8" xfId="1923" applyFill="1" applyBorder="1" applyAlignment="1">
      <alignment horizontal="center" vertical="top" wrapText="1"/>
    </xf>
    <xf numFmtId="0" fontId="31" fillId="0" borderId="6" xfId="1923" applyFill="1" applyBorder="1" applyAlignment="1">
      <alignment horizontal="center" vertical="top" wrapText="1"/>
    </xf>
    <xf numFmtId="0" fontId="32" fillId="0" borderId="4" xfId="1938" applyFont="1" applyFill="1" applyBorder="1" applyAlignment="1">
      <alignment vertical="center"/>
    </xf>
    <xf numFmtId="0" fontId="138" fillId="0" borderId="4" xfId="1938" applyFont="1" applyFill="1" applyBorder="1" applyAlignment="1">
      <alignment horizontal="left" vertical="center" wrapText="1"/>
    </xf>
    <xf numFmtId="0" fontId="34" fillId="0" borderId="7" xfId="1938" applyFont="1" applyFill="1" applyBorder="1" applyAlignment="1">
      <alignment vertical="center" wrapText="1"/>
    </xf>
    <xf numFmtId="0" fontId="34" fillId="0" borderId="8" xfId="1938" applyFont="1" applyFill="1" applyBorder="1" applyAlignment="1">
      <alignment vertical="center" wrapText="1"/>
    </xf>
    <xf numFmtId="0" fontId="34" fillId="0" borderId="6" xfId="1938" applyFont="1" applyFill="1" applyBorder="1" applyAlignment="1">
      <alignment vertical="center" wrapText="1"/>
    </xf>
    <xf numFmtId="0" fontId="32" fillId="0" borderId="7" xfId="1938" applyFont="1" applyFill="1" applyBorder="1" applyAlignment="1">
      <alignment vertical="center" wrapText="1"/>
    </xf>
    <xf numFmtId="0" fontId="32" fillId="0" borderId="8" xfId="1938" applyFont="1" applyFill="1" applyBorder="1" applyAlignment="1">
      <alignment vertical="center" wrapText="1"/>
    </xf>
    <xf numFmtId="0" fontId="32" fillId="0" borderId="6" xfId="1938" applyFont="1" applyFill="1" applyBorder="1" applyAlignment="1">
      <alignment vertical="center" wrapText="1"/>
    </xf>
    <xf numFmtId="0" fontId="32" fillId="0" borderId="7" xfId="1938" applyFont="1" applyFill="1" applyBorder="1" applyAlignment="1">
      <alignment horizontal="center" vertical="center" wrapText="1"/>
    </xf>
    <xf numFmtId="0" fontId="32" fillId="0" borderId="8" xfId="1938" applyFont="1" applyFill="1" applyBorder="1" applyAlignment="1">
      <alignment horizontal="center" vertical="center" wrapText="1"/>
    </xf>
    <xf numFmtId="0" fontId="32" fillId="0" borderId="6" xfId="1938" applyFont="1" applyFill="1" applyBorder="1" applyAlignment="1">
      <alignment horizontal="center" vertical="center" wrapText="1"/>
    </xf>
    <xf numFmtId="0" fontId="32" fillId="0" borderId="31" xfId="1938" applyFont="1" applyFill="1" applyBorder="1" applyAlignment="1">
      <alignment vertical="center" wrapText="1"/>
    </xf>
    <xf numFmtId="0" fontId="32" fillId="0" borderId="10" xfId="1938" applyFont="1" applyFill="1" applyBorder="1" applyAlignment="1">
      <alignment vertical="center" wrapText="1"/>
    </xf>
    <xf numFmtId="0" fontId="32" fillId="0" borderId="29" xfId="1938" applyFont="1" applyFill="1" applyBorder="1" applyAlignment="1">
      <alignment vertical="center" wrapText="1"/>
    </xf>
    <xf numFmtId="0" fontId="32" fillId="0" borderId="7" xfId="1938" applyFont="1" applyFill="1" applyBorder="1" applyAlignment="1">
      <alignment vertical="center"/>
    </xf>
    <xf numFmtId="0" fontId="32" fillId="0" borderId="8" xfId="1938" applyFont="1" applyFill="1" applyBorder="1" applyAlignment="1">
      <alignment vertical="center"/>
    </xf>
    <xf numFmtId="0" fontId="32" fillId="0" borderId="6" xfId="1938" applyFont="1" applyFill="1" applyBorder="1" applyAlignment="1">
      <alignment vertical="center"/>
    </xf>
    <xf numFmtId="0" fontId="10" fillId="0" borderId="30" xfId="1938" applyFill="1" applyBorder="1" applyAlignment="1">
      <alignment horizontal="center"/>
    </xf>
    <xf numFmtId="0" fontId="107" fillId="0" borderId="4" xfId="1" applyFont="1" applyFill="1" applyBorder="1" applyAlignment="1">
      <alignment horizontal="left" vertical="center"/>
    </xf>
    <xf numFmtId="0" fontId="32" fillId="0" borderId="0" xfId="1938" applyFont="1" applyFill="1" applyBorder="1" applyAlignment="1">
      <alignment horizontal="center" vertical="center"/>
    </xf>
    <xf numFmtId="0" fontId="34" fillId="0" borderId="0" xfId="1938" applyFont="1" applyFill="1" applyBorder="1" applyAlignment="1">
      <alignment horizontal="center" vertical="center" wrapText="1"/>
    </xf>
    <xf numFmtId="0" fontId="34" fillId="0" borderId="0" xfId="1938" applyFont="1" applyFill="1" applyBorder="1" applyAlignment="1">
      <alignment horizontal="center" vertical="center"/>
    </xf>
    <xf numFmtId="0" fontId="0" fillId="0" borderId="0" xfId="1938" applyFont="1" applyFill="1" applyAlignment="1">
      <alignment horizontal="center" vertical="center" wrapText="1"/>
    </xf>
    <xf numFmtId="0" fontId="107" fillId="0" borderId="11" xfId="1" applyFont="1" applyFill="1" applyBorder="1" applyAlignment="1">
      <alignment horizontal="left" vertical="center"/>
    </xf>
    <xf numFmtId="0" fontId="34" fillId="0" borderId="4" xfId="1938" applyFont="1" applyFill="1" applyBorder="1" applyAlignment="1">
      <alignment horizontal="center" vertical="center" wrapText="1"/>
    </xf>
    <xf numFmtId="0" fontId="32" fillId="0" borderId="4" xfId="1938" applyFont="1" applyFill="1" applyBorder="1" applyAlignment="1">
      <alignment horizontal="left" vertical="center" wrapText="1"/>
    </xf>
    <xf numFmtId="0" fontId="147" fillId="0" borderId="7" xfId="61" applyFont="1" applyBorder="1" applyAlignment="1">
      <alignment horizontal="center" vertical="center"/>
    </xf>
    <xf numFmtId="0" fontId="147" fillId="0" borderId="8" xfId="61" applyFont="1" applyBorder="1" applyAlignment="1">
      <alignment horizontal="center" vertical="center"/>
    </xf>
    <xf numFmtId="0" fontId="147" fillId="0" borderId="6" xfId="61" applyFont="1" applyBorder="1" applyAlignment="1">
      <alignment horizontal="center" vertical="center"/>
    </xf>
    <xf numFmtId="0" fontId="147" fillId="0" borderId="7" xfId="61" applyFont="1" applyBorder="1" applyAlignment="1">
      <alignment horizontal="center" vertical="top"/>
    </xf>
    <xf numFmtId="0" fontId="147" fillId="0" borderId="8" xfId="61" applyFont="1" applyBorder="1" applyAlignment="1">
      <alignment horizontal="center" vertical="top"/>
    </xf>
    <xf numFmtId="0" fontId="147" fillId="0" borderId="6" xfId="61" applyFont="1" applyBorder="1" applyAlignment="1">
      <alignment horizontal="center" vertical="top"/>
    </xf>
    <xf numFmtId="0" fontId="147" fillId="3" borderId="4" xfId="61" applyFont="1" applyFill="1" applyBorder="1" applyAlignment="1">
      <alignment horizontal="center" vertical="center" wrapText="1"/>
    </xf>
    <xf numFmtId="0" fontId="102" fillId="0" borderId="0" xfId="61" applyFont="1" applyAlignment="1">
      <alignment horizontal="center" vertical="center"/>
    </xf>
    <xf numFmtId="4" fontId="102" fillId="0" borderId="0" xfId="61" applyNumberFormat="1" applyFont="1" applyAlignment="1">
      <alignment horizontal="center" vertical="center" wrapText="1"/>
    </xf>
    <xf numFmtId="4" fontId="102" fillId="0" borderId="4" xfId="61" applyNumberFormat="1" applyFont="1" applyBorder="1" applyAlignment="1">
      <alignment horizontal="center" vertical="center" wrapText="1"/>
    </xf>
    <xf numFmtId="4" fontId="102" fillId="0" borderId="4" xfId="61" quotePrefix="1" applyNumberFormat="1" applyFont="1" applyBorder="1" applyAlignment="1">
      <alignment horizontal="center" vertical="center" wrapText="1"/>
    </xf>
    <xf numFmtId="0" fontId="147" fillId="0" borderId="4" xfId="61" applyFont="1" applyBorder="1" applyAlignment="1">
      <alignment horizontal="left"/>
    </xf>
    <xf numFmtId="0" fontId="61" fillId="0" borderId="0" xfId="0" applyFont="1" applyAlignment="1">
      <alignment horizontal="left" vertical="center" wrapText="1"/>
    </xf>
    <xf numFmtId="0" fontId="150" fillId="0" borderId="0" xfId="0" applyFont="1" applyAlignment="1">
      <alignment horizontal="center" wrapText="1"/>
    </xf>
    <xf numFmtId="0" fontId="106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top" wrapText="1"/>
    </xf>
    <xf numFmtId="0" fontId="106" fillId="0" borderId="0" xfId="0" applyFont="1" applyAlignment="1">
      <alignment horizontal="center"/>
    </xf>
    <xf numFmtId="1" fontId="61" fillId="2" borderId="0" xfId="0" applyNumberFormat="1" applyFont="1" applyFill="1" applyBorder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153" fillId="0" borderId="0" xfId="0" applyFont="1" applyBorder="1" applyAlignment="1">
      <alignment horizontal="left"/>
    </xf>
    <xf numFmtId="0" fontId="153" fillId="0" borderId="2" xfId="0" applyFont="1" applyBorder="1" applyAlignment="1">
      <alignment horizontal="left"/>
    </xf>
    <xf numFmtId="0" fontId="137" fillId="0" borderId="7" xfId="61" applyFont="1" applyFill="1" applyBorder="1" applyAlignment="1">
      <alignment horizontal="center" vertical="center" wrapText="1"/>
    </xf>
    <xf numFmtId="0" fontId="137" fillId="0" borderId="6" xfId="61" applyFont="1" applyFill="1" applyBorder="1" applyAlignment="1">
      <alignment horizontal="center" vertical="center" wrapText="1"/>
    </xf>
    <xf numFmtId="0" fontId="147" fillId="0" borderId="7" xfId="61" applyFont="1" applyFill="1" applyBorder="1" applyAlignment="1">
      <alignment horizontal="center" vertical="center"/>
    </xf>
    <xf numFmtId="0" fontId="147" fillId="0" borderId="8" xfId="61" applyFont="1" applyFill="1" applyBorder="1" applyAlignment="1">
      <alignment horizontal="center" vertical="center"/>
    </xf>
    <xf numFmtId="0" fontId="147" fillId="0" borderId="6" xfId="61" applyFont="1" applyFill="1" applyBorder="1" applyAlignment="1">
      <alignment horizontal="center" vertical="center"/>
    </xf>
    <xf numFmtId="0" fontId="147" fillId="0" borderId="7" xfId="61" applyFont="1" applyFill="1" applyBorder="1" applyAlignment="1">
      <alignment horizontal="center" vertical="center" wrapText="1"/>
    </xf>
    <xf numFmtId="0" fontId="147" fillId="0" borderId="8" xfId="61" applyFont="1" applyFill="1" applyBorder="1" applyAlignment="1">
      <alignment horizontal="center" vertical="center" wrapText="1"/>
    </xf>
    <xf numFmtId="0" fontId="147" fillId="0" borderId="6" xfId="61" applyFont="1" applyFill="1" applyBorder="1" applyAlignment="1">
      <alignment horizontal="center" vertical="center" wrapText="1"/>
    </xf>
    <xf numFmtId="0" fontId="102" fillId="0" borderId="0" xfId="61" applyFont="1" applyAlignment="1">
      <alignment horizontal="center"/>
    </xf>
    <xf numFmtId="4" fontId="102" fillId="0" borderId="8" xfId="61" applyNumberFormat="1" applyFont="1" applyBorder="1" applyAlignment="1">
      <alignment horizontal="center" vertical="center" wrapText="1"/>
    </xf>
    <xf numFmtId="0" fontId="147" fillId="0" borderId="0" xfId="61" applyFont="1" applyBorder="1" applyAlignment="1">
      <alignment horizontal="left" wrapText="1"/>
    </xf>
    <xf numFmtId="0" fontId="147" fillId="0" borderId="0" xfId="61" applyFont="1" applyBorder="1" applyAlignment="1">
      <alignment horizontal="left"/>
    </xf>
    <xf numFmtId="0" fontId="147" fillId="0" borderId="7" xfId="61" applyFont="1" applyFill="1" applyBorder="1" applyAlignment="1">
      <alignment horizontal="right" vertical="center" wrapText="1"/>
    </xf>
    <xf numFmtId="0" fontId="147" fillId="0" borderId="8" xfId="61" applyFont="1" applyFill="1" applyBorder="1" applyAlignment="1">
      <alignment horizontal="right" vertical="center" wrapText="1"/>
    </xf>
    <xf numFmtId="0" fontId="147" fillId="0" borderId="6" xfId="61" applyFont="1" applyFill="1" applyBorder="1" applyAlignment="1">
      <alignment horizontal="right" vertical="center" wrapText="1"/>
    </xf>
    <xf numFmtId="0" fontId="162" fillId="0" borderId="0" xfId="63" applyFont="1" applyFill="1" applyAlignment="1">
      <alignment horizontal="left" vertical="center" wrapText="1"/>
    </xf>
  </cellXfs>
  <cellStyles count="1963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50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8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7"/>
    <cellStyle name="S6 3" xfId="91"/>
    <cellStyle name="S6 4" xfId="102"/>
    <cellStyle name="S6 5" xfId="139"/>
    <cellStyle name="S7" xfId="53"/>
    <cellStyle name="S7 2" xfId="54"/>
    <cellStyle name="S7 2 2" xfId="1949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4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Итоги" xfId="1926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ЛокСмета" xfId="192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12 2" xfId="1937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3"/>
    <cellStyle name="Обычный 2 2 4" xfId="1941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5"/>
    <cellStyle name="Обычный 28 4" xfId="1938"/>
    <cellStyle name="Обычный 29" xfId="1931"/>
    <cellStyle name="Обычный 3" xfId="63"/>
    <cellStyle name="Обычный 3 2" xfId="69"/>
    <cellStyle name="Обычный 3 2 2" xfId="114"/>
    <cellStyle name="Обычный 3 3" xfId="1932"/>
    <cellStyle name="Обычный 30" xfId="1951"/>
    <cellStyle name="Обычный 31" xfId="1952"/>
    <cellStyle name="Обычный 31 2 2" xfId="1946"/>
    <cellStyle name="Обычный 32" xfId="1953"/>
    <cellStyle name="Обычный 33" xfId="1954"/>
    <cellStyle name="Обычный 34" xfId="1956"/>
    <cellStyle name="Обычный 35" xfId="1958"/>
    <cellStyle name="Обычный 36" xfId="1960"/>
    <cellStyle name="Обычный 37" xfId="1962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44"/>
    <cellStyle name="Обычный 41" xfId="1936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Обычный_6200_PRT" xfId="1943"/>
    <cellStyle name="Обычный_6200РД" xfId="1942"/>
    <cellStyle name="ПИР" xfId="1928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15" xfId="1945"/>
    <cellStyle name="Процентный 2" xfId="4"/>
    <cellStyle name="Процентный 2 2" xfId="1808"/>
    <cellStyle name="Процентный 3" xfId="67"/>
    <cellStyle name="Процентный 3 2" xfId="83"/>
    <cellStyle name="Процентный 3 3" xfId="1935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9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10" xfId="1957"/>
    <cellStyle name="Финансовый 11" xfId="1959"/>
    <cellStyle name="Финансовый 12" xfId="1961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3 4" xfId="1939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4"/>
    <cellStyle name="Финансовый 7 2" xfId="1940"/>
    <cellStyle name="Финансовый 8" xfId="1933"/>
    <cellStyle name="Финансовый 9" xfId="1955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63" Type="http://schemas.openxmlformats.org/officeDocument/2006/relationships/externalLink" Target="externalLinks/externalLink44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45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65" Type="http://schemas.openxmlformats.org/officeDocument/2006/relationships/externalLink" Target="externalLinks/externalLink4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27</xdr:col>
      <xdr:colOff>523875</xdr:colOff>
      <xdr:row>35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0" y="3276600"/>
          <a:ext cx="8448675" cy="9972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haylova\AppData\Local\Microsoft\Windows\INetCache\Content.Outlook\S1Y6U532\&#1056;&#1072;&#1079;&#1076;&#1077;&#1083;%20&#1055;&#1044;%20&#8470;9.%20&#1063;&#1072;&#1089;&#1090;&#1100;%202.%20&#1069;&#1051;2-4-&#1055;&#1048;&#1056;-&#1057;&#1052;2_&#1080;&#1079;&#1084;5%2012.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Данные для расчёта сметы"/>
      <sheetName val="ПДР"/>
      <sheetName val="см8"/>
      <sheetName val="DATA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ПОДПИСИ"/>
      <sheetName val="РАСЧЕТ"/>
      <sheetName val="КП (2)"/>
      <sheetName val="Бюджет"/>
      <sheetName val="Norm"/>
      <sheetName val="К.рын"/>
      <sheetName val="Сводная смета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Данные_для_расчёта_сметы"/>
      <sheetName val="Текущие_цены"/>
      <sheetName val="свод_2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Лист2"/>
      <sheetName val="sapactivexlhiddensheet"/>
      <sheetName val="свод 3"/>
      <sheetName val="ID"/>
      <sheetName val="СС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Opex personnel (Term facs)"/>
      <sheetName val="накладная"/>
      <sheetName val="Акт"/>
      <sheetName val="Капитальные затраты"/>
      <sheetName val="13_1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Восстановл_Лист37"/>
      <sheetName val="РСС_АУ"/>
      <sheetName val="Раб.АУ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1155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Объемы работ по ПВ"/>
      <sheetName val="16"/>
      <sheetName val="Таблица 5"/>
      <sheetName val="Таблица 3"/>
      <sheetName val="1.401.2"/>
      <sheetName val="PO Data"/>
      <sheetName val="Rub"/>
      <sheetName val="ПД"/>
      <sheetName val="Коэф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ная "/>
      <sheetName val="7.ТХ Сети (кор)"/>
      <sheetName val="Tier 311208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свод_ИИР"/>
      <sheetName val="М_1"/>
      <sheetName val="Акт выбора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/>
      <sheetData sheetId="398"/>
      <sheetData sheetId="399" refreshError="1"/>
      <sheetData sheetId="400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Таблица 5"/>
      <sheetName val="Таблица 3"/>
      <sheetName val="93-110"/>
      <sheetName val="ПДР"/>
      <sheetName val="Зап-3- СЦБ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1"/>
      <sheetName val="эл_химз_"/>
      <sheetName val="геология_"/>
      <sheetName val="к_84-к_83"/>
      <sheetName val="HP_и_оргтехника"/>
      <sheetName val="Коэфф1_"/>
      <sheetName val="Прайс_лист"/>
      <sheetName val="СМЕТА_проект"/>
      <sheetName val="Лист_опроса"/>
      <sheetName val="13_1"/>
      <sheetName val="свод_2"/>
      <sheetName val="выборка на22 июня"/>
      <sheetName val="см8"/>
      <sheetName val="Calc"/>
      <sheetName val="свод"/>
      <sheetName val="СметаСводная снег"/>
      <sheetName val="Смета 1свод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Данные_для_расчёта_сметы"/>
      <sheetName val="Смета_1"/>
      <sheetName val="свод 3"/>
      <sheetName val="шаблон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breakdown"/>
      <sheetName val="EKDEB90"/>
      <sheetName val="Калплан Кра"/>
      <sheetName val="Коэф КВ"/>
      <sheetName val="кп (3)"/>
      <sheetName val=""/>
      <sheetName val="Подрядчики"/>
      <sheetName val="ма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/>
      <sheetData sheetId="44" refreshError="1"/>
      <sheetData sheetId="45" refreshError="1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Титул"/>
      <sheetName val="изм.1"/>
      <sheetName val="изм.2"/>
      <sheetName val="изм.3"/>
      <sheetName val="изм.4"/>
      <sheetName val="изм.5"/>
      <sheetName val="Содерж"/>
      <sheetName val="02-01-01"/>
      <sheetName val="02-01-02"/>
      <sheetName val="02-01-03"/>
      <sheetName val="02-01-04"/>
      <sheetName val="02-02-01"/>
      <sheetName val="02-02-02"/>
      <sheetName val="02-02-03"/>
      <sheetName val="02-03-01"/>
      <sheetName val="02-03-02"/>
      <sheetName val="02-03-03"/>
      <sheetName val="02-04-01"/>
      <sheetName val="02-04-02"/>
      <sheetName val="02-05-01"/>
      <sheetName val="02-05-02"/>
      <sheetName val="02-05-03"/>
      <sheetName val="02-06-01"/>
      <sheetName val="02-06-02"/>
      <sheetName val="02-06-03"/>
      <sheetName val="02-07-01"/>
      <sheetName val="02-07-02"/>
      <sheetName val="02-07-03"/>
      <sheetName val="02-08-01"/>
      <sheetName val="02-08-02"/>
      <sheetName val="02-08-03"/>
      <sheetName val="02-08-04"/>
      <sheetName val="09-05-01база"/>
      <sheetName val="09-05-01"/>
      <sheetName val="09-05-02база"/>
      <sheetName val="09-05-02"/>
      <sheetName val="09-06-01база"/>
      <sheetName val="09-06-01"/>
      <sheetName val="09-06-02база"/>
      <sheetName val="09-06-02"/>
      <sheetName val="12-01-01"/>
      <sheetName val="12-01-02-1"/>
      <sheetName val="12-01-02-3 "/>
      <sheetName val="12-01-02-3-1"/>
      <sheetName val="12-01-03-2"/>
      <sheetName val="12-01-04"/>
      <sheetName val="12-01-05 "/>
      <sheetName val="12-02-01"/>
      <sheetName val="12-02-02"/>
      <sheetName val="12-02-2-2"/>
      <sheetName val="12-02-03"/>
      <sheetName val="12-03-01"/>
      <sheetName val="12-03-02"/>
      <sheetName val="12-03-02-1"/>
      <sheetName val="12-04-01"/>
      <sheetName val="12-04-1-2"/>
      <sheetName val="12-05-01"/>
      <sheetName val="12-05-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1">
          <cell r="B31" t="str">
            <v>Всего по смете: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>
      <c r="A1" s="16"/>
      <c r="B1" s="17"/>
      <c r="C1" s="17"/>
      <c r="D1" s="16"/>
      <c r="E1" s="18" t="s">
        <v>48</v>
      </c>
      <c r="F1" s="18"/>
      <c r="G1" s="18"/>
      <c r="H1" s="18"/>
      <c r="I1" s="18"/>
      <c r="J1" s="18"/>
      <c r="K1" s="17"/>
      <c r="L1" s="17"/>
      <c r="M1" s="8"/>
    </row>
    <row r="2" spans="1:13">
      <c r="A2" s="16"/>
      <c r="B2" s="17"/>
      <c r="C2" s="17"/>
      <c r="D2" s="16"/>
      <c r="E2" s="18" t="s">
        <v>49</v>
      </c>
      <c r="F2" s="18"/>
      <c r="G2" s="18"/>
      <c r="H2" s="18"/>
      <c r="I2" s="18"/>
      <c r="J2" s="18"/>
      <c r="K2" s="17"/>
      <c r="L2" s="17"/>
      <c r="M2" s="8"/>
    </row>
    <row r="3" spans="1:13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>
      <c r="A4" s="850" t="s">
        <v>47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"/>
    </row>
    <row r="5" spans="1:13">
      <c r="A5" s="851" t="s">
        <v>91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17"/>
    </row>
    <row r="6" spans="1:13" s="93" customFormat="1" ht="26.25" customHeight="1" thickBot="1">
      <c r="A6" s="853" t="s">
        <v>92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4"/>
      <c r="M6" s="92"/>
    </row>
    <row r="7" spans="1:13" ht="21" customHeight="1" thickTop="1">
      <c r="A7" s="20" t="s">
        <v>50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>
      <c r="A8" s="855" t="s">
        <v>17</v>
      </c>
      <c r="B8" s="855" t="s">
        <v>18</v>
      </c>
      <c r="C8" s="855" t="s">
        <v>19</v>
      </c>
      <c r="D8" s="855" t="s">
        <v>20</v>
      </c>
      <c r="E8" s="855" t="s">
        <v>21</v>
      </c>
      <c r="F8" s="855" t="s">
        <v>22</v>
      </c>
      <c r="G8" s="855"/>
      <c r="H8" s="855"/>
      <c r="I8" s="855"/>
      <c r="J8" s="855"/>
      <c r="K8" s="856"/>
      <c r="L8" s="855" t="s">
        <v>23</v>
      </c>
    </row>
    <row r="9" spans="1:13" ht="18" customHeight="1">
      <c r="A9" s="856"/>
      <c r="B9" s="856"/>
      <c r="C9" s="856"/>
      <c r="D9" s="856"/>
      <c r="E9" s="856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856"/>
    </row>
    <row r="10" spans="1:13" ht="18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>
      <c r="A11" s="857" t="s">
        <v>30</v>
      </c>
      <c r="B11" s="858"/>
      <c r="C11" s="858"/>
      <c r="D11" s="858"/>
      <c r="E11" s="858"/>
      <c r="F11" s="858"/>
      <c r="G11" s="858"/>
      <c r="H11" s="858"/>
      <c r="I11" s="858"/>
      <c r="J11" s="858"/>
      <c r="K11" s="858"/>
      <c r="L11" s="859"/>
    </row>
    <row r="12" spans="1:13" ht="42" customHeight="1">
      <c r="A12" s="26">
        <v>1</v>
      </c>
      <c r="B12" s="27" t="s">
        <v>51</v>
      </c>
      <c r="C12" s="28" t="s">
        <v>52</v>
      </c>
      <c r="D12" s="28">
        <v>0.36</v>
      </c>
      <c r="E12" s="29" t="s">
        <v>53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>
      <c r="A13" s="26">
        <v>2</v>
      </c>
      <c r="B13" s="27" t="s">
        <v>54</v>
      </c>
      <c r="C13" s="28" t="s">
        <v>37</v>
      </c>
      <c r="D13" s="28">
        <v>0</v>
      </c>
      <c r="E13" s="29" t="s">
        <v>55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>
      <c r="A14" s="26">
        <v>2</v>
      </c>
      <c r="B14" s="27" t="s">
        <v>56</v>
      </c>
      <c r="C14" s="28" t="s">
        <v>37</v>
      </c>
      <c r="D14" s="28">
        <v>36</v>
      </c>
      <c r="E14" s="29" t="s">
        <v>57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>
      <c r="A15" s="26">
        <v>3</v>
      </c>
      <c r="B15" s="27" t="s">
        <v>58</v>
      </c>
      <c r="C15" s="28" t="s">
        <v>59</v>
      </c>
      <c r="D15" s="28">
        <v>4845</v>
      </c>
      <c r="E15" s="29" t="s">
        <v>60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>
      <c r="A17" s="35"/>
      <c r="B17" s="3" t="s">
        <v>76</v>
      </c>
      <c r="C17" s="7"/>
      <c r="D17" s="36">
        <f>L16</f>
        <v>113568.24</v>
      </c>
      <c r="E17" s="4" t="s">
        <v>61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>
      <c r="A18" s="35"/>
      <c r="B18" s="3" t="s">
        <v>62</v>
      </c>
      <c r="C18" s="7"/>
      <c r="D18" s="36">
        <f>L16</f>
        <v>113568.24</v>
      </c>
      <c r="E18" s="4" t="s">
        <v>63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>
      <c r="A19" s="35"/>
      <c r="B19" s="3" t="s">
        <v>64</v>
      </c>
      <c r="C19" s="37"/>
      <c r="D19" s="36">
        <f>L16</f>
        <v>113568.24</v>
      </c>
      <c r="E19" s="4" t="s">
        <v>65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>
      <c r="A22" s="857" t="s">
        <v>66</v>
      </c>
      <c r="B22" s="858"/>
      <c r="C22" s="858"/>
      <c r="D22" s="858"/>
      <c r="E22" s="858"/>
      <c r="F22" s="858"/>
      <c r="G22" s="858"/>
      <c r="H22" s="858"/>
      <c r="I22" s="858"/>
      <c r="J22" s="858"/>
      <c r="K22" s="858"/>
      <c r="L22" s="859"/>
      <c r="M22" s="9"/>
    </row>
    <row r="23" spans="1:13" ht="29.25" hidden="1" customHeight="1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>
      <c r="A24" s="26">
        <v>4</v>
      </c>
      <c r="B24" s="53" t="s">
        <v>67</v>
      </c>
      <c r="C24" s="29"/>
      <c r="D24" s="54">
        <f>L21</f>
        <v>136281.89000000001</v>
      </c>
      <c r="E24" s="55" t="s">
        <v>68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>
      <c r="A25" s="26">
        <v>5</v>
      </c>
      <c r="B25" s="53" t="s">
        <v>69</v>
      </c>
      <c r="C25" s="29"/>
      <c r="D25" s="54">
        <f>D24+L24</f>
        <v>143095.98000000001</v>
      </c>
      <c r="E25" s="55" t="s">
        <v>70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>
      <c r="A26" s="26">
        <v>6</v>
      </c>
      <c r="B26" s="53" t="s">
        <v>32</v>
      </c>
      <c r="C26" s="29"/>
      <c r="D26" s="54">
        <f>D24+L24</f>
        <v>143095.98000000001</v>
      </c>
      <c r="E26" s="62" t="s">
        <v>71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>
      <c r="A27" s="26">
        <v>8</v>
      </c>
      <c r="B27" s="53" t="s">
        <v>40</v>
      </c>
      <c r="C27" s="29"/>
      <c r="D27" s="54">
        <f>L16+L17</f>
        <v>136281.89000000001</v>
      </c>
      <c r="E27" s="55" t="s">
        <v>72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73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>
      <c r="A32" s="79"/>
      <c r="B32" s="860" t="s">
        <v>74</v>
      </c>
      <c r="C32" s="861"/>
      <c r="D32" s="861"/>
      <c r="E32" s="861"/>
      <c r="F32" s="861"/>
      <c r="G32" s="861"/>
      <c r="H32" s="861"/>
      <c r="I32" s="861"/>
      <c r="J32" s="862"/>
      <c r="K32" s="80">
        <v>3.9</v>
      </c>
      <c r="L32" s="81">
        <f>L31*K32</f>
        <v>747819.58</v>
      </c>
    </row>
    <row r="33" spans="1:12" hidden="1">
      <c r="A33" s="79"/>
      <c r="B33" s="860" t="s">
        <v>44</v>
      </c>
      <c r="C33" s="861"/>
      <c r="D33" s="861"/>
      <c r="E33" s="861"/>
      <c r="F33" s="861"/>
      <c r="G33" s="861"/>
      <c r="H33" s="861"/>
      <c r="I33" s="861"/>
      <c r="J33" s="862"/>
      <c r="K33" s="80">
        <v>1</v>
      </c>
      <c r="L33" s="81">
        <f>L32*K33</f>
        <v>747819.58</v>
      </c>
    </row>
    <row r="34" spans="1:1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>
      <c r="A35" s="79"/>
      <c r="B35" s="847" t="s">
        <v>75</v>
      </c>
      <c r="C35" s="848"/>
      <c r="D35" s="848"/>
      <c r="E35" s="848"/>
      <c r="F35" s="848"/>
      <c r="G35" s="848"/>
      <c r="H35" s="848"/>
      <c r="I35" s="848"/>
      <c r="J35" s="848"/>
      <c r="K35" s="849"/>
      <c r="L35" s="70">
        <v>0</v>
      </c>
    </row>
    <row r="36" spans="1:1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view="pageBreakPreview" topLeftCell="A7" zoomScaleNormal="100" zoomScaleSheetLayoutView="100" workbookViewId="0">
      <selection activeCell="E26" sqref="E26"/>
    </sheetView>
  </sheetViews>
  <sheetFormatPr defaultRowHeight="15"/>
  <cols>
    <col min="1" max="1" width="9.140625" style="231"/>
    <col min="2" max="2" width="44.28515625" style="231" customWidth="1"/>
    <col min="3" max="3" width="12" style="231" customWidth="1"/>
    <col min="4" max="4" width="9.140625" style="231"/>
    <col min="5" max="5" width="22.140625" style="231" customWidth="1"/>
    <col min="6" max="6" width="10.42578125" style="231" customWidth="1"/>
    <col min="7" max="7" width="2.140625" style="231" customWidth="1"/>
    <col min="8" max="8" width="4.28515625" style="231" customWidth="1"/>
    <col min="9" max="9" width="1.85546875" style="231" customWidth="1"/>
    <col min="10" max="10" width="5" style="231" customWidth="1"/>
    <col min="11" max="11" width="2" style="231" customWidth="1"/>
    <col min="12" max="12" width="4.42578125" style="231" customWidth="1"/>
    <col min="13" max="13" width="2.140625" style="231" customWidth="1"/>
    <col min="14" max="14" width="6.85546875" style="231" customWidth="1"/>
    <col min="15" max="15" width="13.28515625" style="231" customWidth="1"/>
    <col min="16" max="16" width="12" style="231" bestFit="1" customWidth="1"/>
    <col min="17" max="16384" width="9.140625" style="231"/>
  </cols>
  <sheetData>
    <row r="1" spans="1:16">
      <c r="A1" s="1002" t="s">
        <v>281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</row>
    <row r="2" spans="1:16">
      <c r="A2" s="1002" t="s">
        <v>282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</row>
    <row r="3" spans="1:16" ht="26.25" customHeight="1">
      <c r="A3" s="1003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</row>
    <row r="4" spans="1:16">
      <c r="A4" s="996" t="s">
        <v>283</v>
      </c>
      <c r="B4" s="997"/>
      <c r="C4" s="998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</row>
    <row r="5" spans="1:16">
      <c r="A5" s="996" t="s">
        <v>284</v>
      </c>
      <c r="B5" s="997"/>
      <c r="C5" s="998" t="s">
        <v>285</v>
      </c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</row>
    <row r="6" spans="1:16">
      <c r="A6" s="996" t="s">
        <v>286</v>
      </c>
      <c r="B6" s="997"/>
      <c r="C6" s="998" t="s">
        <v>80</v>
      </c>
      <c r="D6" s="999"/>
      <c r="E6" s="999"/>
      <c r="F6" s="999"/>
      <c r="G6" s="999"/>
      <c r="H6" s="999"/>
      <c r="I6" s="999"/>
      <c r="J6" s="999"/>
      <c r="K6" s="999"/>
      <c r="L6" s="999"/>
      <c r="M6" s="999"/>
      <c r="N6" s="999"/>
      <c r="O6" s="999"/>
    </row>
    <row r="7" spans="1:16">
      <c r="A7" s="232" t="s">
        <v>287</v>
      </c>
      <c r="B7" s="233"/>
      <c r="C7" s="233"/>
      <c r="D7" s="234"/>
      <c r="E7" s="233"/>
      <c r="F7" s="233"/>
      <c r="G7" s="233"/>
      <c r="H7" s="233"/>
      <c r="I7" s="233"/>
      <c r="J7" s="234"/>
      <c r="K7" s="234"/>
      <c r="L7" s="234"/>
      <c r="M7" s="234"/>
      <c r="N7" s="234"/>
      <c r="O7" s="235"/>
    </row>
    <row r="8" spans="1:16">
      <c r="A8" s="992" t="s">
        <v>17</v>
      </c>
      <c r="B8" s="992" t="s">
        <v>35</v>
      </c>
      <c r="C8" s="992" t="s">
        <v>36</v>
      </c>
      <c r="D8" s="992" t="s">
        <v>20</v>
      </c>
      <c r="E8" s="992" t="s">
        <v>21</v>
      </c>
      <c r="F8" s="992" t="s">
        <v>288</v>
      </c>
      <c r="G8" s="992"/>
      <c r="H8" s="992"/>
      <c r="I8" s="992"/>
      <c r="J8" s="992"/>
      <c r="K8" s="992"/>
      <c r="L8" s="992"/>
      <c r="M8" s="992"/>
      <c r="N8" s="992"/>
      <c r="O8" s="1000" t="s">
        <v>23</v>
      </c>
    </row>
    <row r="9" spans="1:16" ht="27.75" customHeight="1">
      <c r="A9" s="992"/>
      <c r="B9" s="992"/>
      <c r="C9" s="992"/>
      <c r="D9" s="992"/>
      <c r="E9" s="992"/>
      <c r="F9" s="47" t="s">
        <v>24</v>
      </c>
      <c r="G9" s="236"/>
      <c r="H9" s="237" t="s">
        <v>25</v>
      </c>
      <c r="I9" s="236"/>
      <c r="J9" s="237" t="s">
        <v>26</v>
      </c>
      <c r="K9" s="236"/>
      <c r="L9" s="237" t="s">
        <v>27</v>
      </c>
      <c r="M9" s="236"/>
      <c r="N9" s="237" t="s">
        <v>20</v>
      </c>
      <c r="O9" s="1001"/>
    </row>
    <row r="10" spans="1:16" ht="12.75" customHeight="1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992">
        <v>6</v>
      </c>
      <c r="G10" s="992"/>
      <c r="H10" s="992"/>
      <c r="I10" s="992"/>
      <c r="J10" s="992"/>
      <c r="K10" s="992"/>
      <c r="L10" s="992"/>
      <c r="M10" s="992"/>
      <c r="N10" s="992"/>
      <c r="O10" s="47">
        <v>7</v>
      </c>
    </row>
    <row r="11" spans="1:16">
      <c r="A11" s="985" t="s">
        <v>30</v>
      </c>
      <c r="B11" s="986"/>
      <c r="C11" s="986"/>
      <c r="D11" s="986"/>
      <c r="E11" s="986"/>
      <c r="F11" s="986"/>
      <c r="G11" s="986"/>
      <c r="H11" s="986"/>
      <c r="I11" s="986"/>
      <c r="J11" s="986"/>
      <c r="K11" s="986"/>
      <c r="L11" s="986"/>
      <c r="M11" s="986"/>
      <c r="N11" s="986"/>
      <c r="O11" s="987"/>
    </row>
    <row r="12" spans="1:16" ht="89.25">
      <c r="A12" s="242">
        <v>1</v>
      </c>
      <c r="B12" s="612" t="s">
        <v>1986</v>
      </c>
      <c r="C12" s="612" t="s">
        <v>291</v>
      </c>
      <c r="D12" s="280">
        <v>10</v>
      </c>
      <c r="E12" s="612" t="s">
        <v>1985</v>
      </c>
      <c r="F12" s="238">
        <v>2432</v>
      </c>
      <c r="G12" s="239" t="s">
        <v>290</v>
      </c>
      <c r="H12" s="614">
        <v>1.2</v>
      </c>
      <c r="I12" s="614"/>
      <c r="J12" s="614"/>
      <c r="K12" s="614"/>
      <c r="L12" s="614"/>
      <c r="M12" s="614" t="s">
        <v>290</v>
      </c>
      <c r="N12" s="571">
        <f>D12</f>
        <v>10</v>
      </c>
      <c r="O12" s="719">
        <f>F12*N12*IF(H12=0,1,H12)*IF(J12=0,1,J12)*IF(L12=0,1,L12)</f>
        <v>29184</v>
      </c>
      <c r="P12" s="241"/>
    </row>
    <row r="13" spans="1:16" ht="21" customHeight="1">
      <c r="A13" s="242"/>
      <c r="B13" s="993" t="s">
        <v>31</v>
      </c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5"/>
      <c r="O13" s="714">
        <f>SUM(O12:O12)</f>
        <v>29184</v>
      </c>
    </row>
    <row r="14" spans="1:16" ht="30.75" customHeight="1">
      <c r="A14" s="242">
        <v>2</v>
      </c>
      <c r="B14" s="40" t="s">
        <v>1198</v>
      </c>
      <c r="C14" s="612" t="s">
        <v>292</v>
      </c>
      <c r="D14" s="612"/>
      <c r="E14" s="575" t="s">
        <v>1197</v>
      </c>
      <c r="F14" s="576">
        <f>O13</f>
        <v>29184</v>
      </c>
      <c r="G14" s="577" t="s">
        <v>290</v>
      </c>
      <c r="H14" s="614">
        <v>1.2</v>
      </c>
      <c r="I14" s="578"/>
      <c r="J14" s="579"/>
      <c r="K14" s="579"/>
      <c r="L14" s="614"/>
      <c r="M14" s="614"/>
      <c r="N14" s="580"/>
      <c r="O14" s="715">
        <f>F14*H14</f>
        <v>35020.800000000003</v>
      </c>
    </row>
    <row r="15" spans="1:16" ht="21" customHeight="1">
      <c r="A15" s="242"/>
      <c r="B15" s="989" t="s">
        <v>293</v>
      </c>
      <c r="C15" s="990"/>
      <c r="D15" s="990"/>
      <c r="E15" s="990"/>
      <c r="F15" s="990"/>
      <c r="G15" s="990"/>
      <c r="H15" s="990"/>
      <c r="I15" s="990"/>
      <c r="J15" s="990"/>
      <c r="K15" s="990"/>
      <c r="L15" s="990"/>
      <c r="M15" s="990"/>
      <c r="N15" s="991"/>
      <c r="O15" s="716">
        <f>O14</f>
        <v>35020.800000000003</v>
      </c>
    </row>
    <row r="16" spans="1:16">
      <c r="A16" s="985" t="s">
        <v>294</v>
      </c>
      <c r="B16" s="986"/>
      <c r="C16" s="986"/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7"/>
    </row>
    <row r="17" spans="1:16" ht="38.25">
      <c r="A17" s="242">
        <v>3</v>
      </c>
      <c r="B17" s="612" t="s">
        <v>1201</v>
      </c>
      <c r="C17" s="612" t="s">
        <v>291</v>
      </c>
      <c r="D17" s="280">
        <f>D12</f>
        <v>10</v>
      </c>
      <c r="E17" s="612" t="s">
        <v>1202</v>
      </c>
      <c r="F17" s="238">
        <v>589</v>
      </c>
      <c r="G17" s="239" t="s">
        <v>290</v>
      </c>
      <c r="H17" s="614">
        <v>1.2</v>
      </c>
      <c r="I17" s="614"/>
      <c r="J17" s="614"/>
      <c r="K17" s="614"/>
      <c r="L17" s="614"/>
      <c r="M17" s="614" t="s">
        <v>290</v>
      </c>
      <c r="N17" s="571">
        <f>D17</f>
        <v>10</v>
      </c>
      <c r="O17" s="719">
        <f>F17*N17*IF(H17=0,1,H17)*IF(J17=0,1,J17)*IF(L17=0,1,L17)</f>
        <v>7068</v>
      </c>
      <c r="P17" s="241"/>
    </row>
    <row r="18" spans="1:16" ht="15.75" customHeight="1">
      <c r="A18" s="242"/>
      <c r="B18" s="989" t="s">
        <v>299</v>
      </c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1"/>
      <c r="O18" s="716">
        <f>SUM(O17:O17)</f>
        <v>7068</v>
      </c>
    </row>
    <row r="19" spans="1:16">
      <c r="A19" s="985" t="s">
        <v>300</v>
      </c>
      <c r="B19" s="986"/>
      <c r="C19" s="986"/>
      <c r="D19" s="986"/>
      <c r="E19" s="986"/>
      <c r="F19" s="986"/>
      <c r="G19" s="986"/>
      <c r="H19" s="986"/>
      <c r="I19" s="986"/>
      <c r="J19" s="986"/>
      <c r="K19" s="986"/>
      <c r="L19" s="986"/>
      <c r="M19" s="986"/>
      <c r="N19" s="986"/>
      <c r="O19" s="987"/>
    </row>
    <row r="20" spans="1:16" ht="51">
      <c r="A20" s="242">
        <v>4</v>
      </c>
      <c r="B20" s="612" t="s">
        <v>1199</v>
      </c>
      <c r="C20" s="612" t="s">
        <v>301</v>
      </c>
      <c r="D20" s="244">
        <v>8.7499999999999994E-2</v>
      </c>
      <c r="E20" s="612" t="s">
        <v>1200</v>
      </c>
      <c r="F20" s="238">
        <f>O15</f>
        <v>35020.800000000003</v>
      </c>
      <c r="G20" s="239"/>
      <c r="H20" s="564"/>
      <c r="I20" s="564"/>
      <c r="J20" s="614"/>
      <c r="K20" s="614"/>
      <c r="L20" s="614"/>
      <c r="M20" s="614" t="s">
        <v>290</v>
      </c>
      <c r="N20" s="565">
        <f>D20</f>
        <v>8.7499999999999994E-2</v>
      </c>
      <c r="O20" s="719">
        <f>F20*N20*IF(H20=0,1,H20)*IF(J20=0,1,J20)*IF(L20=0,1,L20)</f>
        <v>3064.32</v>
      </c>
    </row>
    <row r="21" spans="1:16" ht="38.25">
      <c r="A21" s="242">
        <v>5</v>
      </c>
      <c r="B21" s="612" t="s">
        <v>884</v>
      </c>
      <c r="C21" s="612" t="s">
        <v>301</v>
      </c>
      <c r="D21" s="246">
        <v>0.19600000000000001</v>
      </c>
      <c r="E21" s="612" t="s">
        <v>883</v>
      </c>
      <c r="F21" s="566">
        <f>F20+O20</f>
        <v>38085.120000000003</v>
      </c>
      <c r="G21" s="567"/>
      <c r="H21" s="568"/>
      <c r="I21" s="568"/>
      <c r="J21" s="299"/>
      <c r="K21" s="299"/>
      <c r="L21" s="299"/>
      <c r="M21" s="299" t="s">
        <v>290</v>
      </c>
      <c r="N21" s="569">
        <f>D21</f>
        <v>0.19600000000000001</v>
      </c>
      <c r="O21" s="719">
        <f>F21*N21*IF(H21=0,1,H21)*IF(J21=0,1,J21)*IF(L21=0,1,L21)</f>
        <v>7464.68</v>
      </c>
    </row>
    <row r="22" spans="1:16" ht="25.5">
      <c r="A22" s="242">
        <v>6</v>
      </c>
      <c r="B22" s="612" t="s">
        <v>302</v>
      </c>
      <c r="C22" s="612" t="s">
        <v>301</v>
      </c>
      <c r="D22" s="246">
        <v>0.06</v>
      </c>
      <c r="E22" s="250" t="s">
        <v>303</v>
      </c>
      <c r="F22" s="238">
        <f>F20+O20</f>
        <v>38085.120000000003</v>
      </c>
      <c r="G22" s="239" t="s">
        <v>290</v>
      </c>
      <c r="H22" s="570">
        <v>2.5</v>
      </c>
      <c r="I22" s="570"/>
      <c r="J22" s="614"/>
      <c r="K22" s="614"/>
      <c r="L22" s="614"/>
      <c r="M22" s="614" t="s">
        <v>290</v>
      </c>
      <c r="N22" s="569">
        <f>D22</f>
        <v>0.06</v>
      </c>
      <c r="O22" s="719">
        <f>F22*N22*IF(H22=0,1,H22)*IF(J22=0,1,J22)*IF(L22=0,1,L22)</f>
        <v>5712.77</v>
      </c>
    </row>
    <row r="23" spans="1:16">
      <c r="A23" s="989" t="s">
        <v>42</v>
      </c>
      <c r="B23" s="990"/>
      <c r="C23" s="990"/>
      <c r="D23" s="990"/>
      <c r="E23" s="990"/>
      <c r="F23" s="990"/>
      <c r="G23" s="990"/>
      <c r="H23" s="990"/>
      <c r="I23" s="990"/>
      <c r="J23" s="990"/>
      <c r="K23" s="990"/>
      <c r="L23" s="990"/>
      <c r="M23" s="990"/>
      <c r="N23" s="991"/>
      <c r="O23" s="717">
        <f>SUM(O20:O22)</f>
        <v>16241.77</v>
      </c>
    </row>
    <row r="24" spans="1:16">
      <c r="A24" s="242"/>
      <c r="B24" s="41" t="s">
        <v>898</v>
      </c>
      <c r="C24" s="47"/>
      <c r="D24" s="47"/>
      <c r="E24" s="40"/>
      <c r="F24" s="236"/>
      <c r="G24" s="240"/>
      <c r="H24" s="240"/>
      <c r="I24" s="240"/>
      <c r="J24" s="240"/>
      <c r="K24" s="240"/>
      <c r="L24" s="240"/>
      <c r="M24" s="240"/>
      <c r="N24" s="243"/>
      <c r="O24" s="717">
        <f>O23+O18+O15</f>
        <v>58330.57</v>
      </c>
    </row>
    <row r="25" spans="1:16" ht="19.5" customHeight="1">
      <c r="A25" s="257"/>
      <c r="B25" s="860" t="s">
        <v>916</v>
      </c>
      <c r="C25" s="988"/>
      <c r="D25" s="988"/>
      <c r="E25" s="988"/>
      <c r="F25" s="988"/>
      <c r="G25" s="988"/>
      <c r="H25" s="988"/>
      <c r="I25" s="988"/>
      <c r="J25" s="988"/>
      <c r="K25" s="988"/>
      <c r="L25" s="988"/>
      <c r="M25" s="255"/>
      <c r="N25" s="258">
        <v>4.96</v>
      </c>
      <c r="O25" s="718">
        <f>O24*N25</f>
        <v>289319.63</v>
      </c>
    </row>
    <row r="26" spans="1:16">
      <c r="A26" s="599"/>
      <c r="B26" s="600" t="s">
        <v>896</v>
      </c>
      <c r="C26" s="599"/>
      <c r="D26" s="599"/>
      <c r="E26" s="600" t="s">
        <v>897</v>
      </c>
      <c r="F26" s="711"/>
      <c r="G26" s="712"/>
      <c r="H26" s="712"/>
      <c r="I26" s="712"/>
      <c r="J26" s="712"/>
      <c r="K26" s="712"/>
      <c r="L26" s="712"/>
      <c r="M26" s="712"/>
      <c r="N26" s="713"/>
      <c r="O26" s="720">
        <f>O25*1.1</f>
        <v>318251.59000000003</v>
      </c>
    </row>
    <row r="36" spans="1:16" ht="38.25">
      <c r="A36" s="242">
        <v>1</v>
      </c>
      <c r="B36" s="612" t="s">
        <v>877</v>
      </c>
      <c r="C36" s="612" t="s">
        <v>291</v>
      </c>
      <c r="D36" s="280">
        <v>13</v>
      </c>
      <c r="E36" s="612" t="s">
        <v>880</v>
      </c>
      <c r="F36" s="238">
        <v>1380</v>
      </c>
      <c r="G36" s="239"/>
      <c r="H36" s="614"/>
      <c r="I36" s="614"/>
      <c r="J36" s="614"/>
      <c r="K36" s="614"/>
      <c r="L36" s="614"/>
      <c r="M36" s="614" t="s">
        <v>290</v>
      </c>
      <c r="N36" s="571">
        <f>D36</f>
        <v>13</v>
      </c>
      <c r="O36" s="601">
        <f>F36*N36*IF(H36=0,1,H36)*IF(J36=0,1,J36)*IF(L36=0,1,L36)</f>
        <v>17940</v>
      </c>
      <c r="P36" s="241"/>
    </row>
    <row r="37" spans="1:16" ht="83.25" customHeight="1">
      <c r="A37" s="242">
        <v>2</v>
      </c>
      <c r="B37" s="572" t="s">
        <v>875</v>
      </c>
      <c r="C37" s="240" t="s">
        <v>291</v>
      </c>
      <c r="D37" s="261">
        <v>0.1</v>
      </c>
      <c r="E37" s="47" t="s">
        <v>881</v>
      </c>
      <c r="F37" s="238">
        <v>3288</v>
      </c>
      <c r="G37" s="239"/>
      <c r="H37" s="240"/>
      <c r="I37" s="240"/>
      <c r="J37" s="240"/>
      <c r="K37" s="240"/>
      <c r="L37" s="240"/>
      <c r="M37" s="240" t="s">
        <v>290</v>
      </c>
      <c r="N37" s="573">
        <f>D37</f>
        <v>0.1</v>
      </c>
      <c r="O37" s="601">
        <f>F37*N37*IF(H37=0,1,H37)*IF(J37=0,1,J37)*IF(L37=0,1,L37)</f>
        <v>328.8</v>
      </c>
    </row>
    <row r="38" spans="1:16" ht="51">
      <c r="A38" s="242">
        <v>3</v>
      </c>
      <c r="B38" s="47" t="s">
        <v>295</v>
      </c>
      <c r="C38" s="240" t="s">
        <v>289</v>
      </c>
      <c r="D38" s="263">
        <v>3</v>
      </c>
      <c r="E38" s="47" t="s">
        <v>876</v>
      </c>
      <c r="F38" s="238">
        <v>6897</v>
      </c>
      <c r="G38" s="239" t="s">
        <v>290</v>
      </c>
      <c r="H38" s="240">
        <v>1.3</v>
      </c>
      <c r="I38" s="240"/>
      <c r="J38" s="240"/>
      <c r="K38" s="240"/>
      <c r="L38" s="240"/>
      <c r="M38" s="240" t="s">
        <v>290</v>
      </c>
      <c r="N38" s="574">
        <f>D38</f>
        <v>3</v>
      </c>
      <c r="O38" s="601">
        <f>F38*N38*IF(H38=0,1,H38)*IF(J38=0,1,J38)*IF(L38=0,1,L38)</f>
        <v>26898.3</v>
      </c>
    </row>
    <row r="39" spans="1:16" ht="25.5">
      <c r="A39" s="242">
        <v>4</v>
      </c>
      <c r="B39" s="47" t="s">
        <v>297</v>
      </c>
      <c r="C39" s="240" t="s">
        <v>289</v>
      </c>
      <c r="D39" s="263">
        <v>3</v>
      </c>
      <c r="E39" s="47" t="s">
        <v>878</v>
      </c>
      <c r="F39" s="238">
        <v>2463</v>
      </c>
      <c r="G39" s="239"/>
      <c r="H39" s="240"/>
      <c r="I39" s="240"/>
      <c r="J39" s="240"/>
      <c r="K39" s="240"/>
      <c r="L39" s="240"/>
      <c r="M39" s="240" t="s">
        <v>290</v>
      </c>
      <c r="N39" s="574">
        <f t="shared" ref="N39" si="0">D39</f>
        <v>3</v>
      </c>
      <c r="O39" s="601">
        <f>F39*N39*IF(H39=0,1,H39)*IF(J39=0,1,J39)*IF(L39=0,1,L39)</f>
        <v>7389</v>
      </c>
    </row>
    <row r="40" spans="1:16">
      <c r="A40" s="985" t="s">
        <v>294</v>
      </c>
      <c r="B40" s="986"/>
      <c r="C40" s="986"/>
      <c r="D40" s="986"/>
      <c r="E40" s="986"/>
      <c r="F40" s="986"/>
      <c r="G40" s="986"/>
      <c r="H40" s="986"/>
      <c r="I40" s="986"/>
      <c r="J40" s="986"/>
      <c r="K40" s="986"/>
      <c r="L40" s="986"/>
      <c r="M40" s="986"/>
      <c r="N40" s="986"/>
      <c r="O40" s="987"/>
    </row>
    <row r="41" spans="1:16" ht="38.25">
      <c r="A41" s="242">
        <v>3</v>
      </c>
      <c r="B41" s="612" t="s">
        <v>879</v>
      </c>
      <c r="C41" s="612" t="s">
        <v>291</v>
      </c>
      <c r="D41" s="280">
        <f>D36</f>
        <v>13</v>
      </c>
      <c r="E41" s="612" t="s">
        <v>882</v>
      </c>
      <c r="F41" s="238">
        <v>422</v>
      </c>
      <c r="G41" s="239" t="s">
        <v>290</v>
      </c>
      <c r="H41" s="614">
        <v>1.2</v>
      </c>
      <c r="I41" s="614"/>
      <c r="J41" s="614"/>
      <c r="K41" s="614"/>
      <c r="L41" s="614"/>
      <c r="M41" s="614" t="s">
        <v>290</v>
      </c>
      <c r="N41" s="571">
        <f>D41</f>
        <v>13</v>
      </c>
      <c r="O41" s="601">
        <f>F41*N41*IF(H41=0,1,H41)*IF(J41=0,1,J41)*IF(L41=0,1,L41)</f>
        <v>6583.2</v>
      </c>
      <c r="P41" s="241"/>
    </row>
    <row r="42" spans="1:16" ht="63.75">
      <c r="A42" s="242">
        <v>8</v>
      </c>
      <c r="B42" s="47" t="s">
        <v>295</v>
      </c>
      <c r="C42" s="240" t="s">
        <v>289</v>
      </c>
      <c r="D42" s="263">
        <f>D38</f>
        <v>3</v>
      </c>
      <c r="E42" s="47" t="s">
        <v>296</v>
      </c>
      <c r="F42" s="238">
        <v>2705</v>
      </c>
      <c r="G42" s="239" t="s">
        <v>290</v>
      </c>
      <c r="H42" s="240">
        <v>1.3</v>
      </c>
      <c r="I42" s="240" t="s">
        <v>290</v>
      </c>
      <c r="J42" s="240">
        <v>1.2</v>
      </c>
      <c r="K42" s="240"/>
      <c r="L42" s="240"/>
      <c r="M42" s="240" t="s">
        <v>290</v>
      </c>
      <c r="N42" s="574">
        <f>D42</f>
        <v>3</v>
      </c>
      <c r="O42" s="601">
        <f>F42*N42*IF(H42=0,1,H42)*IF(J42=0,1,J42)*IF(L42=0,1,L42)</f>
        <v>12659.4</v>
      </c>
    </row>
    <row r="43" spans="1:16" ht="38.25">
      <c r="A43" s="242">
        <v>9</v>
      </c>
      <c r="B43" s="47" t="s">
        <v>297</v>
      </c>
      <c r="C43" s="240" t="s">
        <v>289</v>
      </c>
      <c r="D43" s="263">
        <f>D39</f>
        <v>3</v>
      </c>
      <c r="E43" s="47" t="s">
        <v>298</v>
      </c>
      <c r="F43" s="238">
        <v>485</v>
      </c>
      <c r="G43" s="239" t="s">
        <v>290</v>
      </c>
      <c r="H43" s="240">
        <v>1.2</v>
      </c>
      <c r="I43" s="240"/>
      <c r="J43" s="240"/>
      <c r="K43" s="240"/>
      <c r="L43" s="240"/>
      <c r="M43" s="240" t="s">
        <v>290</v>
      </c>
      <c r="N43" s="574">
        <f t="shared" ref="N43" si="1">D43</f>
        <v>3</v>
      </c>
      <c r="O43" s="601">
        <f>F43*N43*IF(H43=0,1,H43)*IF(J43=0,1,J43)*IF(L43=0,1,L43)</f>
        <v>1746</v>
      </c>
    </row>
  </sheetData>
  <mergeCells count="26">
    <mergeCell ref="A5:B5"/>
    <mergeCell ref="C5:O5"/>
    <mergeCell ref="A1:O1"/>
    <mergeCell ref="A2:O2"/>
    <mergeCell ref="A3:O3"/>
    <mergeCell ref="A4:B4"/>
    <mergeCell ref="C4:O4"/>
    <mergeCell ref="A6:B6"/>
    <mergeCell ref="C6:O6"/>
    <mergeCell ref="A8:A9"/>
    <mergeCell ref="B8:B9"/>
    <mergeCell ref="C8:C9"/>
    <mergeCell ref="D8:D9"/>
    <mergeCell ref="E8:E9"/>
    <mergeCell ref="F8:N8"/>
    <mergeCell ref="O8:O9"/>
    <mergeCell ref="A40:O40"/>
    <mergeCell ref="A19:O19"/>
    <mergeCell ref="B25:L25"/>
    <mergeCell ref="A23:N23"/>
    <mergeCell ref="F10:N10"/>
    <mergeCell ref="A11:O11"/>
    <mergeCell ref="B13:N13"/>
    <mergeCell ref="B15:N15"/>
    <mergeCell ref="A16:O16"/>
    <mergeCell ref="B18:N18"/>
  </mergeCells>
  <pageMargins left="0.7" right="0.7" top="0.75" bottom="0.75" header="0.3" footer="0.3"/>
  <pageSetup paperSize="9" scale="8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3"/>
  <sheetViews>
    <sheetView view="pageBreakPreview" topLeftCell="A55" zoomScale="85" zoomScaleNormal="98" zoomScaleSheetLayoutView="85" workbookViewId="0">
      <selection activeCell="F73" sqref="F73"/>
    </sheetView>
  </sheetViews>
  <sheetFormatPr defaultColWidth="9.28515625" defaultRowHeight="15"/>
  <cols>
    <col min="1" max="1" width="3.7109375" style="259" customWidth="1"/>
    <col min="2" max="2" width="38.28515625" style="259" customWidth="1"/>
    <col min="3" max="3" width="8.140625" style="259" customWidth="1"/>
    <col min="4" max="4" width="12.28515625" style="259" customWidth="1"/>
    <col min="5" max="5" width="19" style="259" customWidth="1"/>
    <col min="6" max="6" width="9.28515625" style="259"/>
    <col min="7" max="7" width="10" style="259" bestFit="1" customWidth="1"/>
    <col min="8" max="11" width="9.28515625" style="259"/>
    <col min="12" max="12" width="14" style="259" customWidth="1"/>
    <col min="13" max="13" width="46.28515625" style="259" customWidth="1"/>
    <col min="14" max="14" width="14.7109375" style="259" bestFit="1" customWidth="1"/>
    <col min="15" max="16" width="9.28515625" style="259"/>
    <col min="17" max="17" width="9.28515625" style="259" customWidth="1"/>
    <col min="18" max="18" width="9.28515625" style="259"/>
    <col min="19" max="19" width="9.28515625" style="259" customWidth="1"/>
    <col min="20" max="26" width="9.28515625" style="259"/>
    <col min="27" max="27" width="9.28515625" style="259" customWidth="1"/>
    <col min="28" max="16384" width="9.28515625" style="259"/>
  </cols>
  <sheetData>
    <row r="1" spans="1:14">
      <c r="A1" s="1019" t="s">
        <v>305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311"/>
    </row>
    <row r="2" spans="1:14">
      <c r="A2" s="1019" t="s">
        <v>1263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311"/>
    </row>
    <row r="3" spans="1:14" ht="26.25" customHeight="1">
      <c r="A3" s="1020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311"/>
    </row>
    <row r="4" spans="1:14">
      <c r="A4" s="1017" t="s">
        <v>306</v>
      </c>
      <c r="B4" s="1018"/>
      <c r="C4" s="1018"/>
      <c r="D4" s="1017"/>
      <c r="E4" s="1018"/>
      <c r="F4" s="1018"/>
      <c r="G4" s="1018"/>
      <c r="H4" s="1018"/>
      <c r="I4" s="1018"/>
      <c r="J4" s="1018"/>
      <c r="K4" s="1018"/>
      <c r="L4" s="1018"/>
      <c r="M4" s="6"/>
    </row>
    <row r="5" spans="1:14">
      <c r="A5" s="1017" t="s">
        <v>189</v>
      </c>
      <c r="B5" s="1018"/>
      <c r="C5" s="1018"/>
      <c r="D5" s="1017" t="s">
        <v>190</v>
      </c>
      <c r="E5" s="1018"/>
      <c r="F5" s="1018"/>
      <c r="G5" s="1018"/>
      <c r="H5" s="1018"/>
      <c r="I5" s="1018"/>
      <c r="J5" s="1018"/>
      <c r="K5" s="1018"/>
      <c r="L5" s="1018"/>
      <c r="M5" s="17"/>
    </row>
    <row r="6" spans="1:14">
      <c r="A6" s="736" t="s">
        <v>307</v>
      </c>
      <c r="B6" s="737"/>
      <c r="C6" s="737"/>
      <c r="D6" s="738"/>
      <c r="E6" s="737"/>
      <c r="F6" s="737"/>
      <c r="G6" s="737"/>
      <c r="H6" s="737"/>
      <c r="I6" s="737"/>
      <c r="J6" s="737"/>
      <c r="K6" s="737"/>
      <c r="L6" s="739"/>
      <c r="M6" s="1007"/>
    </row>
    <row r="7" spans="1:14" ht="21" customHeight="1">
      <c r="A7" s="1010" t="s">
        <v>17</v>
      </c>
      <c r="B7" s="1010" t="s">
        <v>18</v>
      </c>
      <c r="C7" s="1010" t="s">
        <v>36</v>
      </c>
      <c r="D7" s="1010" t="s">
        <v>20</v>
      </c>
      <c r="E7" s="1010" t="s">
        <v>21</v>
      </c>
      <c r="F7" s="1010" t="s">
        <v>22</v>
      </c>
      <c r="G7" s="1010"/>
      <c r="H7" s="1010"/>
      <c r="I7" s="1010"/>
      <c r="J7" s="1010"/>
      <c r="K7" s="1011"/>
      <c r="L7" s="1010" t="s">
        <v>23</v>
      </c>
      <c r="M7" s="1008"/>
    </row>
    <row r="8" spans="1:14" ht="30.75" customHeight="1">
      <c r="A8" s="1011"/>
      <c r="B8" s="1011"/>
      <c r="C8" s="1011"/>
      <c r="D8" s="1011"/>
      <c r="E8" s="1011"/>
      <c r="F8" s="740" t="s">
        <v>24</v>
      </c>
      <c r="G8" s="740" t="s">
        <v>25</v>
      </c>
      <c r="H8" s="740" t="s">
        <v>26</v>
      </c>
      <c r="I8" s="740" t="s">
        <v>27</v>
      </c>
      <c r="J8" s="740" t="s">
        <v>28</v>
      </c>
      <c r="K8" s="740" t="s">
        <v>29</v>
      </c>
      <c r="L8" s="1011"/>
      <c r="M8" s="1009"/>
    </row>
    <row r="9" spans="1:14">
      <c r="A9" s="612">
        <v>1</v>
      </c>
      <c r="B9" s="612">
        <v>2</v>
      </c>
      <c r="C9" s="612">
        <v>3</v>
      </c>
      <c r="D9" s="612">
        <v>4</v>
      </c>
      <c r="E9" s="612">
        <v>5</v>
      </c>
      <c r="F9" s="612">
        <v>6</v>
      </c>
      <c r="G9" s="612">
        <v>7</v>
      </c>
      <c r="H9" s="612">
        <v>8</v>
      </c>
      <c r="I9" s="612">
        <v>9</v>
      </c>
      <c r="J9" s="612">
        <v>10</v>
      </c>
      <c r="K9" s="612">
        <v>11</v>
      </c>
      <c r="L9" s="612">
        <v>12</v>
      </c>
      <c r="M9" s="312"/>
    </row>
    <row r="10" spans="1:14">
      <c r="A10" s="1012" t="s">
        <v>30</v>
      </c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4"/>
      <c r="M10" s="313"/>
    </row>
    <row r="11" spans="1:14" ht="38.25">
      <c r="A11" s="242">
        <v>1</v>
      </c>
      <c r="B11" s="260" t="s">
        <v>308</v>
      </c>
      <c r="C11" s="612" t="s">
        <v>309</v>
      </c>
      <c r="D11" s="261">
        <v>1</v>
      </c>
      <c r="E11" s="40" t="s">
        <v>310</v>
      </c>
      <c r="F11" s="254">
        <v>47.2</v>
      </c>
      <c r="G11" s="249"/>
      <c r="H11" s="249"/>
      <c r="I11" s="242"/>
      <c r="J11" s="242"/>
      <c r="K11" s="52"/>
      <c r="L11" s="247">
        <f t="shared" ref="L11:L26" si="0">D11*F11*IF(G11=0,1,G11)*IF(H11=0,1,H11)*IF(I11=0,1,I11)*IF(J11=0,1,J11)*IF(K11=0,1,K11)</f>
        <v>47.2</v>
      </c>
      <c r="M11" s="314"/>
    </row>
    <row r="12" spans="1:14" ht="51">
      <c r="A12" s="242">
        <f>A11+1</f>
        <v>2</v>
      </c>
      <c r="B12" s="260" t="s">
        <v>387</v>
      </c>
      <c r="C12" s="612" t="s">
        <v>309</v>
      </c>
      <c r="D12" s="261">
        <v>0.5</v>
      </c>
      <c r="E12" s="40" t="s">
        <v>388</v>
      </c>
      <c r="F12" s="254">
        <v>33.6</v>
      </c>
      <c r="G12" s="249"/>
      <c r="H12" s="242"/>
      <c r="I12" s="242"/>
      <c r="J12" s="242"/>
      <c r="K12" s="52"/>
      <c r="L12" s="247">
        <f t="shared" si="0"/>
        <v>16.8</v>
      </c>
      <c r="M12" s="314"/>
    </row>
    <row r="13" spans="1:14" ht="38.25">
      <c r="A13" s="242">
        <f>A12+1</f>
        <v>3</v>
      </c>
      <c r="B13" s="260" t="s">
        <v>389</v>
      </c>
      <c r="C13" s="612" t="s">
        <v>390</v>
      </c>
      <c r="D13" s="261">
        <v>5</v>
      </c>
      <c r="E13" s="40" t="s">
        <v>391</v>
      </c>
      <c r="F13" s="254">
        <v>16.399999999999999</v>
      </c>
      <c r="G13" s="249"/>
      <c r="H13" s="242"/>
      <c r="I13" s="242"/>
      <c r="J13" s="242"/>
      <c r="K13" s="52"/>
      <c r="L13" s="247">
        <f t="shared" si="0"/>
        <v>82</v>
      </c>
      <c r="M13" s="314"/>
    </row>
    <row r="14" spans="1:14" ht="25.5">
      <c r="A14" s="242">
        <f t="shared" ref="A14:A29" si="1">A13+1</f>
        <v>4</v>
      </c>
      <c r="B14" s="260" t="s">
        <v>392</v>
      </c>
      <c r="C14" s="612" t="s">
        <v>393</v>
      </c>
      <c r="D14" s="261">
        <v>18</v>
      </c>
      <c r="E14" s="40" t="s">
        <v>394</v>
      </c>
      <c r="F14" s="254">
        <v>149</v>
      </c>
      <c r="G14" s="249"/>
      <c r="H14" s="242"/>
      <c r="I14" s="242"/>
      <c r="J14" s="242"/>
      <c r="K14" s="52"/>
      <c r="L14" s="247">
        <f t="shared" si="0"/>
        <v>2682</v>
      </c>
      <c r="M14" s="314"/>
    </row>
    <row r="15" spans="1:14" s="262" customFormat="1" ht="38.25">
      <c r="A15" s="242">
        <f t="shared" si="1"/>
        <v>5</v>
      </c>
      <c r="B15" s="260" t="s">
        <v>395</v>
      </c>
      <c r="C15" s="612" t="s">
        <v>311</v>
      </c>
      <c r="D15" s="612">
        <v>143</v>
      </c>
      <c r="E15" s="40" t="s">
        <v>396</v>
      </c>
      <c r="F15" s="254">
        <v>74.400000000000006</v>
      </c>
      <c r="G15" s="254">
        <v>1.1000000000000001</v>
      </c>
      <c r="H15" s="249"/>
      <c r="I15" s="242"/>
      <c r="J15" s="242"/>
      <c r="K15" s="52"/>
      <c r="L15" s="247">
        <f t="shared" si="0"/>
        <v>11703.12</v>
      </c>
      <c r="M15" s="315"/>
    </row>
    <row r="16" spans="1:14" s="262" customFormat="1" ht="38.25">
      <c r="A16" s="242">
        <f t="shared" si="1"/>
        <v>6</v>
      </c>
      <c r="B16" s="260" t="s">
        <v>397</v>
      </c>
      <c r="C16" s="612" t="s">
        <v>311</v>
      </c>
      <c r="D16" s="612">
        <v>300</v>
      </c>
      <c r="E16" s="40" t="s">
        <v>396</v>
      </c>
      <c r="F16" s="254">
        <v>99.7</v>
      </c>
      <c r="G16" s="254">
        <v>1.1000000000000001</v>
      </c>
      <c r="H16" s="249"/>
      <c r="I16" s="242"/>
      <c r="J16" s="242"/>
      <c r="K16" s="52"/>
      <c r="L16" s="247">
        <f t="shared" si="0"/>
        <v>32901</v>
      </c>
      <c r="M16" s="315"/>
      <c r="N16" s="741"/>
    </row>
    <row r="17" spans="1:14" ht="51">
      <c r="A17" s="242">
        <f t="shared" si="1"/>
        <v>7</v>
      </c>
      <c r="B17" s="260" t="s">
        <v>312</v>
      </c>
      <c r="C17" s="612" t="s">
        <v>313</v>
      </c>
      <c r="D17" s="263">
        <v>42</v>
      </c>
      <c r="E17" s="40" t="s">
        <v>314</v>
      </c>
      <c r="F17" s="254">
        <v>10.8</v>
      </c>
      <c r="G17" s="249">
        <v>0.5</v>
      </c>
      <c r="H17" s="249"/>
      <c r="I17" s="242"/>
      <c r="J17" s="242"/>
      <c r="K17" s="52"/>
      <c r="L17" s="247">
        <f t="shared" si="0"/>
        <v>226.8</v>
      </c>
      <c r="M17" s="316"/>
    </row>
    <row r="18" spans="1:14" ht="76.5">
      <c r="A18" s="242">
        <f t="shared" si="1"/>
        <v>8</v>
      </c>
      <c r="B18" s="260" t="s">
        <v>315</v>
      </c>
      <c r="C18" s="612" t="s">
        <v>313</v>
      </c>
      <c r="D18" s="263">
        <f>D17</f>
        <v>42</v>
      </c>
      <c r="E18" s="40" t="s">
        <v>316</v>
      </c>
      <c r="F18" s="254">
        <v>10.8</v>
      </c>
      <c r="G18" s="249"/>
      <c r="H18" s="242"/>
      <c r="I18" s="242"/>
      <c r="J18" s="242"/>
      <c r="K18" s="52"/>
      <c r="L18" s="247">
        <f t="shared" si="0"/>
        <v>453.6</v>
      </c>
      <c r="M18" s="317"/>
    </row>
    <row r="19" spans="1:14" ht="63.75">
      <c r="A19" s="242">
        <f t="shared" si="1"/>
        <v>9</v>
      </c>
      <c r="B19" s="260" t="s">
        <v>401</v>
      </c>
      <c r="C19" s="612" t="s">
        <v>313</v>
      </c>
      <c r="D19" s="263">
        <v>5</v>
      </c>
      <c r="E19" s="40" t="s">
        <v>402</v>
      </c>
      <c r="F19" s="254">
        <v>29.9</v>
      </c>
      <c r="G19" s="249">
        <v>0.5</v>
      </c>
      <c r="H19" s="249"/>
      <c r="I19" s="242"/>
      <c r="J19" s="242"/>
      <c r="K19" s="52"/>
      <c r="L19" s="247">
        <f t="shared" si="0"/>
        <v>74.75</v>
      </c>
      <c r="M19" s="316"/>
    </row>
    <row r="20" spans="1:14" ht="76.5">
      <c r="A20" s="242">
        <f t="shared" si="1"/>
        <v>10</v>
      </c>
      <c r="B20" s="260" t="s">
        <v>403</v>
      </c>
      <c r="C20" s="612" t="s">
        <v>313</v>
      </c>
      <c r="D20" s="263">
        <f>D19</f>
        <v>5</v>
      </c>
      <c r="E20" s="40" t="s">
        <v>404</v>
      </c>
      <c r="F20" s="254">
        <v>29.9</v>
      </c>
      <c r="G20" s="249"/>
      <c r="H20" s="242"/>
      <c r="I20" s="242"/>
      <c r="J20" s="242"/>
      <c r="K20" s="52"/>
      <c r="L20" s="247">
        <f t="shared" si="0"/>
        <v>149.5</v>
      </c>
      <c r="M20" s="317"/>
    </row>
    <row r="21" spans="1:14" ht="38.25">
      <c r="A21" s="242">
        <f t="shared" si="1"/>
        <v>11</v>
      </c>
      <c r="B21" s="264" t="s">
        <v>317</v>
      </c>
      <c r="C21" s="52" t="s">
        <v>318</v>
      </c>
      <c r="D21" s="52">
        <v>6</v>
      </c>
      <c r="E21" s="40" t="s">
        <v>319</v>
      </c>
      <c r="F21" s="52">
        <v>60.2</v>
      </c>
      <c r="G21" s="52"/>
      <c r="H21" s="52"/>
      <c r="I21" s="52"/>
      <c r="J21" s="52"/>
      <c r="K21" s="52"/>
      <c r="L21" s="247">
        <f t="shared" si="0"/>
        <v>361.2</v>
      </c>
      <c r="M21" s="247"/>
      <c r="N21" s="313"/>
    </row>
    <row r="22" spans="1:14" s="266" customFormat="1" ht="38.25">
      <c r="A22" s="242">
        <f t="shared" si="1"/>
        <v>12</v>
      </c>
      <c r="B22" s="264" t="s">
        <v>320</v>
      </c>
      <c r="C22" s="52" t="s">
        <v>321</v>
      </c>
      <c r="D22" s="52">
        <v>1.2</v>
      </c>
      <c r="E22" s="40" t="s">
        <v>322</v>
      </c>
      <c r="F22" s="613">
        <v>17</v>
      </c>
      <c r="G22" s="265"/>
      <c r="H22" s="613"/>
      <c r="I22" s="52"/>
      <c r="J22" s="52"/>
      <c r="K22" s="52"/>
      <c r="L22" s="247">
        <f t="shared" si="0"/>
        <v>20.399999999999999</v>
      </c>
      <c r="M22" s="247"/>
      <c r="N22" s="318"/>
    </row>
    <row r="23" spans="1:14" ht="89.25">
      <c r="A23" s="242">
        <f t="shared" si="1"/>
        <v>13</v>
      </c>
      <c r="B23" s="264" t="s">
        <v>323</v>
      </c>
      <c r="C23" s="52" t="s">
        <v>321</v>
      </c>
      <c r="D23" s="52">
        <f>D22</f>
        <v>1.2</v>
      </c>
      <c r="E23" s="40" t="s">
        <v>324</v>
      </c>
      <c r="F23" s="52">
        <v>160.19999999999999</v>
      </c>
      <c r="G23" s="52"/>
      <c r="H23" s="52"/>
      <c r="I23" s="52"/>
      <c r="J23" s="52"/>
      <c r="K23" s="52"/>
      <c r="L23" s="247">
        <f t="shared" si="0"/>
        <v>192.24</v>
      </c>
      <c r="M23" s="247"/>
      <c r="N23" s="314"/>
    </row>
    <row r="24" spans="1:14" ht="25.5">
      <c r="A24" s="242">
        <f t="shared" si="1"/>
        <v>14</v>
      </c>
      <c r="B24" s="264" t="s">
        <v>325</v>
      </c>
      <c r="C24" s="52" t="s">
        <v>326</v>
      </c>
      <c r="D24" s="52">
        <v>10</v>
      </c>
      <c r="E24" s="40" t="s">
        <v>327</v>
      </c>
      <c r="F24" s="52">
        <v>22.9</v>
      </c>
      <c r="G24" s="52">
        <v>0.7</v>
      </c>
      <c r="H24" s="52"/>
      <c r="I24" s="52"/>
      <c r="J24" s="52"/>
      <c r="K24" s="52"/>
      <c r="L24" s="247">
        <f t="shared" si="0"/>
        <v>160.30000000000001</v>
      </c>
      <c r="M24" s="313"/>
    </row>
    <row r="25" spans="1:14" ht="25.5">
      <c r="A25" s="242">
        <f t="shared" si="1"/>
        <v>15</v>
      </c>
      <c r="B25" s="264" t="s">
        <v>405</v>
      </c>
      <c r="C25" s="52" t="s">
        <v>326</v>
      </c>
      <c r="D25" s="52">
        <v>10</v>
      </c>
      <c r="E25" s="40" t="s">
        <v>406</v>
      </c>
      <c r="F25" s="52">
        <v>30.6</v>
      </c>
      <c r="G25" s="52">
        <v>0.7</v>
      </c>
      <c r="H25" s="52"/>
      <c r="I25" s="52"/>
      <c r="J25" s="52"/>
      <c r="K25" s="52"/>
      <c r="L25" s="247">
        <f t="shared" si="0"/>
        <v>214.2</v>
      </c>
      <c r="M25" s="313"/>
    </row>
    <row r="26" spans="1:14" ht="38.25">
      <c r="A26" s="242">
        <f t="shared" si="1"/>
        <v>16</v>
      </c>
      <c r="B26" s="264" t="s">
        <v>410</v>
      </c>
      <c r="C26" s="52" t="s">
        <v>411</v>
      </c>
      <c r="D26" s="52">
        <v>6</v>
      </c>
      <c r="E26" s="40" t="s">
        <v>412</v>
      </c>
      <c r="F26" s="52">
        <v>840</v>
      </c>
      <c r="G26" s="52"/>
      <c r="H26" s="52"/>
      <c r="I26" s="52"/>
      <c r="J26" s="52"/>
      <c r="K26" s="52"/>
      <c r="L26" s="247">
        <f t="shared" si="0"/>
        <v>5040</v>
      </c>
      <c r="M26" s="313"/>
    </row>
    <row r="27" spans="1:14">
      <c r="A27" s="242"/>
      <c r="B27" s="49" t="s">
        <v>328</v>
      </c>
      <c r="C27" s="49"/>
      <c r="D27" s="50"/>
      <c r="E27" s="48"/>
      <c r="F27" s="613"/>
      <c r="G27" s="48"/>
      <c r="H27" s="613"/>
      <c r="I27" s="52"/>
      <c r="J27" s="52"/>
      <c r="K27" s="52"/>
      <c r="L27" s="267">
        <f>SUM(L11:L26)</f>
        <v>54325.11</v>
      </c>
      <c r="M27" s="320"/>
    </row>
    <row r="28" spans="1:14" ht="38.25">
      <c r="A28" s="242">
        <f>A26+1</f>
        <v>17</v>
      </c>
      <c r="B28" s="260" t="s">
        <v>1264</v>
      </c>
      <c r="C28" s="268"/>
      <c r="D28" s="269">
        <f>L27</f>
        <v>54325.11</v>
      </c>
      <c r="E28" s="52" t="s">
        <v>1265</v>
      </c>
      <c r="F28" s="270">
        <v>0.2</v>
      </c>
      <c r="G28" s="271"/>
      <c r="H28" s="271"/>
      <c r="I28" s="271"/>
      <c r="J28" s="271"/>
      <c r="K28" s="272"/>
      <c r="L28" s="269">
        <f>D28*F28</f>
        <v>10865.02</v>
      </c>
      <c r="M28" s="320"/>
    </row>
    <row r="29" spans="1:14" ht="25.5">
      <c r="A29" s="242">
        <f t="shared" si="1"/>
        <v>18</v>
      </c>
      <c r="B29" s="260" t="s">
        <v>329</v>
      </c>
      <c r="C29" s="268"/>
      <c r="D29" s="269">
        <f>L27+L28</f>
        <v>65190.13</v>
      </c>
      <c r="E29" s="52" t="s">
        <v>330</v>
      </c>
      <c r="F29" s="270">
        <v>0.4</v>
      </c>
      <c r="G29" s="271"/>
      <c r="H29" s="271"/>
      <c r="I29" s="271"/>
      <c r="J29" s="271"/>
      <c r="K29" s="272"/>
      <c r="L29" s="269">
        <f>D29*F29</f>
        <v>26076.05</v>
      </c>
      <c r="M29" s="320"/>
    </row>
    <row r="30" spans="1:14">
      <c r="A30" s="48"/>
      <c r="B30" s="49" t="s">
        <v>31</v>
      </c>
      <c r="C30" s="49"/>
      <c r="D30" s="50"/>
      <c r="E30" s="48"/>
      <c r="F30" s="273"/>
      <c r="G30" s="48"/>
      <c r="H30" s="52"/>
      <c r="I30" s="52"/>
      <c r="J30" s="52"/>
      <c r="K30" s="52"/>
      <c r="L30" s="267">
        <f>SUM(L27:L29)</f>
        <v>91266.18</v>
      </c>
      <c r="M30" s="320"/>
    </row>
    <row r="31" spans="1:14">
      <c r="A31" s="1012" t="s">
        <v>331</v>
      </c>
      <c r="B31" s="1013"/>
      <c r="C31" s="1013"/>
      <c r="D31" s="1013"/>
      <c r="E31" s="1013"/>
      <c r="F31" s="1013"/>
      <c r="G31" s="1013"/>
      <c r="H31" s="1013"/>
      <c r="I31" s="1013"/>
      <c r="J31" s="1013"/>
      <c r="K31" s="1013"/>
      <c r="L31" s="1014"/>
      <c r="M31" s="313"/>
    </row>
    <row r="32" spans="1:14" ht="33" customHeight="1">
      <c r="A32" s="274">
        <f>A29+1</f>
        <v>19</v>
      </c>
      <c r="B32" s="40" t="s">
        <v>332</v>
      </c>
      <c r="C32" s="249" t="s">
        <v>333</v>
      </c>
      <c r="D32" s="249">
        <v>20</v>
      </c>
      <c r="E32" s="275" t="s">
        <v>334</v>
      </c>
      <c r="F32" s="251">
        <v>48.9</v>
      </c>
      <c r="G32" s="612"/>
      <c r="H32" s="612"/>
      <c r="I32" s="612"/>
      <c r="J32" s="612"/>
      <c r="K32" s="249"/>
      <c r="L32" s="247">
        <f>D32*F32*IF(G32=0,1,G32)*IF(H32=0,1,H32)*IF(I32=0,1,I32)*IF(J32=0,1,J32)*IF(K32=0,1,K32)</f>
        <v>978</v>
      </c>
      <c r="M32" s="321"/>
    </row>
    <row r="33" spans="1:16" ht="38.25">
      <c r="A33" s="274">
        <f>A32+1</f>
        <v>20</v>
      </c>
      <c r="B33" s="40" t="s">
        <v>335</v>
      </c>
      <c r="C33" s="249" t="s">
        <v>333</v>
      </c>
      <c r="D33" s="249">
        <v>40</v>
      </c>
      <c r="E33" s="275" t="s">
        <v>336</v>
      </c>
      <c r="F33" s="251">
        <v>1.8</v>
      </c>
      <c r="G33" s="612"/>
      <c r="H33" s="612"/>
      <c r="I33" s="612"/>
      <c r="J33" s="612"/>
      <c r="K33" s="249"/>
      <c r="L33" s="247">
        <f t="shared" ref="L33:L41" si="2">D33*F33*IF(G33=0,1,G33)*IF(H33=0,1,H33)*IF(I33=0,1,I33)*IF(J33=0,1,J33)*IF(K33=0,1,K33)</f>
        <v>72</v>
      </c>
      <c r="M33" s="321"/>
    </row>
    <row r="34" spans="1:16" ht="25.5">
      <c r="A34" s="274">
        <f t="shared" ref="A34:A41" si="3">A33+1</f>
        <v>21</v>
      </c>
      <c r="B34" s="40" t="s">
        <v>337</v>
      </c>
      <c r="C34" s="249" t="s">
        <v>333</v>
      </c>
      <c r="D34" s="249">
        <v>40</v>
      </c>
      <c r="E34" s="275" t="s">
        <v>338</v>
      </c>
      <c r="F34" s="251">
        <v>1.9</v>
      </c>
      <c r="G34" s="612"/>
      <c r="H34" s="612"/>
      <c r="I34" s="612"/>
      <c r="J34" s="612"/>
      <c r="K34" s="249"/>
      <c r="L34" s="247">
        <f t="shared" si="2"/>
        <v>76</v>
      </c>
      <c r="M34" s="321"/>
    </row>
    <row r="35" spans="1:16" ht="25.5">
      <c r="A35" s="274">
        <f t="shared" si="3"/>
        <v>22</v>
      </c>
      <c r="B35" s="40" t="s">
        <v>339</v>
      </c>
      <c r="C35" s="249" t="s">
        <v>333</v>
      </c>
      <c r="D35" s="249">
        <v>40</v>
      </c>
      <c r="E35" s="275" t="s">
        <v>340</v>
      </c>
      <c r="F35" s="251">
        <v>2.9</v>
      </c>
      <c r="G35" s="612"/>
      <c r="H35" s="612"/>
      <c r="I35" s="612"/>
      <c r="J35" s="612"/>
      <c r="K35" s="249"/>
      <c r="L35" s="247">
        <f t="shared" si="2"/>
        <v>116</v>
      </c>
      <c r="M35" s="321"/>
      <c r="N35" s="322"/>
    </row>
    <row r="36" spans="1:16" ht="63.75">
      <c r="A36" s="274">
        <f t="shared" si="3"/>
        <v>23</v>
      </c>
      <c r="B36" s="40" t="s">
        <v>343</v>
      </c>
      <c r="C36" s="249" t="s">
        <v>333</v>
      </c>
      <c r="D36" s="249">
        <v>40</v>
      </c>
      <c r="E36" s="275" t="s">
        <v>344</v>
      </c>
      <c r="F36" s="251">
        <v>13.7</v>
      </c>
      <c r="G36" s="612"/>
      <c r="H36" s="612"/>
      <c r="I36" s="612"/>
      <c r="J36" s="612"/>
      <c r="K36" s="249"/>
      <c r="L36" s="247">
        <f t="shared" si="2"/>
        <v>548</v>
      </c>
      <c r="M36" s="321"/>
    </row>
    <row r="37" spans="1:16" ht="25.5">
      <c r="A37" s="274">
        <f t="shared" si="3"/>
        <v>24</v>
      </c>
      <c r="B37" s="40" t="s">
        <v>348</v>
      </c>
      <c r="C37" s="249" t="s">
        <v>349</v>
      </c>
      <c r="D37" s="249">
        <v>12</v>
      </c>
      <c r="E37" s="275" t="s">
        <v>350</v>
      </c>
      <c r="F37" s="251">
        <v>11.3</v>
      </c>
      <c r="G37" s="612"/>
      <c r="H37" s="612"/>
      <c r="I37" s="612"/>
      <c r="J37" s="612"/>
      <c r="K37" s="249"/>
      <c r="L37" s="247">
        <f t="shared" si="2"/>
        <v>135.6</v>
      </c>
      <c r="M37" s="321"/>
    </row>
    <row r="38" spans="1:16" ht="25.5">
      <c r="A38" s="274">
        <f t="shared" si="3"/>
        <v>25</v>
      </c>
      <c r="B38" s="40" t="s">
        <v>351</v>
      </c>
      <c r="C38" s="249" t="s">
        <v>349</v>
      </c>
      <c r="D38" s="249">
        <f>D37</f>
        <v>12</v>
      </c>
      <c r="E38" s="275" t="s">
        <v>352</v>
      </c>
      <c r="F38" s="265">
        <v>13.3</v>
      </c>
      <c r="G38" s="275"/>
      <c r="H38" s="275"/>
      <c r="I38" s="275"/>
      <c r="J38" s="275"/>
      <c r="K38" s="249"/>
      <c r="L38" s="247">
        <f t="shared" si="2"/>
        <v>159.6</v>
      </c>
      <c r="M38" s="321"/>
    </row>
    <row r="39" spans="1:16">
      <c r="A39" s="274">
        <f t="shared" si="3"/>
        <v>26</v>
      </c>
      <c r="B39" s="40" t="s">
        <v>353</v>
      </c>
      <c r="C39" s="249" t="s">
        <v>333</v>
      </c>
      <c r="D39" s="249">
        <v>6</v>
      </c>
      <c r="E39" s="40" t="s">
        <v>354</v>
      </c>
      <c r="F39" s="265">
        <v>3.8</v>
      </c>
      <c r="G39" s="275"/>
      <c r="H39" s="275"/>
      <c r="I39" s="275"/>
      <c r="J39" s="275"/>
      <c r="K39" s="249"/>
      <c r="L39" s="247">
        <f t="shared" si="2"/>
        <v>22.8</v>
      </c>
      <c r="M39" s="321"/>
    </row>
    <row r="40" spans="1:16" ht="38.25">
      <c r="A40" s="274">
        <f t="shared" si="3"/>
        <v>27</v>
      </c>
      <c r="B40" s="40" t="s">
        <v>355</v>
      </c>
      <c r="C40" s="249" t="s">
        <v>333</v>
      </c>
      <c r="D40" s="249">
        <f>D39</f>
        <v>6</v>
      </c>
      <c r="E40" s="40" t="s">
        <v>356</v>
      </c>
      <c r="F40" s="265">
        <v>48.8</v>
      </c>
      <c r="G40" s="612"/>
      <c r="H40" s="612"/>
      <c r="I40" s="612"/>
      <c r="J40" s="612"/>
      <c r="K40" s="249"/>
      <c r="L40" s="247">
        <f t="shared" si="2"/>
        <v>292.8</v>
      </c>
      <c r="M40" s="321"/>
    </row>
    <row r="41" spans="1:16" ht="25.5">
      <c r="A41" s="274">
        <f t="shared" si="3"/>
        <v>28</v>
      </c>
      <c r="B41" s="40" t="s">
        <v>357</v>
      </c>
      <c r="C41" s="249" t="s">
        <v>333</v>
      </c>
      <c r="D41" s="249">
        <v>6</v>
      </c>
      <c r="E41" s="275" t="s">
        <v>358</v>
      </c>
      <c r="F41" s="265">
        <v>18.2</v>
      </c>
      <c r="G41" s="612"/>
      <c r="H41" s="612"/>
      <c r="I41" s="612"/>
      <c r="J41" s="612"/>
      <c r="K41" s="249"/>
      <c r="L41" s="247">
        <f t="shared" si="2"/>
        <v>109.2</v>
      </c>
      <c r="M41" s="321"/>
    </row>
    <row r="42" spans="1:16">
      <c r="A42" s="276"/>
      <c r="B42" s="49" t="s">
        <v>359</v>
      </c>
      <c r="C42" s="49"/>
      <c r="D42" s="50"/>
      <c r="E42" s="52"/>
      <c r="F42" s="52"/>
      <c r="G42" s="52"/>
      <c r="H42" s="52"/>
      <c r="I42" s="52"/>
      <c r="J42" s="52"/>
      <c r="K42" s="52"/>
      <c r="L42" s="267">
        <f>SUM(L32:L41)</f>
        <v>2510</v>
      </c>
      <c r="M42" s="323"/>
      <c r="N42" s="277"/>
      <c r="P42" s="277"/>
    </row>
    <row r="43" spans="1:16">
      <c r="A43" s="1012" t="s">
        <v>360</v>
      </c>
      <c r="B43" s="1013"/>
      <c r="C43" s="1013"/>
      <c r="D43" s="1013"/>
      <c r="E43" s="1013"/>
      <c r="F43" s="1013"/>
      <c r="G43" s="1013"/>
      <c r="H43" s="1013"/>
      <c r="I43" s="1013"/>
      <c r="J43" s="1013"/>
      <c r="K43" s="1013"/>
      <c r="L43" s="1014"/>
      <c r="M43" s="313"/>
      <c r="N43" s="277"/>
      <c r="P43" s="277"/>
    </row>
    <row r="44" spans="1:16" ht="38.25">
      <c r="A44" s="274">
        <f>A41+1</f>
        <v>29</v>
      </c>
      <c r="B44" s="260" t="s">
        <v>308</v>
      </c>
      <c r="C44" s="612" t="s">
        <v>309</v>
      </c>
      <c r="D44" s="261">
        <f>D11</f>
        <v>1</v>
      </c>
      <c r="E44" s="40" t="s">
        <v>310</v>
      </c>
      <c r="F44" s="254">
        <v>23.4</v>
      </c>
      <c r="G44" s="249"/>
      <c r="H44" s="242"/>
      <c r="I44" s="242"/>
      <c r="J44" s="242"/>
      <c r="K44" s="52"/>
      <c r="L44" s="247">
        <f t="shared" ref="L44:L55" si="4">D44*F44*IF(G44=0,1,G44)*IF(H44=0,1,H44)*IF(I44=0,1,I44)*IF(J44=0,1,J44)*IF(K44=0,1,K44)</f>
        <v>23.4</v>
      </c>
      <c r="M44" s="313"/>
      <c r="N44" s="277"/>
      <c r="P44" s="277"/>
    </row>
    <row r="45" spans="1:16" ht="51">
      <c r="A45" s="274">
        <f>A44+1</f>
        <v>30</v>
      </c>
      <c r="B45" s="260" t="s">
        <v>387</v>
      </c>
      <c r="C45" s="612" t="s">
        <v>309</v>
      </c>
      <c r="D45" s="261">
        <f>D12</f>
        <v>0.5</v>
      </c>
      <c r="E45" s="40" t="s">
        <v>413</v>
      </c>
      <c r="F45" s="254">
        <v>3.4</v>
      </c>
      <c r="G45" s="249"/>
      <c r="H45" s="242"/>
      <c r="I45" s="242"/>
      <c r="J45" s="242"/>
      <c r="K45" s="52"/>
      <c r="L45" s="247">
        <f t="shared" si="4"/>
        <v>1.7</v>
      </c>
      <c r="M45" s="313"/>
      <c r="N45" s="277"/>
      <c r="P45" s="277"/>
    </row>
    <row r="46" spans="1:16" ht="38.25">
      <c r="A46" s="274">
        <f t="shared" ref="A46:A55" si="5">A45+1</f>
        <v>31</v>
      </c>
      <c r="B46" s="260" t="s">
        <v>414</v>
      </c>
      <c r="C46" s="612" t="s">
        <v>390</v>
      </c>
      <c r="D46" s="261">
        <f>D13</f>
        <v>5</v>
      </c>
      <c r="E46" s="40" t="s">
        <v>391</v>
      </c>
      <c r="F46" s="254">
        <v>10.199999999999999</v>
      </c>
      <c r="G46" s="249"/>
      <c r="H46" s="242"/>
      <c r="I46" s="242"/>
      <c r="J46" s="242"/>
      <c r="K46" s="52"/>
      <c r="L46" s="247">
        <f t="shared" si="4"/>
        <v>51</v>
      </c>
      <c r="M46" s="313"/>
      <c r="N46" s="277"/>
      <c r="P46" s="277"/>
    </row>
    <row r="47" spans="1:16" ht="51">
      <c r="A47" s="274">
        <f t="shared" si="5"/>
        <v>32</v>
      </c>
      <c r="B47" s="40" t="s">
        <v>415</v>
      </c>
      <c r="C47" s="612" t="s">
        <v>362</v>
      </c>
      <c r="D47" s="280">
        <v>100</v>
      </c>
      <c r="E47" s="40" t="s">
        <v>416</v>
      </c>
      <c r="F47" s="247">
        <v>10.8</v>
      </c>
      <c r="G47" s="282"/>
      <c r="H47" s="282"/>
      <c r="I47" s="282"/>
      <c r="J47" s="282"/>
      <c r="K47" s="278"/>
      <c r="L47" s="247">
        <f t="shared" si="4"/>
        <v>1080</v>
      </c>
      <c r="M47" s="320"/>
    </row>
    <row r="48" spans="1:16" ht="51">
      <c r="A48" s="274">
        <f t="shared" si="5"/>
        <v>33</v>
      </c>
      <c r="B48" s="40" t="s">
        <v>417</v>
      </c>
      <c r="C48" s="612" t="s">
        <v>418</v>
      </c>
      <c r="D48" s="280">
        <f>50</f>
        <v>50</v>
      </c>
      <c r="E48" s="40" t="s">
        <v>419</v>
      </c>
      <c r="F48" s="247">
        <v>4.3</v>
      </c>
      <c r="G48" s="282"/>
      <c r="H48" s="282"/>
      <c r="I48" s="282"/>
      <c r="J48" s="282"/>
      <c r="K48" s="278"/>
      <c r="L48" s="247">
        <f t="shared" si="4"/>
        <v>215</v>
      </c>
      <c r="M48" s="320"/>
    </row>
    <row r="49" spans="1:16" ht="51">
      <c r="A49" s="274">
        <f t="shared" si="5"/>
        <v>34</v>
      </c>
      <c r="B49" s="40" t="s">
        <v>361</v>
      </c>
      <c r="C49" s="612" t="s">
        <v>362</v>
      </c>
      <c r="D49" s="261">
        <f>D14+D15+D16</f>
        <v>461</v>
      </c>
      <c r="E49" s="275" t="s">
        <v>363</v>
      </c>
      <c r="F49" s="265">
        <v>9.4</v>
      </c>
      <c r="G49" s="40"/>
      <c r="H49" s="40"/>
      <c r="I49" s="40"/>
      <c r="J49" s="40"/>
      <c r="K49" s="278"/>
      <c r="L49" s="247">
        <f>D49*F49*IF(G49=0,1,G49)*IF(H49=0,1,H49)*IF(I49=0,1,I49)*IF(J49=0,1,J49)*IF(K49=0,1,K49)</f>
        <v>4333.3999999999996</v>
      </c>
      <c r="M49" s="320"/>
      <c r="N49" s="277"/>
      <c r="O49" s="279"/>
      <c r="P49" s="277"/>
    </row>
    <row r="50" spans="1:16" ht="76.5">
      <c r="A50" s="274">
        <f t="shared" si="5"/>
        <v>35</v>
      </c>
      <c r="B50" s="40" t="s">
        <v>364</v>
      </c>
      <c r="C50" s="612" t="s">
        <v>365</v>
      </c>
      <c r="D50" s="280">
        <f>L32+L33+L37</f>
        <v>1185.5999999999999</v>
      </c>
      <c r="E50" s="275" t="s">
        <v>366</v>
      </c>
      <c r="F50" s="281">
        <v>0.1</v>
      </c>
      <c r="G50" s="282"/>
      <c r="H50" s="282"/>
      <c r="I50" s="282"/>
      <c r="J50" s="282"/>
      <c r="K50" s="278"/>
      <c r="L50" s="247">
        <f t="shared" si="4"/>
        <v>118.56</v>
      </c>
      <c r="M50" s="320"/>
    </row>
    <row r="51" spans="1:16" ht="76.5">
      <c r="A51" s="274">
        <f t="shared" si="5"/>
        <v>36</v>
      </c>
      <c r="B51" s="40" t="s">
        <v>367</v>
      </c>
      <c r="C51" s="612" t="s">
        <v>365</v>
      </c>
      <c r="D51" s="247">
        <f>L41</f>
        <v>109.2</v>
      </c>
      <c r="E51" s="275" t="s">
        <v>368</v>
      </c>
      <c r="F51" s="281">
        <v>0.15</v>
      </c>
      <c r="G51" s="282"/>
      <c r="H51" s="282"/>
      <c r="I51" s="282"/>
      <c r="J51" s="282"/>
      <c r="K51" s="278"/>
      <c r="L51" s="247">
        <f t="shared" si="4"/>
        <v>16.38</v>
      </c>
      <c r="M51" s="320"/>
    </row>
    <row r="52" spans="1:16" ht="39" customHeight="1">
      <c r="A52" s="274">
        <f t="shared" si="5"/>
        <v>37</v>
      </c>
      <c r="B52" s="40" t="s">
        <v>369</v>
      </c>
      <c r="C52" s="612" t="s">
        <v>365</v>
      </c>
      <c r="D52" s="280">
        <f>L34+L35+L36</f>
        <v>740</v>
      </c>
      <c r="E52" s="275" t="s">
        <v>370</v>
      </c>
      <c r="F52" s="281">
        <v>0.15</v>
      </c>
      <c r="G52" s="282"/>
      <c r="H52" s="282"/>
      <c r="I52" s="282"/>
      <c r="J52" s="282"/>
      <c r="K52" s="278"/>
      <c r="L52" s="247">
        <f t="shared" si="4"/>
        <v>111</v>
      </c>
      <c r="M52" s="320"/>
    </row>
    <row r="53" spans="1:16" ht="76.5">
      <c r="A53" s="274">
        <f t="shared" si="5"/>
        <v>38</v>
      </c>
      <c r="B53" s="40" t="s">
        <v>371</v>
      </c>
      <c r="C53" s="612" t="s">
        <v>365</v>
      </c>
      <c r="D53" s="280">
        <f>L40</f>
        <v>292.8</v>
      </c>
      <c r="E53" s="40" t="s">
        <v>372</v>
      </c>
      <c r="F53" s="281">
        <v>0.12</v>
      </c>
      <c r="G53" s="282"/>
      <c r="H53" s="282"/>
      <c r="I53" s="282"/>
      <c r="J53" s="282"/>
      <c r="K53" s="278"/>
      <c r="L53" s="247">
        <f t="shared" si="4"/>
        <v>35.14</v>
      </c>
      <c r="M53" s="320"/>
    </row>
    <row r="54" spans="1:16" ht="38.25">
      <c r="A54" s="274">
        <f>A53+1</f>
        <v>39</v>
      </c>
      <c r="B54" s="40" t="s">
        <v>420</v>
      </c>
      <c r="C54" s="612" t="s">
        <v>373</v>
      </c>
      <c r="D54" s="263">
        <f>1</f>
        <v>1</v>
      </c>
      <c r="E54" s="40" t="s">
        <v>421</v>
      </c>
      <c r="F54" s="248">
        <v>500</v>
      </c>
      <c r="G54" s="265">
        <v>1.4</v>
      </c>
      <c r="H54" s="282"/>
      <c r="I54" s="282"/>
      <c r="J54" s="282"/>
      <c r="K54" s="278"/>
      <c r="L54" s="247">
        <f t="shared" si="4"/>
        <v>700</v>
      </c>
      <c r="M54" s="320"/>
    </row>
    <row r="55" spans="1:16" ht="51">
      <c r="A55" s="274">
        <f t="shared" si="5"/>
        <v>40</v>
      </c>
      <c r="B55" s="40" t="s">
        <v>1983</v>
      </c>
      <c r="C55" s="612" t="s">
        <v>374</v>
      </c>
      <c r="D55" s="247">
        <f>SUM(L44:L53)</f>
        <v>5985.58</v>
      </c>
      <c r="E55" s="40" t="s">
        <v>375</v>
      </c>
      <c r="F55" s="281">
        <v>0.22</v>
      </c>
      <c r="G55" s="265">
        <v>1.5</v>
      </c>
      <c r="H55" s="265"/>
      <c r="I55" s="265"/>
      <c r="J55" s="283"/>
      <c r="K55" s="283"/>
      <c r="L55" s="247">
        <f t="shared" si="4"/>
        <v>1975.24</v>
      </c>
      <c r="M55" s="320"/>
    </row>
    <row r="56" spans="1:16">
      <c r="A56" s="284"/>
      <c r="B56" s="49" t="s">
        <v>299</v>
      </c>
      <c r="C56" s="612"/>
      <c r="D56" s="252"/>
      <c r="E56" s="254"/>
      <c r="F56" s="247"/>
      <c r="G56" s="282"/>
      <c r="H56" s="282"/>
      <c r="I56" s="282"/>
      <c r="J56" s="282"/>
      <c r="K56" s="278"/>
      <c r="L56" s="285">
        <f>SUM(L44:L55)</f>
        <v>8660.82</v>
      </c>
      <c r="M56" s="320"/>
    </row>
    <row r="57" spans="1:16">
      <c r="A57" s="1012" t="s">
        <v>376</v>
      </c>
      <c r="B57" s="1013"/>
      <c r="C57" s="1013"/>
      <c r="D57" s="1013"/>
      <c r="E57" s="1013"/>
      <c r="F57" s="1013"/>
      <c r="G57" s="1013"/>
      <c r="H57" s="1013"/>
      <c r="I57" s="1013"/>
      <c r="J57" s="1013"/>
      <c r="K57" s="1013"/>
      <c r="L57" s="1014"/>
      <c r="M57" s="324"/>
    </row>
    <row r="58" spans="1:16" ht="51">
      <c r="A58" s="274">
        <f>A55+1</f>
        <v>41</v>
      </c>
      <c r="B58" s="40" t="s">
        <v>1266</v>
      </c>
      <c r="C58" s="612"/>
      <c r="D58" s="247">
        <f>L30</f>
        <v>91266.18</v>
      </c>
      <c r="E58" s="253" t="s">
        <v>1267</v>
      </c>
      <c r="F58" s="286">
        <v>3.7499999999999999E-2</v>
      </c>
      <c r="G58" s="265"/>
      <c r="H58" s="287"/>
      <c r="I58" s="287"/>
      <c r="J58" s="287"/>
      <c r="K58" s="278"/>
      <c r="L58" s="247">
        <f t="shared" ref="L58:L60" si="6">D58*F58*IF(G58=0,1,G58)*IF(H58=0,1,H58)*IF(I58=0,1,I58)*IF(J58=0,1,J58)*IF(K58=0,1,K58)</f>
        <v>3422.48</v>
      </c>
      <c r="M58" s="325"/>
      <c r="N58" s="310"/>
    </row>
    <row r="59" spans="1:16" ht="63.75">
      <c r="A59" s="274">
        <f>A58+1</f>
        <v>42</v>
      </c>
      <c r="B59" s="288" t="s">
        <v>1268</v>
      </c>
      <c r="C59" s="612"/>
      <c r="D59" s="247">
        <f>D58+L58</f>
        <v>94688.66</v>
      </c>
      <c r="E59" s="253" t="s">
        <v>377</v>
      </c>
      <c r="F59" s="286">
        <v>0.36399999999999999</v>
      </c>
      <c r="G59" s="265"/>
      <c r="H59" s="287"/>
      <c r="I59" s="287"/>
      <c r="J59" s="287"/>
      <c r="K59" s="278"/>
      <c r="L59" s="247">
        <f t="shared" si="6"/>
        <v>34466.67</v>
      </c>
      <c r="M59" s="325"/>
    </row>
    <row r="60" spans="1:16" ht="38.25">
      <c r="A60" s="274">
        <f>A59+1</f>
        <v>43</v>
      </c>
      <c r="B60" s="40" t="s">
        <v>378</v>
      </c>
      <c r="C60" s="612"/>
      <c r="D60" s="247">
        <f>D58+L58</f>
        <v>94688.66</v>
      </c>
      <c r="E60" s="289" t="s">
        <v>379</v>
      </c>
      <c r="F60" s="281">
        <v>0.06</v>
      </c>
      <c r="G60" s="265">
        <v>2.5</v>
      </c>
      <c r="H60" s="287"/>
      <c r="I60" s="287"/>
      <c r="J60" s="287"/>
      <c r="K60" s="278"/>
      <c r="L60" s="247">
        <f t="shared" si="6"/>
        <v>14203.3</v>
      </c>
      <c r="M60" s="325"/>
    </row>
    <row r="61" spans="1:16">
      <c r="A61" s="284"/>
      <c r="B61" s="41" t="s">
        <v>383</v>
      </c>
      <c r="C61" s="612"/>
      <c r="D61" s="252"/>
      <c r="E61" s="254"/>
      <c r="F61" s="247"/>
      <c r="G61" s="254"/>
      <c r="H61" s="254"/>
      <c r="I61" s="254"/>
      <c r="J61" s="254"/>
      <c r="K61" s="278"/>
      <c r="L61" s="285">
        <f>SUM(L58:L60)</f>
        <v>52092.45</v>
      </c>
      <c r="M61" s="325"/>
    </row>
    <row r="62" spans="1:16" s="294" customFormat="1">
      <c r="A62" s="290"/>
      <c r="B62" s="41" t="s">
        <v>384</v>
      </c>
      <c r="C62" s="41"/>
      <c r="D62" s="274"/>
      <c r="E62" s="291"/>
      <c r="F62" s="291"/>
      <c r="G62" s="291"/>
      <c r="H62" s="291"/>
      <c r="I62" s="291"/>
      <c r="J62" s="291"/>
      <c r="K62" s="292"/>
      <c r="L62" s="293">
        <f>L30+L42+L56+L61</f>
        <v>154529.45000000001</v>
      </c>
      <c r="M62" s="325"/>
    </row>
    <row r="63" spans="1:16">
      <c r="A63" s="295"/>
      <c r="B63" s="1015" t="s">
        <v>916</v>
      </c>
      <c r="C63" s="988"/>
      <c r="D63" s="988"/>
      <c r="E63" s="988"/>
      <c r="F63" s="988"/>
      <c r="G63" s="988"/>
      <c r="H63" s="988"/>
      <c r="I63" s="988"/>
      <c r="J63" s="1016"/>
      <c r="K63" s="296">
        <v>56.4</v>
      </c>
      <c r="L63" s="256">
        <f>L62*K63</f>
        <v>8715460.9800000004</v>
      </c>
      <c r="M63" s="321"/>
    </row>
    <row r="64" spans="1:16">
      <c r="A64" s="48"/>
      <c r="B64" s="1004" t="s">
        <v>385</v>
      </c>
      <c r="C64" s="1005"/>
      <c r="D64" s="1005"/>
      <c r="E64" s="1005"/>
      <c r="F64" s="1005"/>
      <c r="G64" s="1005"/>
      <c r="H64" s="1005"/>
      <c r="I64" s="1005"/>
      <c r="J64" s="1005"/>
      <c r="K64" s="1006"/>
      <c r="L64" s="293">
        <f>L63*20%</f>
        <v>1743092.2</v>
      </c>
      <c r="M64" s="48"/>
    </row>
    <row r="65" spans="1:14">
      <c r="A65" s="284"/>
      <c r="B65" s="297" t="s">
        <v>280</v>
      </c>
      <c r="C65" s="298"/>
      <c r="D65" s="299"/>
      <c r="E65" s="300"/>
      <c r="F65" s="300"/>
      <c r="G65" s="300"/>
      <c r="H65" s="300"/>
      <c r="I65" s="300"/>
      <c r="J65" s="300"/>
      <c r="K65" s="301"/>
      <c r="L65" s="302">
        <f>L63+L64</f>
        <v>10458553.18</v>
      </c>
      <c r="M65" s="48"/>
    </row>
    <row r="66" spans="1:14">
      <c r="A66" s="284"/>
      <c r="B66" s="297" t="s">
        <v>386</v>
      </c>
      <c r="C66" s="298"/>
      <c r="D66" s="299"/>
      <c r="E66" s="300"/>
      <c r="F66" s="300"/>
      <c r="G66" s="300"/>
      <c r="H66" s="300"/>
      <c r="I66" s="300"/>
      <c r="J66" s="300"/>
      <c r="K66" s="301"/>
      <c r="L66" s="302">
        <f>L65*1.1</f>
        <v>11504408.5</v>
      </c>
      <c r="M66" s="48"/>
    </row>
    <row r="67" spans="1:14" s="303" customFormat="1" ht="12.75">
      <c r="A67" s="742"/>
      <c r="B67" s="743"/>
      <c r="C67" s="744"/>
      <c r="D67" s="745"/>
      <c r="E67" s="743"/>
      <c r="F67" s="743"/>
      <c r="G67" s="743"/>
      <c r="H67" s="743"/>
      <c r="I67" s="743"/>
      <c r="J67" s="743"/>
      <c r="K67" s="746"/>
      <c r="L67" s="747"/>
      <c r="M67" s="6"/>
      <c r="N67" s="326"/>
    </row>
    <row r="68" spans="1:14">
      <c r="A68" s="304"/>
      <c r="B68" s="304"/>
      <c r="C68" s="304"/>
      <c r="D68" s="304"/>
      <c r="E68" s="305"/>
      <c r="F68" s="305"/>
      <c r="G68" s="305"/>
      <c r="H68" s="306"/>
      <c r="I68" s="306"/>
      <c r="J68" s="306"/>
      <c r="K68" s="307"/>
      <c r="L68" s="308"/>
      <c r="M68" s="327"/>
    </row>
    <row r="69" spans="1:14">
      <c r="L69" s="309"/>
    </row>
    <row r="70" spans="1:14">
      <c r="L70" s="310"/>
    </row>
    <row r="75" spans="1:14" s="262" customFormat="1" ht="51">
      <c r="A75" s="242">
        <f>A16+1</f>
        <v>7</v>
      </c>
      <c r="B75" s="260" t="s">
        <v>398</v>
      </c>
      <c r="C75" s="612" t="s">
        <v>311</v>
      </c>
      <c r="D75" s="612">
        <v>40</v>
      </c>
      <c r="E75" s="40" t="s">
        <v>399</v>
      </c>
      <c r="F75" s="254">
        <v>69.8</v>
      </c>
      <c r="G75" s="254">
        <v>1.1000000000000001</v>
      </c>
      <c r="H75" s="249"/>
      <c r="I75" s="242"/>
      <c r="J75" s="242"/>
      <c r="K75" s="52"/>
      <c r="L75" s="247">
        <f>D75*F75*IF(G75=0,1,G75)*IF(H75=0,1,H75)*IF(I75=0,1,I75)*IF(J75=0,1,J75)*IF(K75=0,1,K75)</f>
        <v>3071.2</v>
      </c>
      <c r="M75" s="315"/>
    </row>
    <row r="76" spans="1:14" s="262" customFormat="1" ht="51">
      <c r="A76" s="242">
        <f>A75+1</f>
        <v>8</v>
      </c>
      <c r="B76" s="260" t="s">
        <v>400</v>
      </c>
      <c r="C76" s="612" t="s">
        <v>311</v>
      </c>
      <c r="D76" s="612">
        <v>80</v>
      </c>
      <c r="E76" s="40" t="s">
        <v>399</v>
      </c>
      <c r="F76" s="254">
        <v>95</v>
      </c>
      <c r="G76" s="254">
        <v>1.1000000000000001</v>
      </c>
      <c r="H76" s="249"/>
      <c r="I76" s="242"/>
      <c r="J76" s="242"/>
      <c r="K76" s="52"/>
      <c r="L76" s="247">
        <f>D76*F76*IF(G76=0,1,G76)*IF(H76=0,1,H76)*IF(I76=0,1,I76)*IF(J76=0,1,J76)*IF(K76=0,1,K76)</f>
        <v>8360</v>
      </c>
      <c r="M76" s="315"/>
    </row>
    <row r="77" spans="1:14" ht="38.25">
      <c r="A77" s="242">
        <f>A25+1</f>
        <v>16</v>
      </c>
      <c r="B77" s="264" t="s">
        <v>407</v>
      </c>
      <c r="C77" s="52" t="s">
        <v>408</v>
      </c>
      <c r="D77" s="319">
        <v>20</v>
      </c>
      <c r="E77" s="275" t="s">
        <v>409</v>
      </c>
      <c r="F77" s="52">
        <v>48.4</v>
      </c>
      <c r="G77" s="52"/>
      <c r="H77" s="52"/>
      <c r="I77" s="52"/>
      <c r="J77" s="52"/>
      <c r="K77" s="52"/>
      <c r="L77" s="247">
        <f>D77*F77*IF(G77=0,1,G77)*IF(H77=0,1,H77)*IF(I77=0,1,I77)*IF(J77=0,1,J77)*IF(K77=0,1,K77)</f>
        <v>968</v>
      </c>
      <c r="M77" s="313"/>
    </row>
    <row r="79" spans="1:14" ht="38.25">
      <c r="A79" s="274">
        <f>A35+1</f>
        <v>23</v>
      </c>
      <c r="B79" s="40" t="s">
        <v>341</v>
      </c>
      <c r="C79" s="249" t="s">
        <v>333</v>
      </c>
      <c r="D79" s="249">
        <v>50</v>
      </c>
      <c r="E79" s="275" t="s">
        <v>342</v>
      </c>
      <c r="F79" s="251">
        <v>4.8</v>
      </c>
      <c r="G79" s="612"/>
      <c r="H79" s="612"/>
      <c r="I79" s="612"/>
      <c r="J79" s="612"/>
      <c r="K79" s="249"/>
      <c r="L79" s="247">
        <f>D79*F79*IF(G79=0,1,G79)*IF(H79=0,1,H79)*IF(I79=0,1,I79)*IF(J79=0,1,J79)*IF(K79=0,1,K79)</f>
        <v>240</v>
      </c>
      <c r="M79" s="321"/>
    </row>
    <row r="80" spans="1:14" ht="76.5">
      <c r="A80" s="274">
        <f>A36+1</f>
        <v>24</v>
      </c>
      <c r="B80" s="40" t="s">
        <v>345</v>
      </c>
      <c r="C80" s="249" t="s">
        <v>333</v>
      </c>
      <c r="D80" s="249">
        <v>50</v>
      </c>
      <c r="E80" s="275" t="s">
        <v>346</v>
      </c>
      <c r="F80" s="251">
        <v>78.099999999999994</v>
      </c>
      <c r="G80" s="612"/>
      <c r="H80" s="612"/>
      <c r="I80" s="612"/>
      <c r="J80" s="612"/>
      <c r="K80" s="249"/>
      <c r="L80" s="247">
        <f>D80*F80*IF(G80=0,1,G80)*IF(H80=0,1,H80)*IF(I80=0,1,I80)*IF(J80=0,1,J80)*IF(K80=0,1,K80)</f>
        <v>3905</v>
      </c>
      <c r="M80" s="321"/>
    </row>
    <row r="81" spans="1:13" ht="76.5">
      <c r="A81" s="274">
        <f>A80+1</f>
        <v>25</v>
      </c>
      <c r="B81" s="40" t="s">
        <v>347</v>
      </c>
      <c r="C81" s="249" t="s">
        <v>333</v>
      </c>
      <c r="D81" s="249">
        <v>50</v>
      </c>
      <c r="E81" s="275" t="s">
        <v>346</v>
      </c>
      <c r="F81" s="251">
        <v>78.099999999999994</v>
      </c>
      <c r="G81" s="612"/>
      <c r="H81" s="612"/>
      <c r="I81" s="612"/>
      <c r="J81" s="612"/>
      <c r="K81" s="249"/>
      <c r="L81" s="247">
        <f>D81*F81*IF(G81=0,1,G81)*IF(H81=0,1,H81)*IF(I81=0,1,I81)*IF(J81=0,1,J81)*IF(K81=0,1,K81)</f>
        <v>3905</v>
      </c>
      <c r="M81" s="321"/>
    </row>
    <row r="83" spans="1:13" ht="25.5">
      <c r="A83" s="274">
        <v>44</v>
      </c>
      <c r="B83" s="40" t="s">
        <v>380</v>
      </c>
      <c r="C83" s="612" t="s">
        <v>381</v>
      </c>
      <c r="D83" s="247">
        <f>20*0</f>
        <v>0</v>
      </c>
      <c r="E83" s="289" t="s">
        <v>382</v>
      </c>
      <c r="F83" s="247">
        <v>172</v>
      </c>
      <c r="G83" s="265"/>
      <c r="H83" s="287"/>
      <c r="I83" s="287"/>
      <c r="J83" s="287"/>
      <c r="K83" s="278"/>
      <c r="L83" s="247">
        <f>D83*F83</f>
        <v>0</v>
      </c>
      <c r="M83" s="325"/>
    </row>
  </sheetData>
  <mergeCells count="21">
    <mergeCell ref="A5:C5"/>
    <mergeCell ref="D5:L5"/>
    <mergeCell ref="A1:L1"/>
    <mergeCell ref="A2:L2"/>
    <mergeCell ref="A3:L3"/>
    <mergeCell ref="A4:C4"/>
    <mergeCell ref="D4:L4"/>
    <mergeCell ref="B64:K64"/>
    <mergeCell ref="M6:M8"/>
    <mergeCell ref="A7:A8"/>
    <mergeCell ref="B7:B8"/>
    <mergeCell ref="C7:C8"/>
    <mergeCell ref="D7:D8"/>
    <mergeCell ref="E7:E8"/>
    <mergeCell ref="F7:K7"/>
    <mergeCell ref="L7:L8"/>
    <mergeCell ref="A10:L10"/>
    <mergeCell ref="A31:L31"/>
    <mergeCell ref="A43:L43"/>
    <mergeCell ref="A57:L57"/>
    <mergeCell ref="B63:J6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69"/>
  <sheetViews>
    <sheetView view="pageBreakPreview" topLeftCell="A28" zoomScale="115" zoomScaleNormal="100" zoomScaleSheetLayoutView="115" workbookViewId="0">
      <selection activeCell="D29" sqref="D29"/>
    </sheetView>
  </sheetViews>
  <sheetFormatPr defaultRowHeight="15"/>
  <cols>
    <col min="1" max="1" width="3.85546875" style="259" customWidth="1"/>
    <col min="2" max="2" width="30" style="259" customWidth="1"/>
    <col min="3" max="4" width="9.140625" style="259"/>
    <col min="5" max="5" width="26.42578125" style="259" customWidth="1"/>
    <col min="6" max="6" width="17.42578125" style="259" customWidth="1"/>
    <col min="7" max="7" width="10.28515625" style="259" bestFit="1" customWidth="1"/>
    <col min="8" max="9" width="9.140625" style="259"/>
    <col min="10" max="10" width="12" style="259" customWidth="1"/>
    <col min="11" max="16384" width="9.140625" style="259"/>
  </cols>
  <sheetData>
    <row r="2" spans="1:10" ht="14.45" customHeight="1">
      <c r="A2" s="748"/>
      <c r="B2" s="1022" t="s">
        <v>1280</v>
      </c>
      <c r="C2" s="1022"/>
      <c r="D2" s="1022"/>
      <c r="E2" s="1022"/>
      <c r="F2" s="1022"/>
      <c r="G2" s="748"/>
    </row>
    <row r="3" spans="1:10">
      <c r="A3" s="748"/>
      <c r="B3" s="1023" t="s">
        <v>422</v>
      </c>
      <c r="C3" s="1023"/>
      <c r="D3" s="1023"/>
      <c r="E3" s="1023"/>
      <c r="F3" s="1023"/>
      <c r="G3" s="748"/>
    </row>
    <row r="4" spans="1:10" ht="14.45" customHeight="1">
      <c r="A4" s="1024" t="s">
        <v>177</v>
      </c>
      <c r="B4" s="1024"/>
      <c r="C4" s="1024"/>
      <c r="D4" s="1024"/>
      <c r="E4" s="1024"/>
      <c r="F4" s="1024"/>
      <c r="G4" s="1024"/>
    </row>
    <row r="5" spans="1:10" ht="40.15" customHeight="1">
      <c r="A5" s="1025" t="s">
        <v>423</v>
      </c>
      <c r="B5" s="1025"/>
      <c r="C5" s="1025"/>
      <c r="D5" s="1026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E5" s="1026"/>
      <c r="F5" s="1026"/>
      <c r="G5" s="1026"/>
    </row>
    <row r="6" spans="1:10">
      <c r="A6" s="749"/>
      <c r="B6" s="749"/>
      <c r="C6" s="750"/>
      <c r="D6" s="751"/>
      <c r="E6" s="751"/>
      <c r="F6" s="751"/>
      <c r="G6" s="751"/>
    </row>
    <row r="7" spans="1:10" ht="14.45" customHeight="1">
      <c r="A7" s="1025" t="s">
        <v>424</v>
      </c>
      <c r="B7" s="1025"/>
      <c r="C7" s="1025"/>
      <c r="D7" s="1026" t="s">
        <v>425</v>
      </c>
      <c r="E7" s="1026"/>
      <c r="F7" s="1026"/>
      <c r="G7" s="1026"/>
    </row>
    <row r="8" spans="1:10">
      <c r="A8" s="752"/>
      <c r="B8" s="752"/>
      <c r="C8" s="752"/>
      <c r="D8" s="1026"/>
      <c r="E8" s="1026"/>
      <c r="F8" s="1026"/>
      <c r="G8" s="1026"/>
    </row>
    <row r="9" spans="1:10" ht="14.45" customHeight="1">
      <c r="A9" s="1025" t="s">
        <v>82</v>
      </c>
      <c r="B9" s="1025"/>
      <c r="C9" s="1025"/>
      <c r="D9" s="1026"/>
      <c r="E9" s="1026"/>
      <c r="F9" s="1026"/>
      <c r="G9" s="1026"/>
    </row>
    <row r="10" spans="1:10">
      <c r="A10" s="750"/>
      <c r="B10" s="750"/>
      <c r="C10" s="748"/>
      <c r="D10" s="1026"/>
      <c r="E10" s="1026"/>
      <c r="F10" s="1026"/>
      <c r="G10" s="1026"/>
    </row>
    <row r="11" spans="1:10" ht="30.75" customHeight="1">
      <c r="A11" s="1025" t="s">
        <v>426</v>
      </c>
      <c r="B11" s="1035"/>
      <c r="C11" s="1035"/>
      <c r="D11" s="1035"/>
      <c r="E11" s="1035"/>
      <c r="F11" s="1035"/>
      <c r="G11" s="1035"/>
    </row>
    <row r="12" spans="1:10">
      <c r="A12" s="748"/>
      <c r="B12" s="748"/>
      <c r="C12" s="748"/>
      <c r="D12" s="748"/>
      <c r="E12" s="748"/>
      <c r="F12" s="748"/>
      <c r="G12" s="748"/>
    </row>
    <row r="13" spans="1:10" ht="26.25">
      <c r="A13" s="1027" t="s">
        <v>191</v>
      </c>
      <c r="B13" s="1027" t="s">
        <v>18</v>
      </c>
      <c r="C13" s="1027" t="s">
        <v>427</v>
      </c>
      <c r="D13" s="1027" t="s">
        <v>428</v>
      </c>
      <c r="E13" s="1027" t="s">
        <v>21</v>
      </c>
      <c r="F13" s="1029" t="s">
        <v>288</v>
      </c>
      <c r="G13" s="1030"/>
      <c r="H13" s="1030"/>
      <c r="I13" s="1031"/>
      <c r="J13" s="753" t="s">
        <v>429</v>
      </c>
    </row>
    <row r="14" spans="1:10">
      <c r="A14" s="1028"/>
      <c r="B14" s="1028"/>
      <c r="C14" s="1028"/>
      <c r="D14" s="1028"/>
      <c r="E14" s="1028"/>
      <c r="F14" s="754" t="s">
        <v>430</v>
      </c>
      <c r="G14" s="755" t="s">
        <v>431</v>
      </c>
      <c r="H14" s="313" t="s">
        <v>432</v>
      </c>
      <c r="I14" s="325" t="s">
        <v>433</v>
      </c>
      <c r="J14" s="313"/>
    </row>
    <row r="15" spans="1:10" ht="21.6" customHeight="1">
      <c r="A15" s="341" t="s">
        <v>434</v>
      </c>
      <c r="B15" s="365" t="s">
        <v>435</v>
      </c>
      <c r="C15" s="365"/>
      <c r="D15" s="365"/>
      <c r="E15" s="365"/>
      <c r="F15" s="365"/>
      <c r="G15" s="756"/>
      <c r="H15" s="313"/>
      <c r="I15" s="313"/>
      <c r="J15" s="313"/>
    </row>
    <row r="16" spans="1:10" ht="102" customHeight="1">
      <c r="A16" s="328" t="s">
        <v>4</v>
      </c>
      <c r="B16" s="329" t="s">
        <v>1269</v>
      </c>
      <c r="C16" s="330" t="s">
        <v>436</v>
      </c>
      <c r="D16" s="331">
        <v>20</v>
      </c>
      <c r="E16" s="330" t="s">
        <v>1270</v>
      </c>
      <c r="F16" s="332">
        <v>18</v>
      </c>
      <c r="G16" s="333">
        <v>1.1000000000000001</v>
      </c>
      <c r="H16" s="334">
        <v>1.2</v>
      </c>
      <c r="I16" s="334">
        <v>1.21</v>
      </c>
      <c r="J16" s="247">
        <f>D16*F16*IF(G16=0,1,G16)*IF(H16=0,1,H16)*IF(I16=0,1,I16)</f>
        <v>574.99</v>
      </c>
    </row>
    <row r="17" spans="1:10" ht="21.6" customHeight="1">
      <c r="A17" s="335"/>
      <c r="B17" s="336" t="s">
        <v>437</v>
      </c>
      <c r="C17" s="336"/>
      <c r="D17" s="336"/>
      <c r="E17" s="336"/>
      <c r="F17" s="329"/>
      <c r="G17" s="337"/>
      <c r="H17" s="313"/>
      <c r="I17" s="313"/>
      <c r="J17" s="313"/>
    </row>
    <row r="18" spans="1:10" ht="42" customHeight="1">
      <c r="A18" s="335"/>
      <c r="B18" s="338" t="s">
        <v>438</v>
      </c>
      <c r="C18" s="339"/>
      <c r="D18" s="339"/>
      <c r="E18" s="338" t="s">
        <v>439</v>
      </c>
      <c r="F18" s="329"/>
      <c r="G18" s="337"/>
      <c r="H18" s="313"/>
      <c r="I18" s="313"/>
      <c r="J18" s="313"/>
    </row>
    <row r="19" spans="1:10" ht="69" customHeight="1">
      <c r="A19" s="335"/>
      <c r="B19" s="340" t="s">
        <v>440</v>
      </c>
      <c r="C19" s="340"/>
      <c r="D19" s="340"/>
      <c r="E19" s="340" t="s">
        <v>441</v>
      </c>
      <c r="F19" s="329"/>
      <c r="G19" s="337"/>
      <c r="H19" s="313"/>
      <c r="I19" s="313"/>
      <c r="J19" s="313"/>
    </row>
    <row r="20" spans="1:10" ht="61.5" customHeight="1">
      <c r="A20" s="341"/>
      <c r="B20" s="342" t="s">
        <v>442</v>
      </c>
      <c r="C20" s="342"/>
      <c r="D20" s="342"/>
      <c r="E20" s="340" t="s">
        <v>443</v>
      </c>
      <c r="F20" s="329"/>
      <c r="G20" s="337"/>
      <c r="H20" s="313"/>
      <c r="I20" s="313"/>
      <c r="J20" s="313"/>
    </row>
    <row r="21" spans="1:10" s="352" customFormat="1" ht="93.75" customHeight="1">
      <c r="A21" s="349" t="s">
        <v>124</v>
      </c>
      <c r="B21" s="329" t="s">
        <v>449</v>
      </c>
      <c r="C21" s="329" t="s">
        <v>436</v>
      </c>
      <c r="D21" s="329">
        <v>3</v>
      </c>
      <c r="E21" s="329" t="s">
        <v>450</v>
      </c>
      <c r="F21" s="329">
        <v>40</v>
      </c>
      <c r="G21" s="350">
        <v>1.2</v>
      </c>
      <c r="H21" s="691">
        <v>1.21</v>
      </c>
      <c r="I21" s="351"/>
      <c r="J21" s="692">
        <f>D21*F21*IF(G21=0,1,G21)*IF(H21=0,1,H21)*IF(I21=0,1,I21)</f>
        <v>174.24</v>
      </c>
    </row>
    <row r="22" spans="1:10" ht="67.5" customHeight="1">
      <c r="A22" s="335"/>
      <c r="B22" s="340" t="s">
        <v>451</v>
      </c>
      <c r="C22" s="345"/>
      <c r="D22" s="345"/>
      <c r="E22" s="340" t="s">
        <v>452</v>
      </c>
      <c r="F22" s="329"/>
      <c r="G22" s="337"/>
      <c r="H22" s="313"/>
      <c r="I22" s="313"/>
      <c r="J22" s="313"/>
    </row>
    <row r="23" spans="1:10" ht="51">
      <c r="A23" s="341" t="s">
        <v>453</v>
      </c>
      <c r="B23" s="353" t="s">
        <v>442</v>
      </c>
      <c r="C23" s="353"/>
      <c r="D23" s="353"/>
      <c r="E23" s="353" t="s">
        <v>454</v>
      </c>
      <c r="F23" s="353"/>
      <c r="G23" s="354"/>
      <c r="H23" s="313"/>
      <c r="I23" s="313"/>
      <c r="J23" s="313"/>
    </row>
    <row r="24" spans="1:10" s="757" customFormat="1">
      <c r="A24" s="355" t="s">
        <v>128</v>
      </c>
      <c r="B24" s="356" t="s">
        <v>455</v>
      </c>
      <c r="C24" s="356"/>
      <c r="D24" s="356"/>
      <c r="E24" s="356"/>
      <c r="F24" s="356"/>
      <c r="G24" s="357"/>
      <c r="H24" s="358"/>
      <c r="I24" s="358"/>
      <c r="J24" s="359">
        <f>SUM(J16:J23)</f>
        <v>749.23</v>
      </c>
    </row>
    <row r="25" spans="1:10" ht="51">
      <c r="A25" s="360" t="s">
        <v>129</v>
      </c>
      <c r="B25" s="361" t="s">
        <v>1272</v>
      </c>
      <c r="C25" s="361"/>
      <c r="D25" s="361"/>
      <c r="E25" s="361" t="s">
        <v>1271</v>
      </c>
      <c r="F25" s="361"/>
      <c r="G25" s="362">
        <v>0.15</v>
      </c>
      <c r="H25" s="363"/>
      <c r="I25" s="363"/>
      <c r="J25" s="364">
        <f>J24*G25</f>
        <v>112.38</v>
      </c>
    </row>
    <row r="26" spans="1:10" ht="102">
      <c r="A26" s="341" t="s">
        <v>178</v>
      </c>
      <c r="B26" s="361" t="s">
        <v>456</v>
      </c>
      <c r="C26" s="361"/>
      <c r="D26" s="361"/>
      <c r="E26" s="361" t="s">
        <v>457</v>
      </c>
      <c r="F26" s="361"/>
      <c r="G26" s="362">
        <v>0.4</v>
      </c>
      <c r="H26" s="363"/>
      <c r="I26" s="363"/>
      <c r="J26" s="364">
        <f>(J24+J25)*G26</f>
        <v>344.64</v>
      </c>
    </row>
    <row r="27" spans="1:10">
      <c r="A27" s="341" t="s">
        <v>179</v>
      </c>
      <c r="B27" s="365" t="s">
        <v>459</v>
      </c>
      <c r="C27" s="365"/>
      <c r="D27" s="365"/>
      <c r="E27" s="365"/>
      <c r="F27" s="365"/>
      <c r="G27" s="366"/>
      <c r="H27" s="313"/>
      <c r="I27" s="313"/>
      <c r="J27" s="367">
        <f>J24+J25+J26</f>
        <v>1206.25</v>
      </c>
    </row>
    <row r="28" spans="1:10">
      <c r="A28" s="341" t="s">
        <v>460</v>
      </c>
      <c r="B28" s="365" t="s">
        <v>461</v>
      </c>
      <c r="C28" s="365"/>
      <c r="D28" s="365"/>
      <c r="E28" s="365"/>
      <c r="F28" s="365"/>
      <c r="G28" s="368"/>
      <c r="H28" s="313"/>
      <c r="I28" s="313"/>
      <c r="J28" s="313"/>
    </row>
    <row r="29" spans="1:10" s="352" customFormat="1" ht="63.75">
      <c r="A29" s="341" t="s">
        <v>462</v>
      </c>
      <c r="B29" s="365" t="s">
        <v>463</v>
      </c>
      <c r="C29" s="365" t="s">
        <v>436</v>
      </c>
      <c r="D29" s="365">
        <f>D16</f>
        <v>20</v>
      </c>
      <c r="E29" s="365" t="s">
        <v>464</v>
      </c>
      <c r="F29" s="365">
        <v>13</v>
      </c>
      <c r="G29" s="368">
        <v>1.1499999999999999</v>
      </c>
      <c r="H29" s="369">
        <v>1.21</v>
      </c>
      <c r="I29" s="370"/>
      <c r="J29" s="247">
        <f>D29*F29*IF(G29=0,1,G29)*IF(H29=0,1,H29)*IF(I29=0,1,I29)</f>
        <v>361.79</v>
      </c>
    </row>
    <row r="30" spans="1:10" ht="51">
      <c r="A30" s="341"/>
      <c r="B30" s="361" t="s">
        <v>465</v>
      </c>
      <c r="C30" s="353"/>
      <c r="D30" s="361"/>
      <c r="E30" s="361" t="s">
        <v>466</v>
      </c>
      <c r="F30" s="361"/>
      <c r="G30" s="368"/>
      <c r="H30" s="313"/>
      <c r="I30" s="313"/>
      <c r="J30" s="313"/>
    </row>
    <row r="31" spans="1:10" ht="51">
      <c r="A31" s="341" t="s">
        <v>453</v>
      </c>
      <c r="B31" s="353" t="s">
        <v>442</v>
      </c>
      <c r="C31" s="353"/>
      <c r="D31" s="353"/>
      <c r="E31" s="353" t="s">
        <v>454</v>
      </c>
      <c r="F31" s="353"/>
      <c r="G31" s="354"/>
      <c r="H31" s="313"/>
      <c r="I31" s="313"/>
      <c r="J31" s="313"/>
    </row>
    <row r="32" spans="1:10" s="352" customFormat="1" ht="130.5" customHeight="1">
      <c r="A32" s="341" t="s">
        <v>467</v>
      </c>
      <c r="B32" s="365" t="s">
        <v>468</v>
      </c>
      <c r="C32" s="365" t="s">
        <v>469</v>
      </c>
      <c r="D32" s="365">
        <v>3</v>
      </c>
      <c r="E32" s="365" t="s">
        <v>470</v>
      </c>
      <c r="F32" s="371">
        <v>43</v>
      </c>
      <c r="G32" s="368">
        <v>1.21</v>
      </c>
      <c r="H32" s="370"/>
      <c r="I32" s="370"/>
      <c r="J32" s="247">
        <f>D32*F32*IF(G32=0,1,G32)*IF(H32=0,1,H32)*IF(I32=0,1,I32)</f>
        <v>156.09</v>
      </c>
    </row>
    <row r="33" spans="1:15" ht="51">
      <c r="A33" s="341" t="s">
        <v>453</v>
      </c>
      <c r="B33" s="353" t="s">
        <v>442</v>
      </c>
      <c r="C33" s="353"/>
      <c r="D33" s="353"/>
      <c r="E33" s="353" t="s">
        <v>471</v>
      </c>
      <c r="F33" s="353"/>
      <c r="G33" s="354"/>
      <c r="H33" s="313"/>
      <c r="I33" s="313"/>
      <c r="J33" s="313"/>
    </row>
    <row r="34" spans="1:15" s="352" customFormat="1" ht="38.25">
      <c r="A34" s="372" t="s">
        <v>472</v>
      </c>
      <c r="B34" s="365" t="s">
        <v>473</v>
      </c>
      <c r="C34" s="365" t="s">
        <v>474</v>
      </c>
      <c r="D34" s="365">
        <v>1</v>
      </c>
      <c r="E34" s="365" t="s">
        <v>475</v>
      </c>
      <c r="F34" s="365">
        <v>200</v>
      </c>
      <c r="G34" s="368">
        <v>1.21</v>
      </c>
      <c r="H34" s="370"/>
      <c r="I34" s="370"/>
      <c r="J34" s="373">
        <f>D34*F34*IF(G34=0,1,G34)*IF(H34=0,1,H34)*IF(I34=0,1,I34)</f>
        <v>242</v>
      </c>
      <c r="L34" s="322" t="s">
        <v>476</v>
      </c>
      <c r="O34" s="758">
        <f>J16+J21+J29+J32</f>
        <v>1267.1099999999999</v>
      </c>
    </row>
    <row r="35" spans="1:15" ht="51">
      <c r="A35" s="341" t="s">
        <v>453</v>
      </c>
      <c r="B35" s="353" t="s">
        <v>442</v>
      </c>
      <c r="C35" s="353"/>
      <c r="D35" s="353"/>
      <c r="E35" s="353" t="s">
        <v>471</v>
      </c>
      <c r="F35" s="353"/>
      <c r="G35" s="354"/>
      <c r="H35" s="313"/>
      <c r="I35" s="313"/>
      <c r="J35" s="313"/>
    </row>
    <row r="36" spans="1:15" s="352" customFormat="1" ht="127.5">
      <c r="A36" s="372" t="s">
        <v>477</v>
      </c>
      <c r="B36" s="365" t="s">
        <v>1273</v>
      </c>
      <c r="C36" s="365" t="s">
        <v>478</v>
      </c>
      <c r="D36" s="365">
        <v>1</v>
      </c>
      <c r="E36" s="365" t="s">
        <v>479</v>
      </c>
      <c r="F36" s="371">
        <f>1000+10%*(J29+J32)</f>
        <v>1051.79</v>
      </c>
      <c r="G36" s="368">
        <v>1.21</v>
      </c>
      <c r="H36" s="370"/>
      <c r="I36" s="370"/>
      <c r="J36" s="247">
        <f>D36*F36*IF(G36=0,1,G36)*IF(H36=0,1,H36)*IF(I36=0,1,I36)</f>
        <v>1272.67</v>
      </c>
    </row>
    <row r="37" spans="1:15" s="352" customFormat="1" ht="51">
      <c r="A37" s="374"/>
      <c r="B37" s="353" t="s">
        <v>442</v>
      </c>
      <c r="C37" s="353"/>
      <c r="D37" s="353"/>
      <c r="E37" s="353" t="s">
        <v>471</v>
      </c>
      <c r="F37" s="375"/>
      <c r="G37" s="376"/>
      <c r="H37" s="370"/>
      <c r="I37" s="370"/>
      <c r="J37" s="370"/>
    </row>
    <row r="38" spans="1:15">
      <c r="A38" s="355" t="s">
        <v>480</v>
      </c>
      <c r="B38" s="356" t="s">
        <v>481</v>
      </c>
      <c r="C38" s="356"/>
      <c r="D38" s="356"/>
      <c r="E38" s="356"/>
      <c r="F38" s="356"/>
      <c r="G38" s="357"/>
      <c r="H38" s="313"/>
      <c r="I38" s="313"/>
      <c r="J38" s="377">
        <f>SUM(J29:J37)</f>
        <v>2032.55</v>
      </c>
    </row>
    <row r="39" spans="1:15">
      <c r="A39" s="341" t="s">
        <v>482</v>
      </c>
      <c r="B39" s="365" t="s">
        <v>483</v>
      </c>
      <c r="C39" s="365"/>
      <c r="D39" s="365"/>
      <c r="E39" s="365"/>
      <c r="F39" s="365"/>
      <c r="G39" s="366"/>
      <c r="H39" s="313"/>
      <c r="I39" s="313"/>
      <c r="J39" s="377">
        <f>J38</f>
        <v>2032.55</v>
      </c>
    </row>
    <row r="40" spans="1:15">
      <c r="A40" s="341" t="s">
        <v>484</v>
      </c>
      <c r="B40" s="365" t="s">
        <v>485</v>
      </c>
      <c r="C40" s="365"/>
      <c r="D40" s="365"/>
      <c r="E40" s="365"/>
      <c r="F40" s="365"/>
      <c r="G40" s="368"/>
      <c r="H40" s="313"/>
      <c r="I40" s="313"/>
      <c r="J40" s="313"/>
    </row>
    <row r="41" spans="1:15" ht="63.75">
      <c r="A41" s="341" t="s">
        <v>113</v>
      </c>
      <c r="B41" s="361" t="s">
        <v>1274</v>
      </c>
      <c r="C41" s="361"/>
      <c r="D41" s="361"/>
      <c r="E41" s="361" t="s">
        <v>1275</v>
      </c>
      <c r="F41" s="378">
        <v>7.0000000000000007E-2</v>
      </c>
      <c r="G41" s="379"/>
      <c r="H41" s="363"/>
      <c r="I41" s="363"/>
      <c r="J41" s="380">
        <f>J27*F41</f>
        <v>84.44</v>
      </c>
    </row>
    <row r="42" spans="1:15" ht="63.75">
      <c r="A42" s="341" t="s">
        <v>234</v>
      </c>
      <c r="B42" s="361" t="s">
        <v>488</v>
      </c>
      <c r="C42" s="361"/>
      <c r="D42" s="361"/>
      <c r="E42" s="361" t="s">
        <v>489</v>
      </c>
      <c r="F42" s="378">
        <v>0.26</v>
      </c>
      <c r="G42" s="381"/>
      <c r="H42" s="382"/>
      <c r="I42" s="382"/>
      <c r="J42" s="380">
        <f>(J27+J41)*F42</f>
        <v>335.58</v>
      </c>
    </row>
    <row r="43" spans="1:15" ht="51">
      <c r="A43" s="341" t="s">
        <v>235</v>
      </c>
      <c r="B43" s="361" t="s">
        <v>490</v>
      </c>
      <c r="C43" s="361"/>
      <c r="D43" s="361"/>
      <c r="E43" s="361" t="s">
        <v>491</v>
      </c>
      <c r="F43" s="378">
        <v>0.06</v>
      </c>
      <c r="G43" s="379"/>
      <c r="H43" s="363"/>
      <c r="I43" s="363"/>
      <c r="J43" s="380">
        <f>(J27+J41)*F43</f>
        <v>77.44</v>
      </c>
    </row>
    <row r="44" spans="1:15" ht="51">
      <c r="A44" s="341" t="s">
        <v>492</v>
      </c>
      <c r="B44" s="361" t="s">
        <v>493</v>
      </c>
      <c r="C44" s="361"/>
      <c r="D44" s="361"/>
      <c r="E44" s="361" t="s">
        <v>491</v>
      </c>
      <c r="F44" s="378">
        <v>0.05</v>
      </c>
      <c r="G44" s="379"/>
      <c r="H44" s="363"/>
      <c r="I44" s="363"/>
      <c r="J44" s="380">
        <f>(J27+J41)*F44</f>
        <v>64.53</v>
      </c>
    </row>
    <row r="45" spans="1:15" ht="94.5" customHeight="1">
      <c r="A45" s="341" t="s">
        <v>494</v>
      </c>
      <c r="B45" s="361" t="s">
        <v>495</v>
      </c>
      <c r="C45" s="361"/>
      <c r="D45" s="383">
        <f>J27+J39+J41</f>
        <v>3323.24</v>
      </c>
      <c r="E45" s="361" t="s">
        <v>496</v>
      </c>
      <c r="F45" s="378">
        <v>0.05</v>
      </c>
      <c r="G45" s="379"/>
      <c r="H45" s="363"/>
      <c r="I45" s="363"/>
      <c r="J45" s="380">
        <f>D45*F45</f>
        <v>166.16</v>
      </c>
    </row>
    <row r="46" spans="1:15">
      <c r="A46" s="341" t="s">
        <v>497</v>
      </c>
      <c r="B46" s="365" t="s">
        <v>498</v>
      </c>
      <c r="C46" s="365"/>
      <c r="D46" s="365"/>
      <c r="E46" s="365"/>
      <c r="F46" s="365"/>
      <c r="G46" s="366"/>
      <c r="H46" s="313"/>
      <c r="I46" s="313"/>
      <c r="J46" s="367">
        <f>SUM(J41:J45)</f>
        <v>728.15</v>
      </c>
    </row>
    <row r="47" spans="1:15">
      <c r="A47" s="341" t="s">
        <v>499</v>
      </c>
      <c r="B47" s="365" t="s">
        <v>500</v>
      </c>
      <c r="C47" s="365"/>
      <c r="D47" s="365"/>
      <c r="E47" s="365"/>
      <c r="F47" s="365"/>
      <c r="G47" s="366"/>
      <c r="H47" s="313"/>
      <c r="I47" s="313"/>
      <c r="J47" s="367">
        <f>J27+J38+J46</f>
        <v>3966.95</v>
      </c>
    </row>
    <row r="48" spans="1:15" ht="34.5" customHeight="1">
      <c r="A48" s="341" t="s">
        <v>501</v>
      </c>
      <c r="B48" s="1032" t="s">
        <v>916</v>
      </c>
      <c r="C48" s="1033"/>
      <c r="D48" s="1033"/>
      <c r="E48" s="1033"/>
      <c r="F48" s="1034"/>
      <c r="G48" s="602">
        <v>68.239999999999995</v>
      </c>
      <c r="H48" s="370"/>
      <c r="I48" s="370"/>
      <c r="J48" s="693">
        <f>J47*G48</f>
        <v>270704.67</v>
      </c>
    </row>
    <row r="49" spans="1:10">
      <c r="A49" s="341" t="s">
        <v>502</v>
      </c>
      <c r="B49" s="361" t="s">
        <v>503</v>
      </c>
      <c r="C49" s="361"/>
      <c r="D49" s="361"/>
      <c r="E49" s="361"/>
      <c r="F49" s="378">
        <v>0.2</v>
      </c>
      <c r="G49" s="385"/>
      <c r="H49" s="325"/>
      <c r="I49" s="325"/>
      <c r="J49" s="384">
        <f>J48*F49</f>
        <v>54140.93</v>
      </c>
    </row>
    <row r="50" spans="1:10">
      <c r="A50" s="386" t="s">
        <v>504</v>
      </c>
      <c r="B50" s="361" t="str">
        <f>'[46]12-01-02-3 '!B31</f>
        <v>Всего по смете:</v>
      </c>
      <c r="C50" s="387"/>
      <c r="D50" s="387"/>
      <c r="E50" s="387"/>
      <c r="F50" s="387"/>
      <c r="G50" s="385"/>
      <c r="H50" s="603"/>
      <c r="I50" s="603"/>
      <c r="J50" s="604">
        <f>J48+J49</f>
        <v>324845.59999999998</v>
      </c>
    </row>
    <row r="51" spans="1:10" ht="25.5">
      <c r="A51" s="386" t="s">
        <v>505</v>
      </c>
      <c r="B51" s="361" t="s">
        <v>506</v>
      </c>
      <c r="C51" s="387"/>
      <c r="D51" s="387"/>
      <c r="E51" s="387"/>
      <c r="F51" s="388">
        <v>0.1</v>
      </c>
      <c r="G51" s="385"/>
      <c r="H51" s="603"/>
      <c r="I51" s="603"/>
      <c r="J51" s="604">
        <f>J50*1.1</f>
        <v>357330.16</v>
      </c>
    </row>
    <row r="52" spans="1:10">
      <c r="A52" s="759"/>
      <c r="B52" s="759"/>
      <c r="C52" s="759"/>
      <c r="D52" s="759"/>
      <c r="E52" s="759"/>
      <c r="F52" s="759"/>
      <c r="G52" s="759"/>
    </row>
    <row r="66" spans="1:10" ht="141.75" customHeight="1">
      <c r="A66" s="343" t="s">
        <v>124</v>
      </c>
      <c r="B66" s="344" t="s">
        <v>444</v>
      </c>
      <c r="C66" s="345" t="s">
        <v>436</v>
      </c>
      <c r="D66" s="345">
        <v>5</v>
      </c>
      <c r="E66" s="345" t="s">
        <v>445</v>
      </c>
      <c r="F66" s="331">
        <v>11</v>
      </c>
      <c r="G66" s="346">
        <v>1.1000000000000001</v>
      </c>
      <c r="H66" s="347">
        <v>1.21</v>
      </c>
      <c r="I66" s="347"/>
      <c r="J66" s="247">
        <f>D66*F66*IF(G66=0,1,G66)*IF(H66=0,1,H66)*IF(I66=0,1,I66)</f>
        <v>73.209999999999994</v>
      </c>
    </row>
    <row r="67" spans="1:10" ht="67.5" customHeight="1">
      <c r="A67" s="335"/>
      <c r="B67" s="340" t="s">
        <v>446</v>
      </c>
      <c r="C67" s="345"/>
      <c r="D67" s="345"/>
      <c r="E67" s="340" t="s">
        <v>447</v>
      </c>
      <c r="F67" s="329"/>
      <c r="G67" s="337"/>
      <c r="H67" s="313"/>
      <c r="I67" s="313"/>
      <c r="J67" s="313"/>
    </row>
    <row r="68" spans="1:10" ht="61.5" customHeight="1">
      <c r="A68" s="335"/>
      <c r="B68" s="345" t="s">
        <v>442</v>
      </c>
      <c r="C68" s="345"/>
      <c r="D68" s="345"/>
      <c r="E68" s="345" t="s">
        <v>448</v>
      </c>
      <c r="F68" s="329"/>
      <c r="G68" s="337"/>
      <c r="H68" s="348"/>
      <c r="I68" s="348"/>
      <c r="J68" s="348"/>
    </row>
    <row r="69" spans="1:10" ht="63.75">
      <c r="A69" s="341" t="s">
        <v>113</v>
      </c>
      <c r="B69" s="361" t="s">
        <v>486</v>
      </c>
      <c r="C69" s="361"/>
      <c r="D69" s="361"/>
      <c r="E69" s="361" t="s">
        <v>487</v>
      </c>
      <c r="F69" s="378">
        <v>0.11</v>
      </c>
      <c r="G69" s="379"/>
      <c r="H69" s="363"/>
      <c r="I69" s="363"/>
      <c r="J69" s="380">
        <f>J55*F69</f>
        <v>0</v>
      </c>
    </row>
  </sheetData>
  <mergeCells count="17">
    <mergeCell ref="E13:E14"/>
    <mergeCell ref="F13:I13"/>
    <mergeCell ref="B48:F48"/>
    <mergeCell ref="A7:C7"/>
    <mergeCell ref="D7:G8"/>
    <mergeCell ref="A9:C9"/>
    <mergeCell ref="D9:G10"/>
    <mergeCell ref="A11:G11"/>
    <mergeCell ref="A13:A14"/>
    <mergeCell ref="B13:B14"/>
    <mergeCell ref="C13:C14"/>
    <mergeCell ref="D13:D14"/>
    <mergeCell ref="B2:F2"/>
    <mergeCell ref="B3:F3"/>
    <mergeCell ref="A4:G4"/>
    <mergeCell ref="A5:C5"/>
    <mergeCell ref="D5:G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view="pageBreakPreview" zoomScaleNormal="115" zoomScaleSheetLayoutView="100" workbookViewId="0">
      <selection activeCell="M23" sqref="M23"/>
    </sheetView>
  </sheetViews>
  <sheetFormatPr defaultRowHeight="15"/>
  <cols>
    <col min="1" max="1" width="4.5703125" style="391" customWidth="1"/>
    <col min="2" max="2" width="38.42578125" style="391" customWidth="1"/>
    <col min="3" max="3" width="13.42578125" style="391" customWidth="1"/>
    <col min="4" max="4" width="16.7109375" style="391" customWidth="1"/>
    <col min="5" max="5" width="22" style="391" customWidth="1"/>
    <col min="6" max="6" width="10.5703125" style="391" customWidth="1"/>
    <col min="7" max="7" width="7.5703125" style="391" customWidth="1"/>
    <col min="8" max="8" width="8.7109375" style="391" customWidth="1"/>
    <col min="9" max="9" width="8.28515625" style="391" customWidth="1"/>
    <col min="10" max="10" width="19" style="391" customWidth="1"/>
    <col min="11" max="16384" width="9.140625" style="391"/>
  </cols>
  <sheetData>
    <row r="1" spans="1:10" ht="15.75">
      <c r="A1" s="389"/>
      <c r="B1" s="389"/>
      <c r="C1" s="389"/>
      <c r="D1" s="1046" t="s">
        <v>1281</v>
      </c>
      <c r="E1" s="1046"/>
      <c r="F1" s="390"/>
      <c r="G1" s="390"/>
      <c r="H1" s="390"/>
      <c r="I1" s="389"/>
      <c r="J1" s="389"/>
    </row>
    <row r="2" spans="1:10">
      <c r="A2" s="1047" t="s">
        <v>507</v>
      </c>
      <c r="B2" s="1047"/>
      <c r="C2" s="1047"/>
      <c r="D2" s="1047"/>
      <c r="E2" s="1047"/>
      <c r="F2" s="1047"/>
      <c r="G2" s="1047"/>
      <c r="H2" s="1047"/>
      <c r="I2" s="1047"/>
      <c r="J2" s="1047"/>
    </row>
    <row r="3" spans="1:10">
      <c r="A3" s="1047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B3" s="1047"/>
      <c r="C3" s="1047"/>
      <c r="D3" s="1047"/>
      <c r="E3" s="1047"/>
      <c r="F3" s="1047"/>
      <c r="G3" s="1047"/>
      <c r="H3" s="1047"/>
      <c r="I3" s="1047"/>
      <c r="J3" s="1047"/>
    </row>
    <row r="4" spans="1:10">
      <c r="A4" s="1048" t="s">
        <v>508</v>
      </c>
      <c r="B4" s="1048"/>
      <c r="C4" s="1048"/>
      <c r="D4" s="1048"/>
      <c r="E4" s="1048"/>
      <c r="F4" s="1048"/>
      <c r="G4" s="1048"/>
      <c r="H4" s="1048"/>
      <c r="I4" s="1048"/>
      <c r="J4" s="1048"/>
    </row>
    <row r="5" spans="1:10">
      <c r="A5" s="1045" t="s">
        <v>189</v>
      </c>
      <c r="B5" s="1045"/>
      <c r="C5" s="1045" t="s">
        <v>190</v>
      </c>
      <c r="D5" s="1045"/>
      <c r="E5" s="1045"/>
      <c r="F5" s="1045"/>
      <c r="G5" s="1045"/>
      <c r="H5" s="1045"/>
      <c r="I5" s="1045"/>
      <c r="J5" s="1045"/>
    </row>
    <row r="6" spans="1:10">
      <c r="A6" s="1036" t="s">
        <v>509</v>
      </c>
      <c r="B6" s="1037"/>
      <c r="C6" s="1037"/>
      <c r="D6" s="1037"/>
      <c r="E6" s="1037"/>
      <c r="F6" s="1037"/>
      <c r="G6" s="1037"/>
      <c r="H6" s="1037"/>
      <c r="I6" s="1037"/>
      <c r="J6" s="1038"/>
    </row>
    <row r="7" spans="1:10">
      <c r="A7" s="1000" t="s">
        <v>2</v>
      </c>
      <c r="B7" s="1000" t="s">
        <v>35</v>
      </c>
      <c r="C7" s="1000" t="s">
        <v>36</v>
      </c>
      <c r="D7" s="1000" t="s">
        <v>20</v>
      </c>
      <c r="E7" s="1000" t="s">
        <v>21</v>
      </c>
      <c r="F7" s="1036" t="s">
        <v>22</v>
      </c>
      <c r="G7" s="1037"/>
      <c r="H7" s="1037"/>
      <c r="I7" s="1038"/>
      <c r="J7" s="1000" t="s">
        <v>510</v>
      </c>
    </row>
    <row r="8" spans="1:10">
      <c r="A8" s="1001"/>
      <c r="B8" s="1001"/>
      <c r="C8" s="1001"/>
      <c r="D8" s="1001"/>
      <c r="E8" s="1001"/>
      <c r="F8" s="47" t="s">
        <v>24</v>
      </c>
      <c r="G8" s="47" t="s">
        <v>511</v>
      </c>
      <c r="H8" s="47" t="s">
        <v>511</v>
      </c>
      <c r="I8" s="47" t="s">
        <v>512</v>
      </c>
      <c r="J8" s="1001"/>
    </row>
    <row r="9" spans="1:10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1036">
        <v>6</v>
      </c>
      <c r="G9" s="1037"/>
      <c r="H9" s="1037"/>
      <c r="I9" s="1038"/>
      <c r="J9" s="47">
        <v>7</v>
      </c>
    </row>
    <row r="10" spans="1:10">
      <c r="A10" s="1039" t="s">
        <v>30</v>
      </c>
      <c r="B10" s="1040"/>
      <c r="C10" s="1040"/>
      <c r="D10" s="1040"/>
      <c r="E10" s="1040"/>
      <c r="F10" s="1040"/>
      <c r="G10" s="1040"/>
      <c r="H10" s="1040"/>
      <c r="I10" s="1040"/>
      <c r="J10" s="1041"/>
    </row>
    <row r="11" spans="1:10" ht="25.5">
      <c r="A11" s="274">
        <v>1</v>
      </c>
      <c r="B11" s="260" t="s">
        <v>1209</v>
      </c>
      <c r="C11" s="612" t="s">
        <v>1211</v>
      </c>
      <c r="D11" s="612">
        <v>0.5</v>
      </c>
      <c r="E11" s="612" t="s">
        <v>1210</v>
      </c>
      <c r="F11" s="612">
        <v>42</v>
      </c>
      <c r="G11" s="612"/>
      <c r="H11" s="612"/>
      <c r="I11" s="612">
        <f t="shared" ref="I11:I18" si="0">D11</f>
        <v>0.5</v>
      </c>
      <c r="J11" s="247">
        <f>D11*F11*IF(G11=0,1,G11)*IF(H11=0,1,H11)</f>
        <v>21</v>
      </c>
    </row>
    <row r="12" spans="1:10" ht="25.5">
      <c r="A12" s="274">
        <f>A11+1</f>
        <v>2</v>
      </c>
      <c r="B12" s="260" t="s">
        <v>513</v>
      </c>
      <c r="C12" s="612" t="s">
        <v>309</v>
      </c>
      <c r="D12" s="612">
        <v>2</v>
      </c>
      <c r="E12" s="612" t="s">
        <v>514</v>
      </c>
      <c r="F12" s="612">
        <v>24</v>
      </c>
      <c r="G12" s="612"/>
      <c r="H12" s="612"/>
      <c r="I12" s="612">
        <f t="shared" ref="I12:I17" si="1">D12</f>
        <v>2</v>
      </c>
      <c r="J12" s="247">
        <f>D12*F12*IF(G12=0,1,G12)*IF(H12=0,1,H12)</f>
        <v>48</v>
      </c>
    </row>
    <row r="13" spans="1:10" s="89" customFormat="1" ht="38.25">
      <c r="A13" s="274">
        <f>A12+1</f>
        <v>3</v>
      </c>
      <c r="B13" s="260" t="s">
        <v>1214</v>
      </c>
      <c r="C13" s="612" t="s">
        <v>1212</v>
      </c>
      <c r="D13" s="612">
        <v>3</v>
      </c>
      <c r="E13" s="612" t="s">
        <v>1213</v>
      </c>
      <c r="F13" s="612">
        <v>84</v>
      </c>
      <c r="G13" s="612"/>
      <c r="H13" s="612"/>
      <c r="I13" s="612">
        <f t="shared" si="1"/>
        <v>3</v>
      </c>
      <c r="J13" s="394">
        <f>I13*F13</f>
        <v>252</v>
      </c>
    </row>
    <row r="14" spans="1:10" s="89" customFormat="1" ht="51">
      <c r="A14" s="274">
        <f>A13+1</f>
        <v>4</v>
      </c>
      <c r="B14" s="260" t="s">
        <v>1215</v>
      </c>
      <c r="C14" s="612" t="s">
        <v>1216</v>
      </c>
      <c r="D14" s="612">
        <v>0.3</v>
      </c>
      <c r="E14" s="612" t="s">
        <v>1217</v>
      </c>
      <c r="F14" s="612">
        <v>186</v>
      </c>
      <c r="G14" s="612"/>
      <c r="H14" s="612"/>
      <c r="I14" s="612">
        <f t="shared" si="1"/>
        <v>0.3</v>
      </c>
      <c r="J14" s="394">
        <f>I14*F14</f>
        <v>55.8</v>
      </c>
    </row>
    <row r="15" spans="1:10" s="89" customFormat="1" ht="25.5">
      <c r="A15" s="274">
        <f>A14+1</f>
        <v>5</v>
      </c>
      <c r="B15" s="260" t="s">
        <v>1218</v>
      </c>
      <c r="C15" s="612" t="s">
        <v>1219</v>
      </c>
      <c r="D15" s="612">
        <v>1</v>
      </c>
      <c r="E15" s="612" t="s">
        <v>1220</v>
      </c>
      <c r="F15" s="612">
        <v>78</v>
      </c>
      <c r="G15" s="612"/>
      <c r="H15" s="612"/>
      <c r="I15" s="612">
        <f t="shared" si="1"/>
        <v>1</v>
      </c>
      <c r="J15" s="394">
        <f t="shared" ref="J15:J17" si="2">I15*F15</f>
        <v>78</v>
      </c>
    </row>
    <row r="16" spans="1:10" s="89" customFormat="1" ht="25.5">
      <c r="A16" s="274">
        <f t="shared" ref="A16:A18" si="3">A15+1</f>
        <v>6</v>
      </c>
      <c r="B16" s="260" t="s">
        <v>1222</v>
      </c>
      <c r="C16" s="612" t="s">
        <v>1223</v>
      </c>
      <c r="D16" s="612">
        <v>1</v>
      </c>
      <c r="E16" s="612" t="s">
        <v>1224</v>
      </c>
      <c r="F16" s="612">
        <v>38</v>
      </c>
      <c r="G16" s="612"/>
      <c r="H16" s="612"/>
      <c r="I16" s="612">
        <f t="shared" si="1"/>
        <v>1</v>
      </c>
      <c r="J16" s="394">
        <f t="shared" si="2"/>
        <v>38</v>
      </c>
    </row>
    <row r="17" spans="1:10" s="89" customFormat="1">
      <c r="A17" s="274">
        <f t="shared" si="3"/>
        <v>7</v>
      </c>
      <c r="B17" s="260" t="s">
        <v>1225</v>
      </c>
      <c r="C17" s="612" t="s">
        <v>1226</v>
      </c>
      <c r="D17" s="612">
        <v>1</v>
      </c>
      <c r="E17" s="612" t="s">
        <v>1227</v>
      </c>
      <c r="F17" s="612">
        <v>19</v>
      </c>
      <c r="G17" s="612"/>
      <c r="H17" s="612"/>
      <c r="I17" s="612">
        <f t="shared" si="1"/>
        <v>1</v>
      </c>
      <c r="J17" s="394">
        <f t="shared" si="2"/>
        <v>19</v>
      </c>
    </row>
    <row r="18" spans="1:10">
      <c r="A18" s="274">
        <f t="shared" si="3"/>
        <v>8</v>
      </c>
      <c r="B18" s="260" t="s">
        <v>515</v>
      </c>
      <c r="C18" s="612" t="s">
        <v>516</v>
      </c>
      <c r="D18" s="612">
        <v>15</v>
      </c>
      <c r="E18" s="392" t="s">
        <v>517</v>
      </c>
      <c r="F18" s="612">
        <v>7</v>
      </c>
      <c r="G18" s="612"/>
      <c r="H18" s="612"/>
      <c r="I18" s="612">
        <f t="shared" si="0"/>
        <v>15</v>
      </c>
      <c r="J18" s="247">
        <f t="shared" ref="J18" si="4">D18*F18*IF(G18=0,1,G18)*IF(H18=0,1,H18)</f>
        <v>105</v>
      </c>
    </row>
    <row r="19" spans="1:10" ht="38.25">
      <c r="A19" s="274"/>
      <c r="B19" s="274" t="s">
        <v>1228</v>
      </c>
      <c r="C19" s="274"/>
      <c r="D19" s="274"/>
      <c r="E19" s="612"/>
      <c r="F19" s="612"/>
      <c r="G19" s="612">
        <v>1.2</v>
      </c>
      <c r="H19" s="612">
        <v>1.4</v>
      </c>
      <c r="I19" s="612"/>
      <c r="J19" s="393">
        <f>SUM(J11:J18)*G19*H19</f>
        <v>1036.22</v>
      </c>
    </row>
    <row r="20" spans="1:10">
      <c r="A20" s="1039" t="s">
        <v>294</v>
      </c>
      <c r="B20" s="1040"/>
      <c r="C20" s="1040"/>
      <c r="D20" s="1040"/>
      <c r="E20" s="1040"/>
      <c r="F20" s="1040"/>
      <c r="G20" s="1040"/>
      <c r="H20" s="1040"/>
      <c r="I20" s="1040"/>
      <c r="J20" s="1041"/>
    </row>
    <row r="21" spans="1:10" ht="25.5">
      <c r="A21" s="274">
        <f>A18+1</f>
        <v>9</v>
      </c>
      <c r="B21" s="260" t="s">
        <v>1209</v>
      </c>
      <c r="C21" s="612" t="s">
        <v>1211</v>
      </c>
      <c r="D21" s="612">
        <f>D11</f>
        <v>0.5</v>
      </c>
      <c r="E21" s="612" t="s">
        <v>1210</v>
      </c>
      <c r="F21" s="612">
        <v>14</v>
      </c>
      <c r="G21" s="612"/>
      <c r="H21" s="612"/>
      <c r="I21" s="612">
        <f t="shared" ref="I21:I36" si="5">D21</f>
        <v>0.5</v>
      </c>
      <c r="J21" s="247">
        <f t="shared" ref="J21:J38" si="6">D21*F21*IF(G21=0,1,G21)*IF(H21=0,1,H21)</f>
        <v>7</v>
      </c>
    </row>
    <row r="22" spans="1:10" ht="25.5">
      <c r="A22" s="274">
        <f>A21+1</f>
        <v>10</v>
      </c>
      <c r="B22" s="260" t="s">
        <v>513</v>
      </c>
      <c r="C22" s="612" t="s">
        <v>309</v>
      </c>
      <c r="D22" s="612">
        <f>D12</f>
        <v>2</v>
      </c>
      <c r="E22" s="612" t="s">
        <v>514</v>
      </c>
      <c r="F22" s="612">
        <v>8</v>
      </c>
      <c r="G22" s="612"/>
      <c r="H22" s="612"/>
      <c r="I22" s="612">
        <f t="shared" si="5"/>
        <v>2</v>
      </c>
      <c r="J22" s="247">
        <f>D22*F22*IF(G22=0,1,G22)*IF(H22=0,1,H22)</f>
        <v>16</v>
      </c>
    </row>
    <row r="23" spans="1:10" s="89" customFormat="1" ht="38.25">
      <c r="A23" s="274">
        <f>A22+1</f>
        <v>11</v>
      </c>
      <c r="B23" s="260" t="s">
        <v>1214</v>
      </c>
      <c r="C23" s="612" t="s">
        <v>1212</v>
      </c>
      <c r="D23" s="612">
        <f>D13</f>
        <v>3</v>
      </c>
      <c r="E23" s="612" t="s">
        <v>1213</v>
      </c>
      <c r="F23" s="612">
        <v>55</v>
      </c>
      <c r="G23" s="612"/>
      <c r="H23" s="612"/>
      <c r="I23" s="612">
        <f t="shared" si="5"/>
        <v>3</v>
      </c>
      <c r="J23" s="394">
        <f>I23*F23</f>
        <v>165</v>
      </c>
    </row>
    <row r="24" spans="1:10" s="89" customFormat="1" ht="25.5">
      <c r="A24" s="274">
        <f>A23+1</f>
        <v>12</v>
      </c>
      <c r="B24" s="260" t="s">
        <v>1221</v>
      </c>
      <c r="C24" s="612" t="s">
        <v>1219</v>
      </c>
      <c r="D24" s="612">
        <f>D15</f>
        <v>1</v>
      </c>
      <c r="E24" s="612" t="s">
        <v>1220</v>
      </c>
      <c r="F24" s="612">
        <v>17</v>
      </c>
      <c r="G24" s="612"/>
      <c r="H24" s="612"/>
      <c r="I24" s="612">
        <f t="shared" si="5"/>
        <v>1</v>
      </c>
      <c r="J24" s="394">
        <f t="shared" ref="J24" si="7">I24*F24</f>
        <v>17</v>
      </c>
    </row>
    <row r="25" spans="1:10" ht="38.25">
      <c r="A25" s="274">
        <f>A24+1</f>
        <v>13</v>
      </c>
      <c r="B25" s="260" t="s">
        <v>518</v>
      </c>
      <c r="C25" s="612" t="s">
        <v>519</v>
      </c>
      <c r="D25" s="612">
        <v>1</v>
      </c>
      <c r="E25" s="612" t="s">
        <v>520</v>
      </c>
      <c r="F25" s="612">
        <v>105</v>
      </c>
      <c r="G25" s="612"/>
      <c r="H25" s="612"/>
      <c r="I25" s="612">
        <f t="shared" si="5"/>
        <v>1</v>
      </c>
      <c r="J25" s="247">
        <f t="shared" si="6"/>
        <v>105</v>
      </c>
    </row>
    <row r="26" spans="1:10" ht="38.25">
      <c r="A26" s="274">
        <f t="shared" ref="A26:A38" si="8">A25+1</f>
        <v>14</v>
      </c>
      <c r="B26" s="260" t="s">
        <v>521</v>
      </c>
      <c r="C26" s="612" t="s">
        <v>522</v>
      </c>
      <c r="D26" s="612">
        <v>1</v>
      </c>
      <c r="E26" s="612" t="s">
        <v>523</v>
      </c>
      <c r="F26" s="612">
        <v>61</v>
      </c>
      <c r="G26" s="612"/>
      <c r="H26" s="612"/>
      <c r="I26" s="612">
        <f t="shared" si="5"/>
        <v>1</v>
      </c>
      <c r="J26" s="247">
        <f t="shared" si="6"/>
        <v>61</v>
      </c>
    </row>
    <row r="27" spans="1:10" s="89" customFormat="1" ht="15.75">
      <c r="A27" s="274">
        <f t="shared" si="8"/>
        <v>15</v>
      </c>
      <c r="B27" s="260" t="s">
        <v>1229</v>
      </c>
      <c r="C27" s="612" t="s">
        <v>1230</v>
      </c>
      <c r="D27" s="612">
        <v>10</v>
      </c>
      <c r="E27" s="612" t="s">
        <v>1231</v>
      </c>
      <c r="F27" s="612">
        <v>6</v>
      </c>
      <c r="G27" s="612"/>
      <c r="H27" s="612"/>
      <c r="I27" s="612">
        <f t="shared" si="5"/>
        <v>10</v>
      </c>
      <c r="J27" s="394">
        <f t="shared" ref="J27:J30" si="9">I27*F27</f>
        <v>60</v>
      </c>
    </row>
    <row r="28" spans="1:10" s="89" customFormat="1">
      <c r="A28" s="274">
        <f t="shared" si="8"/>
        <v>16</v>
      </c>
      <c r="B28" s="260" t="s">
        <v>1232</v>
      </c>
      <c r="C28" s="612" t="s">
        <v>528</v>
      </c>
      <c r="D28" s="612">
        <v>1</v>
      </c>
      <c r="E28" s="612" t="s">
        <v>1233</v>
      </c>
      <c r="F28" s="612">
        <v>217</v>
      </c>
      <c r="G28" s="612"/>
      <c r="H28" s="612"/>
      <c r="I28" s="612">
        <f t="shared" si="5"/>
        <v>1</v>
      </c>
      <c r="J28" s="394">
        <f t="shared" si="9"/>
        <v>217</v>
      </c>
    </row>
    <row r="29" spans="1:10" s="89" customFormat="1" ht="38.25">
      <c r="A29" s="274">
        <f t="shared" si="8"/>
        <v>17</v>
      </c>
      <c r="B29" s="260" t="s">
        <v>1234</v>
      </c>
      <c r="C29" s="612" t="s">
        <v>519</v>
      </c>
      <c r="D29" s="612">
        <v>1</v>
      </c>
      <c r="E29" s="612" t="s">
        <v>1235</v>
      </c>
      <c r="F29" s="612">
        <v>217</v>
      </c>
      <c r="G29" s="612"/>
      <c r="H29" s="612"/>
      <c r="I29" s="612">
        <f t="shared" si="5"/>
        <v>1</v>
      </c>
      <c r="J29" s="394">
        <f t="shared" si="9"/>
        <v>217</v>
      </c>
    </row>
    <row r="30" spans="1:10" s="89" customFormat="1" ht="63.75">
      <c r="A30" s="274">
        <f t="shared" si="8"/>
        <v>18</v>
      </c>
      <c r="B30" s="260" t="s">
        <v>1236</v>
      </c>
      <c r="C30" s="612" t="s">
        <v>528</v>
      </c>
      <c r="D30" s="612">
        <v>1</v>
      </c>
      <c r="E30" s="612" t="s">
        <v>1237</v>
      </c>
      <c r="F30" s="612">
        <v>76</v>
      </c>
      <c r="G30" s="612"/>
      <c r="H30" s="612"/>
      <c r="I30" s="612">
        <f t="shared" si="5"/>
        <v>1</v>
      </c>
      <c r="J30" s="394">
        <f t="shared" si="9"/>
        <v>76</v>
      </c>
    </row>
    <row r="31" spans="1:10" s="89" customFormat="1" ht="38.25">
      <c r="A31" s="274">
        <f t="shared" si="8"/>
        <v>19</v>
      </c>
      <c r="B31" s="260" t="s">
        <v>1238</v>
      </c>
      <c r="C31" s="612" t="s">
        <v>528</v>
      </c>
      <c r="D31" s="612">
        <v>3</v>
      </c>
      <c r="E31" s="612" t="s">
        <v>1239</v>
      </c>
      <c r="F31" s="612">
        <v>34</v>
      </c>
      <c r="G31" s="612"/>
      <c r="H31" s="612"/>
      <c r="I31" s="612">
        <f t="shared" si="5"/>
        <v>3</v>
      </c>
      <c r="J31" s="394">
        <f>I31*F31</f>
        <v>102</v>
      </c>
    </row>
    <row r="32" spans="1:10" s="89" customFormat="1" ht="25.5">
      <c r="A32" s="274">
        <f t="shared" si="8"/>
        <v>20</v>
      </c>
      <c r="B32" s="260" t="s">
        <v>1240</v>
      </c>
      <c r="C32" s="612" t="s">
        <v>1241</v>
      </c>
      <c r="D32" s="612">
        <v>1</v>
      </c>
      <c r="E32" s="612" t="s">
        <v>1242</v>
      </c>
      <c r="F32" s="612">
        <v>68</v>
      </c>
      <c r="G32" s="612"/>
      <c r="H32" s="612"/>
      <c r="I32" s="612">
        <f t="shared" si="5"/>
        <v>1</v>
      </c>
      <c r="J32" s="394">
        <f t="shared" ref="J32" si="10">I32*F32</f>
        <v>68</v>
      </c>
    </row>
    <row r="33" spans="1:10" ht="63.75">
      <c r="A33" s="274">
        <f t="shared" si="8"/>
        <v>21</v>
      </c>
      <c r="B33" s="260" t="s">
        <v>524</v>
      </c>
      <c r="C33" s="612" t="s">
        <v>525</v>
      </c>
      <c r="D33" s="612">
        <v>2</v>
      </c>
      <c r="E33" s="612" t="s">
        <v>526</v>
      </c>
      <c r="F33" s="612">
        <v>90</v>
      </c>
      <c r="G33" s="612"/>
      <c r="H33" s="612"/>
      <c r="I33" s="612">
        <f t="shared" si="5"/>
        <v>2</v>
      </c>
      <c r="J33" s="247">
        <f t="shared" si="6"/>
        <v>180</v>
      </c>
    </row>
    <row r="34" spans="1:10">
      <c r="A34" s="274">
        <f t="shared" si="8"/>
        <v>22</v>
      </c>
      <c r="B34" s="260" t="s">
        <v>527</v>
      </c>
      <c r="C34" s="612" t="s">
        <v>528</v>
      </c>
      <c r="D34" s="612">
        <v>1</v>
      </c>
      <c r="E34" s="612" t="s">
        <v>529</v>
      </c>
      <c r="F34" s="612">
        <v>116</v>
      </c>
      <c r="G34" s="612"/>
      <c r="H34" s="612"/>
      <c r="I34" s="612">
        <f t="shared" si="5"/>
        <v>1</v>
      </c>
      <c r="J34" s="247">
        <f t="shared" si="6"/>
        <v>116</v>
      </c>
    </row>
    <row r="35" spans="1:10">
      <c r="A35" s="274">
        <f t="shared" si="8"/>
        <v>23</v>
      </c>
      <c r="B35" s="260" t="s">
        <v>530</v>
      </c>
      <c r="C35" s="612" t="s">
        <v>528</v>
      </c>
      <c r="D35" s="612">
        <v>1</v>
      </c>
      <c r="E35" s="612" t="s">
        <v>531</v>
      </c>
      <c r="F35" s="612">
        <v>49</v>
      </c>
      <c r="G35" s="612"/>
      <c r="H35" s="612"/>
      <c r="I35" s="612">
        <f t="shared" si="5"/>
        <v>1</v>
      </c>
      <c r="J35" s="247">
        <f t="shared" si="6"/>
        <v>49</v>
      </c>
    </row>
    <row r="36" spans="1:10" ht="38.25">
      <c r="A36" s="274">
        <f t="shared" si="8"/>
        <v>24</v>
      </c>
      <c r="B36" s="260" t="s">
        <v>534</v>
      </c>
      <c r="C36" s="612" t="s">
        <v>535</v>
      </c>
      <c r="D36" s="612">
        <v>1</v>
      </c>
      <c r="E36" s="612" t="s">
        <v>536</v>
      </c>
      <c r="F36" s="612">
        <v>243</v>
      </c>
      <c r="G36" s="612"/>
      <c r="H36" s="612"/>
      <c r="I36" s="612">
        <f t="shared" si="5"/>
        <v>1</v>
      </c>
      <c r="J36" s="247">
        <f t="shared" si="6"/>
        <v>243</v>
      </c>
    </row>
    <row r="37" spans="1:10" ht="38.25">
      <c r="A37" s="274">
        <f t="shared" si="8"/>
        <v>25</v>
      </c>
      <c r="B37" s="260" t="s">
        <v>1243</v>
      </c>
      <c r="C37" s="612" t="s">
        <v>474</v>
      </c>
      <c r="D37" s="394">
        <f>SUM(J21:J36)</f>
        <v>1699</v>
      </c>
      <c r="E37" s="392" t="s">
        <v>537</v>
      </c>
      <c r="F37" s="612">
        <v>450</v>
      </c>
      <c r="G37" s="612"/>
      <c r="H37" s="612"/>
      <c r="I37" s="612">
        <v>1</v>
      </c>
      <c r="J37" s="247">
        <f>I37*F37*IF(G37=0,1,G37)*IF(H37=0,1,H37)</f>
        <v>450</v>
      </c>
    </row>
    <row r="38" spans="1:10" ht="63.75">
      <c r="A38" s="274">
        <f t="shared" si="8"/>
        <v>26</v>
      </c>
      <c r="B38" s="260" t="s">
        <v>1244</v>
      </c>
      <c r="C38" s="612" t="s">
        <v>374</v>
      </c>
      <c r="D38" s="394">
        <f>SUM(J21:J36)</f>
        <v>1699</v>
      </c>
      <c r="E38" s="392" t="s">
        <v>538</v>
      </c>
      <c r="F38" s="395">
        <v>0.7</v>
      </c>
      <c r="G38" s="612">
        <v>1.25</v>
      </c>
      <c r="H38" s="612"/>
      <c r="I38" s="612">
        <v>1</v>
      </c>
      <c r="J38" s="247">
        <f t="shared" si="6"/>
        <v>1486.63</v>
      </c>
    </row>
    <row r="39" spans="1:10">
      <c r="A39" s="612"/>
      <c r="B39" s="274" t="s">
        <v>539</v>
      </c>
      <c r="C39" s="274"/>
      <c r="D39" s="274"/>
      <c r="E39" s="612"/>
      <c r="F39" s="612"/>
      <c r="G39" s="612"/>
      <c r="H39" s="612"/>
      <c r="I39" s="612"/>
      <c r="J39" s="396">
        <f>SUM(J21:J38)</f>
        <v>3635.63</v>
      </c>
    </row>
    <row r="40" spans="1:10">
      <c r="A40" s="1039" t="s">
        <v>300</v>
      </c>
      <c r="B40" s="1040"/>
      <c r="C40" s="1040"/>
      <c r="D40" s="1040"/>
      <c r="E40" s="1040"/>
      <c r="F40" s="1040"/>
      <c r="G40" s="1040"/>
      <c r="H40" s="1040"/>
      <c r="I40" s="1040"/>
      <c r="J40" s="1041"/>
    </row>
    <row r="41" spans="1:10" ht="57" customHeight="1">
      <c r="A41" s="274">
        <f>A38+1</f>
        <v>27</v>
      </c>
      <c r="B41" s="40" t="s">
        <v>1245</v>
      </c>
      <c r="C41" s="612" t="s">
        <v>540</v>
      </c>
      <c r="D41" s="244">
        <v>8.7499999999999994E-2</v>
      </c>
      <c r="E41" s="612" t="s">
        <v>1246</v>
      </c>
      <c r="F41" s="42">
        <f>J19</f>
        <v>1036.22</v>
      </c>
      <c r="G41" s="245"/>
      <c r="H41" s="612"/>
      <c r="I41" s="244">
        <f t="shared" ref="I41:I43" si="11">D41</f>
        <v>8.7499999999999994E-2</v>
      </c>
      <c r="J41" s="394">
        <f>F41*I41</f>
        <v>90.67</v>
      </c>
    </row>
    <row r="42" spans="1:10" ht="57" customHeight="1">
      <c r="A42" s="274">
        <f>A41+1</f>
        <v>28</v>
      </c>
      <c r="B42" s="397" t="s">
        <v>541</v>
      </c>
      <c r="C42" s="612" t="s">
        <v>540</v>
      </c>
      <c r="D42" s="246">
        <v>0.19600000000000001</v>
      </c>
      <c r="E42" s="612" t="s">
        <v>542</v>
      </c>
      <c r="F42" s="42">
        <f>F41+J41</f>
        <v>1126.8900000000001</v>
      </c>
      <c r="G42" s="245"/>
      <c r="H42" s="612"/>
      <c r="I42" s="246">
        <f t="shared" si="11"/>
        <v>0.19600000000000001</v>
      </c>
      <c r="J42" s="394">
        <f>F42*I42</f>
        <v>220.87</v>
      </c>
    </row>
    <row r="43" spans="1:10">
      <c r="A43" s="274">
        <f>A42+1</f>
        <v>29</v>
      </c>
      <c r="B43" s="260" t="s">
        <v>543</v>
      </c>
      <c r="C43" s="612" t="s">
        <v>540</v>
      </c>
      <c r="D43" s="252">
        <v>0.06</v>
      </c>
      <c r="E43" s="612" t="s">
        <v>544</v>
      </c>
      <c r="F43" s="42">
        <f>F41+J41</f>
        <v>1126.8900000000001</v>
      </c>
      <c r="G43" s="251">
        <v>2.5</v>
      </c>
      <c r="H43" s="612"/>
      <c r="I43" s="252">
        <f t="shared" si="11"/>
        <v>0.06</v>
      </c>
      <c r="J43" s="394">
        <f>F43*I43*G43</f>
        <v>169.03</v>
      </c>
    </row>
    <row r="44" spans="1:10">
      <c r="A44" s="274"/>
      <c r="B44" s="274" t="s">
        <v>304</v>
      </c>
      <c r="C44" s="612"/>
      <c r="D44" s="398"/>
      <c r="E44" s="261"/>
      <c r="F44" s="399"/>
      <c r="G44" s="399"/>
      <c r="H44" s="399"/>
      <c r="I44" s="252"/>
      <c r="J44" s="393">
        <f>SUM(J41:J43)</f>
        <v>480.57</v>
      </c>
    </row>
    <row r="45" spans="1:10">
      <c r="A45" s="612"/>
      <c r="B45" s="41" t="s">
        <v>545</v>
      </c>
      <c r="C45" s="274"/>
      <c r="D45" s="274"/>
      <c r="E45" s="612"/>
      <c r="F45" s="612"/>
      <c r="G45" s="612"/>
      <c r="H45" s="612"/>
      <c r="I45" s="400"/>
      <c r="J45" s="393">
        <f>J19+J39+J44</f>
        <v>5152.42</v>
      </c>
    </row>
    <row r="46" spans="1:10">
      <c r="A46" s="612"/>
      <c r="B46" s="1042" t="s">
        <v>916</v>
      </c>
      <c r="C46" s="1043"/>
      <c r="D46" s="1043"/>
      <c r="E46" s="1043"/>
      <c r="F46" s="1044"/>
      <c r="G46" s="615"/>
      <c r="H46" s="612"/>
      <c r="I46" s="587">
        <v>56.4</v>
      </c>
      <c r="J46" s="393">
        <f>J45*I46</f>
        <v>290596.49</v>
      </c>
    </row>
    <row r="47" spans="1:10">
      <c r="A47" s="612"/>
      <c r="B47" s="401" t="s">
        <v>503</v>
      </c>
      <c r="C47" s="260"/>
      <c r="D47" s="260"/>
      <c r="E47" s="260"/>
      <c r="F47" s="260"/>
      <c r="G47" s="260"/>
      <c r="H47" s="260"/>
      <c r="I47" s="260"/>
      <c r="J47" s="393">
        <f>J46*0.2</f>
        <v>58119.3</v>
      </c>
    </row>
    <row r="48" spans="1:10">
      <c r="A48" s="612"/>
      <c r="B48" s="401" t="s">
        <v>547</v>
      </c>
      <c r="C48" s="260"/>
      <c r="D48" s="260"/>
      <c r="E48" s="260"/>
      <c r="F48" s="260"/>
      <c r="G48" s="260"/>
      <c r="H48" s="260"/>
      <c r="I48" s="260"/>
      <c r="J48" s="393">
        <f>J47+J46</f>
        <v>348715.79</v>
      </c>
    </row>
    <row r="49" spans="1:10">
      <c r="A49" s="612"/>
      <c r="B49" s="40" t="s">
        <v>895</v>
      </c>
      <c r="C49" s="612"/>
      <c r="D49" s="612"/>
      <c r="E49" s="612"/>
      <c r="F49" s="612"/>
      <c r="G49" s="612"/>
      <c r="H49" s="612"/>
      <c r="I49" s="612"/>
      <c r="J49" s="394">
        <f>J48*1.1</f>
        <v>383587.37</v>
      </c>
    </row>
    <row r="50" spans="1:10">
      <c r="A50" s="389"/>
      <c r="B50" s="389"/>
      <c r="C50" s="389"/>
      <c r="D50" s="389"/>
      <c r="E50" s="389"/>
      <c r="F50" s="389"/>
      <c r="G50" s="389"/>
      <c r="H50" s="389"/>
      <c r="I50" s="389"/>
      <c r="J50" s="402"/>
    </row>
    <row r="51" spans="1:10">
      <c r="A51" s="389"/>
      <c r="B51" s="403" t="s">
        <v>890</v>
      </c>
      <c r="C51" s="403"/>
      <c r="D51" s="404"/>
      <c r="E51" s="404"/>
      <c r="F51" s="404"/>
      <c r="G51" s="404"/>
      <c r="H51" s="404"/>
      <c r="I51" s="404"/>
      <c r="J51" s="405"/>
    </row>
    <row r="58" spans="1:10" ht="25.5">
      <c r="A58" s="274">
        <f>A35+1</f>
        <v>24</v>
      </c>
      <c r="B58" s="260" t="s">
        <v>532</v>
      </c>
      <c r="C58" s="47" t="s">
        <v>528</v>
      </c>
      <c r="D58" s="47">
        <v>1</v>
      </c>
      <c r="E58" s="47" t="s">
        <v>533</v>
      </c>
      <c r="F58" s="47">
        <v>331</v>
      </c>
      <c r="G58" s="47"/>
      <c r="H58" s="47"/>
      <c r="I58" s="47">
        <f>D58</f>
        <v>1</v>
      </c>
      <c r="J58" s="247">
        <f>D58*F58*IF(G58=0,1,G58)*IF(H58=0,1,H58)</f>
        <v>331</v>
      </c>
    </row>
  </sheetData>
  <mergeCells count="20">
    <mergeCell ref="A5:B5"/>
    <mergeCell ref="C5:J5"/>
    <mergeCell ref="D1:E1"/>
    <mergeCell ref="A2:J2"/>
    <mergeCell ref="A3:J3"/>
    <mergeCell ref="A4:B4"/>
    <mergeCell ref="C4:J4"/>
    <mergeCell ref="A6:J6"/>
    <mergeCell ref="A7:A8"/>
    <mergeCell ref="B7:B8"/>
    <mergeCell ref="C7:C8"/>
    <mergeCell ref="D7:D8"/>
    <mergeCell ref="E7:E8"/>
    <mergeCell ref="F7:I7"/>
    <mergeCell ref="J7:J8"/>
    <mergeCell ref="F9:I9"/>
    <mergeCell ref="A10:J10"/>
    <mergeCell ref="A20:J20"/>
    <mergeCell ref="A40:J40"/>
    <mergeCell ref="B46:F4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46"/>
  <sheetViews>
    <sheetView view="pageBreakPreview" topLeftCell="A58" zoomScaleNormal="130" zoomScaleSheetLayoutView="100" workbookViewId="0">
      <selection activeCell="D75" sqref="D75"/>
    </sheetView>
  </sheetViews>
  <sheetFormatPr defaultRowHeight="12.75"/>
  <cols>
    <col min="1" max="1" width="6.7109375" style="483" customWidth="1"/>
    <col min="2" max="2" width="55.7109375" style="446" customWidth="1"/>
    <col min="3" max="3" width="12.5703125" style="446" customWidth="1"/>
    <col min="4" max="4" width="40.42578125" style="446" customWidth="1"/>
    <col min="5" max="5" width="9.140625" style="446"/>
    <col min="6" max="6" width="11.5703125" style="446" customWidth="1"/>
    <col min="7" max="7" width="15.28515625" style="446" customWidth="1"/>
    <col min="8" max="16384" width="9.140625" style="446"/>
  </cols>
  <sheetData>
    <row r="1" spans="1:8">
      <c r="A1" s="1064" t="s">
        <v>1282</v>
      </c>
      <c r="B1" s="1064"/>
      <c r="C1" s="1064"/>
      <c r="D1" s="1064"/>
      <c r="E1" s="1064"/>
      <c r="F1" s="1064"/>
      <c r="G1" s="1064"/>
    </row>
    <row r="2" spans="1:8">
      <c r="A2" s="1065" t="s">
        <v>586</v>
      </c>
      <c r="B2" s="1065"/>
      <c r="C2" s="1065"/>
      <c r="D2" s="1065"/>
      <c r="E2" s="1065"/>
      <c r="F2" s="1065"/>
      <c r="G2" s="1065"/>
    </row>
    <row r="3" spans="1:8">
      <c r="A3" s="696"/>
      <c r="B3" s="697"/>
      <c r="C3" s="698"/>
      <c r="D3" s="699"/>
      <c r="E3" s="700"/>
      <c r="F3" s="697"/>
      <c r="G3" s="701"/>
    </row>
    <row r="4" spans="1:8" ht="51.75" customHeight="1">
      <c r="A4" s="1066" t="s">
        <v>587</v>
      </c>
      <c r="B4" s="1067"/>
      <c r="C4" s="702"/>
      <c r="D4" s="1068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E4" s="1068"/>
      <c r="F4" s="1068"/>
      <c r="G4" s="1069"/>
      <c r="H4" s="446" t="s">
        <v>1173</v>
      </c>
    </row>
    <row r="5" spans="1:8" ht="21.75" customHeight="1">
      <c r="A5" s="703"/>
      <c r="B5" s="703"/>
      <c r="C5" s="703"/>
      <c r="D5" s="1070"/>
      <c r="E5" s="1070"/>
      <c r="F5" s="1070"/>
      <c r="G5" s="1070"/>
    </row>
    <row r="6" spans="1:8">
      <c r="A6" s="704" t="s">
        <v>588</v>
      </c>
      <c r="B6" s="702"/>
      <c r="C6" s="705"/>
      <c r="D6" s="1071" t="s">
        <v>589</v>
      </c>
      <c r="E6" s="1068"/>
      <c r="F6" s="1068"/>
      <c r="G6" s="1069"/>
    </row>
    <row r="7" spans="1:8">
      <c r="A7" s="696"/>
      <c r="B7" s="697"/>
      <c r="C7" s="697"/>
      <c r="D7" s="447"/>
      <c r="E7" s="447"/>
      <c r="F7" s="447"/>
      <c r="G7" s="447"/>
    </row>
    <row r="8" spans="1:8" ht="12.75" customHeight="1">
      <c r="A8" s="1072" t="s">
        <v>188</v>
      </c>
      <c r="B8" s="1073"/>
      <c r="C8" s="1074"/>
      <c r="D8" s="1078"/>
      <c r="E8" s="1079"/>
      <c r="F8" s="1079"/>
      <c r="G8" s="1080"/>
    </row>
    <row r="9" spans="1:8">
      <c r="A9" s="1075"/>
      <c r="B9" s="1076"/>
      <c r="C9" s="1077"/>
      <c r="D9" s="1081"/>
      <c r="E9" s="1082"/>
      <c r="F9" s="1082"/>
      <c r="G9" s="1083"/>
    </row>
    <row r="10" spans="1:8" ht="26.25" customHeight="1">
      <c r="A10" s="704" t="s">
        <v>424</v>
      </c>
      <c r="B10" s="702"/>
      <c r="C10" s="706" t="s">
        <v>77</v>
      </c>
      <c r="D10" s="1084" t="s">
        <v>190</v>
      </c>
      <c r="E10" s="1085"/>
      <c r="F10" s="1085"/>
      <c r="G10" s="1086"/>
    </row>
    <row r="11" spans="1:8" ht="51.75" customHeight="1">
      <c r="A11" s="707"/>
      <c r="B11" s="1087" t="s">
        <v>590</v>
      </c>
      <c r="C11" s="1087"/>
      <c r="D11" s="1087"/>
      <c r="E11" s="1087"/>
      <c r="F11" s="1087"/>
      <c r="G11" s="1088"/>
    </row>
    <row r="12" spans="1:8">
      <c r="A12" s="448" t="s">
        <v>2</v>
      </c>
      <c r="B12" s="617" t="s">
        <v>591</v>
      </c>
      <c r="C12" s="617" t="s">
        <v>553</v>
      </c>
      <c r="D12" s="617" t="s">
        <v>592</v>
      </c>
      <c r="E12" s="617" t="s">
        <v>593</v>
      </c>
      <c r="F12" s="617" t="s">
        <v>594</v>
      </c>
      <c r="G12" s="617" t="s">
        <v>595</v>
      </c>
    </row>
    <row r="13" spans="1:8">
      <c r="A13" s="1051" t="s">
        <v>596</v>
      </c>
      <c r="B13" s="1051"/>
      <c r="C13" s="1051"/>
      <c r="D13" s="1051"/>
      <c r="E13" s="1051"/>
      <c r="F13" s="1051"/>
      <c r="G13" s="1051"/>
    </row>
    <row r="14" spans="1:8" ht="36" customHeight="1">
      <c r="A14" s="450" t="s">
        <v>4</v>
      </c>
      <c r="B14" s="617" t="s">
        <v>597</v>
      </c>
      <c r="C14" s="617" t="s">
        <v>598</v>
      </c>
      <c r="D14" s="451" t="s">
        <v>599</v>
      </c>
      <c r="E14" s="617">
        <v>2.7</v>
      </c>
      <c r="F14" s="452">
        <v>47.2</v>
      </c>
      <c r="G14" s="452">
        <f>E14*F14*1.25</f>
        <v>159.30000000000001</v>
      </c>
    </row>
    <row r="15" spans="1:8" ht="30" customHeight="1">
      <c r="A15" s="450" t="s">
        <v>124</v>
      </c>
      <c r="B15" s="617" t="s">
        <v>600</v>
      </c>
      <c r="C15" s="617" t="s">
        <v>601</v>
      </c>
      <c r="D15" s="617" t="s">
        <v>602</v>
      </c>
      <c r="E15" s="617">
        <v>5</v>
      </c>
      <c r="F15" s="452">
        <v>21.3</v>
      </c>
      <c r="G15" s="452">
        <f>E15*F15</f>
        <v>106.5</v>
      </c>
    </row>
    <row r="16" spans="1:8" ht="41.25" customHeight="1">
      <c r="A16" s="450" t="s">
        <v>128</v>
      </c>
      <c r="B16" s="617" t="s">
        <v>603</v>
      </c>
      <c r="C16" s="617" t="s">
        <v>604</v>
      </c>
      <c r="D16" s="451" t="s">
        <v>605</v>
      </c>
      <c r="E16" s="617">
        <v>5</v>
      </c>
      <c r="F16" s="452">
        <v>6.9</v>
      </c>
      <c r="G16" s="452">
        <f>E16*F16</f>
        <v>34.5</v>
      </c>
    </row>
    <row r="17" spans="1:8" ht="26.25" customHeight="1">
      <c r="A17" s="450" t="s">
        <v>129</v>
      </c>
      <c r="B17" s="617" t="s">
        <v>606</v>
      </c>
      <c r="C17" s="617" t="s">
        <v>604</v>
      </c>
      <c r="D17" s="451" t="s">
        <v>607</v>
      </c>
      <c r="E17" s="617">
        <v>1</v>
      </c>
      <c r="F17" s="452">
        <v>5.8</v>
      </c>
      <c r="G17" s="452">
        <f>F17*E17</f>
        <v>5.8</v>
      </c>
      <c r="H17" s="446" t="s">
        <v>608</v>
      </c>
    </row>
    <row r="18" spans="1:8" ht="45.75" customHeight="1">
      <c r="A18" s="450" t="s">
        <v>178</v>
      </c>
      <c r="B18" s="617" t="s">
        <v>1178</v>
      </c>
      <c r="C18" s="617" t="s">
        <v>604</v>
      </c>
      <c r="D18" s="451" t="s">
        <v>605</v>
      </c>
      <c r="E18" s="617">
        <v>5</v>
      </c>
      <c r="F18" s="452">
        <v>6.9</v>
      </c>
      <c r="G18" s="452">
        <f>E18*F18</f>
        <v>34.5</v>
      </c>
    </row>
    <row r="19" spans="1:8" ht="41.25" customHeight="1">
      <c r="A19" s="450" t="s">
        <v>179</v>
      </c>
      <c r="B19" s="617" t="s">
        <v>1179</v>
      </c>
      <c r="C19" s="617" t="s">
        <v>604</v>
      </c>
      <c r="D19" s="451" t="s">
        <v>605</v>
      </c>
      <c r="E19" s="617">
        <v>2</v>
      </c>
      <c r="F19" s="452">
        <v>6.9</v>
      </c>
      <c r="G19" s="452">
        <f>F19*E19</f>
        <v>13.8</v>
      </c>
    </row>
    <row r="20" spans="1:8" ht="45.75" customHeight="1">
      <c r="A20" s="450" t="s">
        <v>458</v>
      </c>
      <c r="B20" s="617" t="s">
        <v>609</v>
      </c>
      <c r="C20" s="617" t="s">
        <v>604</v>
      </c>
      <c r="D20" s="451" t="s">
        <v>610</v>
      </c>
      <c r="E20" s="617">
        <v>2</v>
      </c>
      <c r="F20" s="452">
        <v>6.1</v>
      </c>
      <c r="G20" s="452">
        <f>F20*E20*0.5</f>
        <v>6.1</v>
      </c>
    </row>
    <row r="21" spans="1:8" ht="41.25" customHeight="1">
      <c r="A21" s="450" t="s">
        <v>615</v>
      </c>
      <c r="B21" s="617" t="s">
        <v>611</v>
      </c>
      <c r="C21" s="617" t="s">
        <v>604</v>
      </c>
      <c r="D21" s="451" t="s">
        <v>612</v>
      </c>
      <c r="E21" s="617">
        <v>2</v>
      </c>
      <c r="F21" s="452">
        <v>4.5999999999999996</v>
      </c>
      <c r="G21" s="452">
        <f>F21*E21*0.5</f>
        <v>4.5999999999999996</v>
      </c>
    </row>
    <row r="22" spans="1:8" ht="41.25" customHeight="1">
      <c r="A22" s="450" t="s">
        <v>618</v>
      </c>
      <c r="B22" s="617" t="s">
        <v>613</v>
      </c>
      <c r="C22" s="617" t="s">
        <v>604</v>
      </c>
      <c r="D22" s="451" t="s">
        <v>614</v>
      </c>
      <c r="E22" s="617">
        <v>2</v>
      </c>
      <c r="F22" s="452">
        <v>18.8</v>
      </c>
      <c r="G22" s="452">
        <f>F22*E22*0.5</f>
        <v>18.8</v>
      </c>
    </row>
    <row r="23" spans="1:8" ht="26.25" customHeight="1">
      <c r="A23" s="450" t="s">
        <v>622</v>
      </c>
      <c r="B23" s="617" t="s">
        <v>616</v>
      </c>
      <c r="C23" s="617" t="s">
        <v>604</v>
      </c>
      <c r="D23" s="451" t="s">
        <v>617</v>
      </c>
      <c r="E23" s="617">
        <v>5</v>
      </c>
      <c r="F23" s="452">
        <v>37.700000000000003</v>
      </c>
      <c r="G23" s="452">
        <f>F23*E23</f>
        <v>188.5</v>
      </c>
    </row>
    <row r="24" spans="1:8" ht="30" customHeight="1">
      <c r="A24" s="450" t="s">
        <v>627</v>
      </c>
      <c r="B24" s="617" t="s">
        <v>619</v>
      </c>
      <c r="C24" s="617" t="s">
        <v>620</v>
      </c>
      <c r="D24" s="617" t="s">
        <v>621</v>
      </c>
      <c r="E24" s="617">
        <f>10/20</f>
        <v>0.5</v>
      </c>
      <c r="F24" s="452">
        <v>535</v>
      </c>
      <c r="G24" s="452">
        <f>E24*F24</f>
        <v>267.5</v>
      </c>
    </row>
    <row r="25" spans="1:8" ht="30" customHeight="1">
      <c r="A25" s="450" t="s">
        <v>629</v>
      </c>
      <c r="B25" s="617" t="s">
        <v>623</v>
      </c>
      <c r="C25" s="617" t="s">
        <v>624</v>
      </c>
      <c r="D25" s="617" t="s">
        <v>625</v>
      </c>
      <c r="E25" s="617">
        <v>97</v>
      </c>
      <c r="F25" s="452">
        <v>49.2</v>
      </c>
      <c r="G25" s="452">
        <f>E25*F25</f>
        <v>4772.3999999999996</v>
      </c>
    </row>
    <row r="26" spans="1:8" ht="23.25" customHeight="1">
      <c r="A26" s="1051" t="s">
        <v>626</v>
      </c>
      <c r="B26" s="1051"/>
      <c r="C26" s="1051"/>
      <c r="D26" s="1051"/>
      <c r="E26" s="1051"/>
      <c r="F26" s="1051"/>
      <c r="G26" s="453">
        <f>SUM(G14:G25)</f>
        <v>5612.3</v>
      </c>
    </row>
    <row r="27" spans="1:8" ht="23.25" customHeight="1">
      <c r="A27" s="1061" t="s">
        <v>485</v>
      </c>
      <c r="B27" s="1062"/>
      <c r="C27" s="1062"/>
      <c r="D27" s="1062"/>
      <c r="E27" s="1062"/>
      <c r="F27" s="1062"/>
      <c r="G27" s="1063"/>
    </row>
    <row r="28" spans="1:8" ht="38.25">
      <c r="A28" s="454" t="s">
        <v>632</v>
      </c>
      <c r="B28" s="455" t="s">
        <v>1174</v>
      </c>
      <c r="C28" s="617" t="s">
        <v>628</v>
      </c>
      <c r="D28" s="617" t="s">
        <v>1175</v>
      </c>
      <c r="E28" s="456">
        <v>0.2</v>
      </c>
      <c r="F28" s="457">
        <f>G26</f>
        <v>5612.3</v>
      </c>
      <c r="G28" s="458">
        <f>E28*F28</f>
        <v>1122.46</v>
      </c>
    </row>
    <row r="29" spans="1:8" ht="25.5">
      <c r="A29" s="454" t="s">
        <v>634</v>
      </c>
      <c r="B29" s="617" t="s">
        <v>630</v>
      </c>
      <c r="C29" s="617"/>
      <c r="D29" s="617" t="s">
        <v>631</v>
      </c>
      <c r="E29" s="459">
        <v>0.4</v>
      </c>
      <c r="F29" s="452">
        <f>G26+G28</f>
        <v>6734.76</v>
      </c>
      <c r="G29" s="452">
        <f>E29*F29</f>
        <v>2693.9</v>
      </c>
    </row>
    <row r="30" spans="1:8" ht="60">
      <c r="A30" s="454" t="s">
        <v>637</v>
      </c>
      <c r="B30" s="460" t="s">
        <v>1984</v>
      </c>
      <c r="C30" s="617" t="s">
        <v>633</v>
      </c>
      <c r="D30" s="617" t="s">
        <v>1180</v>
      </c>
      <c r="E30" s="461">
        <v>7.4999999999999997E-2</v>
      </c>
      <c r="F30" s="452">
        <f>G26+G28+G29</f>
        <v>9428.66</v>
      </c>
      <c r="G30" s="452">
        <f>E30*F30</f>
        <v>707.15</v>
      </c>
    </row>
    <row r="31" spans="1:8" ht="25.5">
      <c r="A31" s="454" t="s">
        <v>1176</v>
      </c>
      <c r="B31" s="617" t="s">
        <v>635</v>
      </c>
      <c r="C31" s="617" t="s">
        <v>633</v>
      </c>
      <c r="D31" s="617" t="s">
        <v>636</v>
      </c>
      <c r="E31" s="462">
        <v>0.19600000000000001</v>
      </c>
      <c r="F31" s="452">
        <f>F30+G30</f>
        <v>10135.81</v>
      </c>
      <c r="G31" s="452">
        <f>F31*E31</f>
        <v>1986.62</v>
      </c>
    </row>
    <row r="32" spans="1:8" ht="25.5">
      <c r="A32" s="454" t="s">
        <v>1177</v>
      </c>
      <c r="B32" s="617" t="s">
        <v>638</v>
      </c>
      <c r="C32" s="617" t="s">
        <v>633</v>
      </c>
      <c r="D32" s="617" t="s">
        <v>639</v>
      </c>
      <c r="E32" s="463">
        <f>6%</f>
        <v>0.06</v>
      </c>
      <c r="F32" s="452">
        <f>F31</f>
        <v>10135.81</v>
      </c>
      <c r="G32" s="452">
        <f>F32*E32*2.5</f>
        <v>1520.37</v>
      </c>
    </row>
    <row r="33" spans="1:7">
      <c r="A33" s="1051" t="s">
        <v>640</v>
      </c>
      <c r="B33" s="1051"/>
      <c r="C33" s="1051"/>
      <c r="D33" s="1051"/>
      <c r="E33" s="1051"/>
      <c r="F33" s="1051"/>
      <c r="G33" s="464">
        <f>SUM(G28:G32)</f>
        <v>8030.5</v>
      </c>
    </row>
    <row r="34" spans="1:7">
      <c r="A34" s="1051" t="s">
        <v>331</v>
      </c>
      <c r="B34" s="1051"/>
      <c r="C34" s="1051"/>
      <c r="D34" s="1051"/>
      <c r="E34" s="1051"/>
      <c r="F34" s="1051"/>
      <c r="G34" s="1051"/>
    </row>
    <row r="35" spans="1:7" ht="15" customHeight="1">
      <c r="A35" s="1049" t="s">
        <v>641</v>
      </c>
      <c r="B35" s="1050"/>
      <c r="C35" s="1050"/>
      <c r="D35" s="1050"/>
      <c r="E35" s="1050"/>
      <c r="F35" s="1050"/>
      <c r="G35" s="465"/>
    </row>
    <row r="36" spans="1:7" ht="25.5">
      <c r="A36" s="450" t="s">
        <v>462</v>
      </c>
      <c r="B36" s="617" t="s">
        <v>642</v>
      </c>
      <c r="C36" s="617" t="s">
        <v>643</v>
      </c>
      <c r="D36" s="617" t="s">
        <v>644</v>
      </c>
      <c r="E36" s="617">
        <v>7</v>
      </c>
      <c r="F36" s="452">
        <v>52.3</v>
      </c>
      <c r="G36" s="452">
        <f t="shared" ref="G36" si="0">E36*F36</f>
        <v>366.1</v>
      </c>
    </row>
    <row r="37" spans="1:7" ht="38.25">
      <c r="A37" s="450" t="s">
        <v>467</v>
      </c>
      <c r="B37" s="617" t="s">
        <v>1181</v>
      </c>
      <c r="C37" s="617" t="s">
        <v>645</v>
      </c>
      <c r="D37" s="617" t="s">
        <v>646</v>
      </c>
      <c r="E37" s="617">
        <v>7</v>
      </c>
      <c r="F37" s="452">
        <f>8*7.8</f>
        <v>62.4</v>
      </c>
      <c r="G37" s="452">
        <f t="shared" ref="G37:G44" si="1">E37*F37</f>
        <v>436.8</v>
      </c>
    </row>
    <row r="38" spans="1:7" ht="42.75" customHeight="1">
      <c r="A38" s="450" t="s">
        <v>472</v>
      </c>
      <c r="B38" s="617" t="s">
        <v>647</v>
      </c>
      <c r="C38" s="617" t="s">
        <v>643</v>
      </c>
      <c r="D38" s="617" t="s">
        <v>648</v>
      </c>
      <c r="E38" s="617">
        <v>5</v>
      </c>
      <c r="F38" s="452">
        <v>95.8</v>
      </c>
      <c r="G38" s="452">
        <f t="shared" si="1"/>
        <v>479</v>
      </c>
    </row>
    <row r="39" spans="1:7" ht="25.5">
      <c r="A39" s="450" t="s">
        <v>477</v>
      </c>
      <c r="B39" s="617" t="s">
        <v>649</v>
      </c>
      <c r="C39" s="617" t="s">
        <v>643</v>
      </c>
      <c r="D39" s="617" t="s">
        <v>650</v>
      </c>
      <c r="E39" s="617">
        <v>5</v>
      </c>
      <c r="F39" s="452">
        <v>19.7</v>
      </c>
      <c r="G39" s="452">
        <f t="shared" si="1"/>
        <v>98.5</v>
      </c>
    </row>
    <row r="40" spans="1:7" ht="25.5">
      <c r="A40" s="450" t="s">
        <v>480</v>
      </c>
      <c r="B40" s="617" t="s">
        <v>1183</v>
      </c>
      <c r="C40" s="617" t="s">
        <v>643</v>
      </c>
      <c r="D40" s="617" t="s">
        <v>1184</v>
      </c>
      <c r="E40" s="617">
        <v>2</v>
      </c>
      <c r="F40" s="452">
        <v>8.6</v>
      </c>
      <c r="G40" s="452">
        <f t="shared" si="1"/>
        <v>17.2</v>
      </c>
    </row>
    <row r="41" spans="1:7">
      <c r="A41" s="450" t="s">
        <v>482</v>
      </c>
      <c r="B41" s="617" t="s">
        <v>353</v>
      </c>
      <c r="C41" s="617" t="s">
        <v>643</v>
      </c>
      <c r="D41" s="617" t="s">
        <v>1187</v>
      </c>
      <c r="E41" s="617">
        <v>2</v>
      </c>
      <c r="F41" s="452">
        <v>3.8</v>
      </c>
      <c r="G41" s="452">
        <f t="shared" si="1"/>
        <v>7.6</v>
      </c>
    </row>
    <row r="42" spans="1:7" ht="25.5">
      <c r="A42" s="450" t="s">
        <v>656</v>
      </c>
      <c r="B42" s="617" t="s">
        <v>1185</v>
      </c>
      <c r="C42" s="617" t="s">
        <v>643</v>
      </c>
      <c r="D42" s="617" t="s">
        <v>1186</v>
      </c>
      <c r="E42" s="617">
        <v>2</v>
      </c>
      <c r="F42" s="452">
        <v>2</v>
      </c>
      <c r="G42" s="452">
        <f t="shared" si="1"/>
        <v>4</v>
      </c>
    </row>
    <row r="43" spans="1:7" ht="25.5">
      <c r="A43" s="450" t="s">
        <v>659</v>
      </c>
      <c r="B43" s="617" t="s">
        <v>1190</v>
      </c>
      <c r="C43" s="617" t="s">
        <v>643</v>
      </c>
      <c r="D43" s="617" t="s">
        <v>1195</v>
      </c>
      <c r="E43" s="617">
        <v>2</v>
      </c>
      <c r="F43" s="452">
        <v>19.600000000000001</v>
      </c>
      <c r="G43" s="452">
        <f t="shared" si="1"/>
        <v>39.200000000000003</v>
      </c>
    </row>
    <row r="44" spans="1:7" ht="25.5">
      <c r="A44" s="450" t="s">
        <v>662</v>
      </c>
      <c r="B44" s="617" t="s">
        <v>1188</v>
      </c>
      <c r="C44" s="617" t="s">
        <v>645</v>
      </c>
      <c r="D44" s="617" t="s">
        <v>1189</v>
      </c>
      <c r="E44" s="617">
        <v>2</v>
      </c>
      <c r="F44" s="452">
        <v>1.8</v>
      </c>
      <c r="G44" s="452">
        <f t="shared" si="1"/>
        <v>3.6</v>
      </c>
    </row>
    <row r="45" spans="1:7" ht="19.5" customHeight="1">
      <c r="A45" s="1049" t="s">
        <v>1182</v>
      </c>
      <c r="B45" s="1050"/>
      <c r="C45" s="1050"/>
      <c r="D45" s="1050"/>
      <c r="E45" s="1050"/>
      <c r="F45" s="1050"/>
      <c r="G45" s="465"/>
    </row>
    <row r="46" spans="1:7" ht="33.75" customHeight="1">
      <c r="A46" s="466" t="s">
        <v>726</v>
      </c>
      <c r="B46" s="617" t="s">
        <v>651</v>
      </c>
      <c r="C46" s="617" t="s">
        <v>349</v>
      </c>
      <c r="D46" s="617" t="s">
        <v>652</v>
      </c>
      <c r="E46" s="617">
        <f>$E$21</f>
        <v>2</v>
      </c>
      <c r="F46" s="452">
        <v>98.9</v>
      </c>
      <c r="G46" s="452">
        <f>E46*F46</f>
        <v>197.8</v>
      </c>
    </row>
    <row r="47" spans="1:7" ht="33.75" customHeight="1">
      <c r="A47" s="1049" t="s">
        <v>653</v>
      </c>
      <c r="B47" s="1050"/>
      <c r="C47" s="1050"/>
      <c r="D47" s="1050"/>
      <c r="E47" s="1050"/>
      <c r="F47" s="1050"/>
      <c r="G47" s="465"/>
    </row>
    <row r="48" spans="1:7" ht="19.5" customHeight="1">
      <c r="A48" s="466" t="s">
        <v>1191</v>
      </c>
      <c r="B48" s="617" t="s">
        <v>654</v>
      </c>
      <c r="C48" s="617" t="s">
        <v>349</v>
      </c>
      <c r="D48" s="617" t="s">
        <v>655</v>
      </c>
      <c r="E48" s="617">
        <v>1</v>
      </c>
      <c r="F48" s="452">
        <v>2.9</v>
      </c>
      <c r="G48" s="452">
        <f>E48*F48</f>
        <v>2.9</v>
      </c>
    </row>
    <row r="49" spans="1:7" ht="19.5" customHeight="1">
      <c r="A49" s="466" t="s">
        <v>1192</v>
      </c>
      <c r="B49" s="617" t="s">
        <v>657</v>
      </c>
      <c r="C49" s="617" t="s">
        <v>349</v>
      </c>
      <c r="D49" s="617" t="s">
        <v>658</v>
      </c>
      <c r="E49" s="617">
        <v>1</v>
      </c>
      <c r="F49" s="452">
        <v>8.6999999999999993</v>
      </c>
      <c r="G49" s="452">
        <f>E49*F49</f>
        <v>8.6999999999999993</v>
      </c>
    </row>
    <row r="50" spans="1:7" ht="19.5" customHeight="1">
      <c r="A50" s="466" t="s">
        <v>1193</v>
      </c>
      <c r="B50" s="617" t="s">
        <v>660</v>
      </c>
      <c r="C50" s="617" t="s">
        <v>349</v>
      </c>
      <c r="D50" s="617" t="s">
        <v>661</v>
      </c>
      <c r="E50" s="617">
        <v>1</v>
      </c>
      <c r="F50" s="452">
        <v>12.2</v>
      </c>
      <c r="G50" s="452">
        <f>E50*F50</f>
        <v>12.2</v>
      </c>
    </row>
    <row r="51" spans="1:7" ht="19.5" customHeight="1">
      <c r="A51" s="466" t="s">
        <v>1194</v>
      </c>
      <c r="B51" s="617" t="s">
        <v>663</v>
      </c>
      <c r="C51" s="617" t="s">
        <v>349</v>
      </c>
      <c r="D51" s="617" t="s">
        <v>664</v>
      </c>
      <c r="E51" s="617">
        <v>1</v>
      </c>
      <c r="F51" s="452">
        <v>7.4</v>
      </c>
      <c r="G51" s="452">
        <f>E51*F51</f>
        <v>7.4</v>
      </c>
    </row>
    <row r="52" spans="1:7" ht="14.25" customHeight="1">
      <c r="A52" s="1051" t="s">
        <v>665</v>
      </c>
      <c r="B52" s="1051"/>
      <c r="C52" s="1051"/>
      <c r="D52" s="1051"/>
      <c r="E52" s="1051"/>
      <c r="F52" s="1051"/>
      <c r="G52" s="453">
        <f>SUM(G36:G51)</f>
        <v>1681</v>
      </c>
    </row>
    <row r="53" spans="1:7" ht="16.5" customHeight="1">
      <c r="A53" s="1051" t="s">
        <v>360</v>
      </c>
      <c r="B53" s="1051"/>
      <c r="C53" s="1051"/>
      <c r="D53" s="1051"/>
      <c r="E53" s="1051"/>
      <c r="F53" s="1051"/>
      <c r="G53" s="1051"/>
    </row>
    <row r="54" spans="1:7" ht="17.25" customHeight="1">
      <c r="A54" s="450" t="s">
        <v>113</v>
      </c>
      <c r="B54" s="617" t="s">
        <v>666</v>
      </c>
      <c r="C54" s="467" t="s">
        <v>667</v>
      </c>
      <c r="D54" s="617" t="s">
        <v>668</v>
      </c>
      <c r="E54" s="617">
        <v>1</v>
      </c>
      <c r="F54" s="617">
        <v>200</v>
      </c>
      <c r="G54" s="468">
        <f>E54*F54*1.4</f>
        <v>280</v>
      </c>
    </row>
    <row r="55" spans="1:7" ht="39.75" customHeight="1">
      <c r="A55" s="450" t="s">
        <v>234</v>
      </c>
      <c r="B55" s="617" t="s">
        <v>669</v>
      </c>
      <c r="C55" s="617" t="s">
        <v>598</v>
      </c>
      <c r="D55" s="617" t="s">
        <v>670</v>
      </c>
      <c r="E55" s="617">
        <f>E14</f>
        <v>2.7</v>
      </c>
      <c r="F55" s="468">
        <v>23.4</v>
      </c>
      <c r="G55" s="468">
        <f>E55*F55</f>
        <v>63.18</v>
      </c>
    </row>
    <row r="56" spans="1:7" ht="38.25">
      <c r="A56" s="450" t="s">
        <v>235</v>
      </c>
      <c r="B56" s="617" t="s">
        <v>671</v>
      </c>
      <c r="C56" s="617" t="s">
        <v>601</v>
      </c>
      <c r="D56" s="469" t="s">
        <v>672</v>
      </c>
      <c r="E56" s="617">
        <f>E15</f>
        <v>5</v>
      </c>
      <c r="F56" s="468">
        <v>13.3</v>
      </c>
      <c r="G56" s="468">
        <f>E56*F56</f>
        <v>66.5</v>
      </c>
    </row>
    <row r="57" spans="1:7">
      <c r="A57" s="450" t="s">
        <v>492</v>
      </c>
      <c r="B57" s="617" t="s">
        <v>673</v>
      </c>
      <c r="C57" s="617" t="s">
        <v>620</v>
      </c>
      <c r="D57" s="469" t="s">
        <v>674</v>
      </c>
      <c r="E57" s="617">
        <f>E24</f>
        <v>0.5</v>
      </c>
      <c r="F57" s="468">
        <v>161</v>
      </c>
      <c r="G57" s="468">
        <f>E57*F57</f>
        <v>80.5</v>
      </c>
    </row>
    <row r="58" spans="1:7" ht="25.5">
      <c r="A58" s="450" t="s">
        <v>494</v>
      </c>
      <c r="B58" s="617" t="s">
        <v>675</v>
      </c>
      <c r="C58" s="617" t="s">
        <v>624</v>
      </c>
      <c r="D58" s="617" t="s">
        <v>625</v>
      </c>
      <c r="E58" s="617">
        <f>E25</f>
        <v>97</v>
      </c>
      <c r="F58" s="468">
        <v>14.8</v>
      </c>
      <c r="G58" s="468">
        <f>E58*F58</f>
        <v>1435.6</v>
      </c>
    </row>
    <row r="59" spans="1:7" ht="52.5" customHeight="1">
      <c r="A59" s="450" t="s">
        <v>497</v>
      </c>
      <c r="B59" s="617" t="s">
        <v>676</v>
      </c>
      <c r="C59" s="617" t="s">
        <v>633</v>
      </c>
      <c r="D59" s="617" t="s">
        <v>677</v>
      </c>
      <c r="E59" s="452">
        <f>G52</f>
        <v>1681</v>
      </c>
      <c r="F59" s="463">
        <v>0.2</v>
      </c>
      <c r="G59" s="617">
        <f>E59*F59</f>
        <v>336.2</v>
      </c>
    </row>
    <row r="60" spans="1:7" ht="31.5" customHeight="1">
      <c r="A60" s="1058" t="s">
        <v>678</v>
      </c>
      <c r="B60" s="1058"/>
      <c r="C60" s="1058"/>
      <c r="D60" s="1058"/>
      <c r="E60" s="1058"/>
      <c r="F60" s="1058"/>
      <c r="G60" s="470">
        <f>SUM(G54:G59)</f>
        <v>2261.98</v>
      </c>
    </row>
    <row r="61" spans="1:7" ht="34.5" customHeight="1">
      <c r="A61" s="450" t="s">
        <v>679</v>
      </c>
      <c r="B61" s="617" t="s">
        <v>680</v>
      </c>
      <c r="C61" s="617" t="s">
        <v>583</v>
      </c>
      <c r="D61" s="617" t="s">
        <v>681</v>
      </c>
      <c r="E61" s="617">
        <v>1</v>
      </c>
      <c r="F61" s="463">
        <v>0.25</v>
      </c>
      <c r="G61" s="468">
        <f>G60*F61</f>
        <v>565.5</v>
      </c>
    </row>
    <row r="62" spans="1:7" ht="24" customHeight="1">
      <c r="A62" s="1051" t="s">
        <v>682</v>
      </c>
      <c r="B62" s="1051"/>
      <c r="C62" s="1051"/>
      <c r="D62" s="1051"/>
      <c r="E62" s="1051"/>
      <c r="F62" s="1051"/>
      <c r="G62" s="471">
        <f>G60+G61</f>
        <v>2827.48</v>
      </c>
    </row>
    <row r="63" spans="1:7" ht="15" customHeight="1">
      <c r="A63" s="1051" t="s">
        <v>683</v>
      </c>
      <c r="B63" s="1051"/>
      <c r="C63" s="1051"/>
      <c r="D63" s="1051"/>
      <c r="E63" s="1051"/>
      <c r="F63" s="1051"/>
      <c r="G63" s="471">
        <f>G26+G33+G52+G62</f>
        <v>18151.28</v>
      </c>
    </row>
    <row r="64" spans="1:7" ht="25.5" customHeight="1">
      <c r="A64" s="1049" t="s">
        <v>916</v>
      </c>
      <c r="B64" s="1050"/>
      <c r="C64" s="1050"/>
      <c r="D64" s="1060"/>
      <c r="E64" s="472" t="s">
        <v>684</v>
      </c>
      <c r="F64" s="472">
        <v>56.4</v>
      </c>
      <c r="G64" s="473">
        <f>G63*F64</f>
        <v>1023732.19</v>
      </c>
    </row>
    <row r="65" spans="1:7" ht="25.5" customHeight="1">
      <c r="A65" s="474"/>
      <c r="B65" s="475" t="s">
        <v>546</v>
      </c>
      <c r="C65" s="475"/>
      <c r="D65" s="476"/>
      <c r="E65" s="472"/>
      <c r="F65" s="477">
        <v>0.1</v>
      </c>
      <c r="G65" s="473">
        <f>G64*F65</f>
        <v>102373.22</v>
      </c>
    </row>
    <row r="66" spans="1:7" ht="19.5" customHeight="1">
      <c r="A66" s="478"/>
      <c r="B66" s="616" t="s">
        <v>685</v>
      </c>
      <c r="C66" s="617"/>
      <c r="D66" s="617"/>
      <c r="E66" s="478"/>
      <c r="F66" s="478"/>
      <c r="G66" s="479">
        <f>G64+G65</f>
        <v>1126105.4099999999</v>
      </c>
    </row>
    <row r="67" spans="1:7" ht="23.25" customHeight="1">
      <c r="A67" s="1052" t="s">
        <v>686</v>
      </c>
      <c r="B67" s="1052"/>
      <c r="C67" s="480">
        <v>0.2</v>
      </c>
      <c r="D67" s="481"/>
      <c r="E67" s="481"/>
      <c r="F67" s="481"/>
      <c r="G67" s="482">
        <f>G66*1.2</f>
        <v>1351326.49</v>
      </c>
    </row>
    <row r="68" spans="1:7" ht="23.25" customHeight="1">
      <c r="A68" s="708"/>
      <c r="B68" s="1053" t="s">
        <v>687</v>
      </c>
      <c r="C68" s="1053"/>
      <c r="D68" s="709"/>
      <c r="E68" s="709"/>
      <c r="F68" s="709"/>
      <c r="G68" s="709"/>
    </row>
    <row r="69" spans="1:7" ht="18.75" customHeight="1">
      <c r="A69" s="708"/>
      <c r="B69" s="709"/>
      <c r="C69" s="709"/>
      <c r="D69" s="709"/>
      <c r="E69" s="709"/>
      <c r="F69" s="709"/>
      <c r="G69" s="709"/>
    </row>
    <row r="70" spans="1:7" ht="12.75" customHeight="1">
      <c r="A70" s="1054"/>
      <c r="B70" s="1054"/>
      <c r="C70" s="710" t="s">
        <v>688</v>
      </c>
      <c r="D70" s="709"/>
      <c r="E70" s="697"/>
      <c r="F70" s="709"/>
      <c r="G70" s="709"/>
    </row>
    <row r="71" spans="1:7" ht="27" customHeight="1">
      <c r="A71" s="708"/>
      <c r="B71" s="709"/>
      <c r="C71" s="1055"/>
      <c r="D71" s="1055"/>
      <c r="E71" s="1056"/>
      <c r="F71" s="709"/>
      <c r="G71" s="709"/>
    </row>
    <row r="73" spans="1:7" ht="15" customHeight="1">
      <c r="A73" s="1057" t="s">
        <v>689</v>
      </c>
      <c r="B73" s="1057"/>
      <c r="C73" s="1057"/>
      <c r="D73" s="1057"/>
      <c r="E73" s="1057"/>
      <c r="F73" s="1057"/>
    </row>
    <row r="75" spans="1:7" ht="25.5">
      <c r="A75" s="484"/>
      <c r="B75" s="485" t="s">
        <v>690</v>
      </c>
      <c r="C75" s="486" t="s">
        <v>349</v>
      </c>
      <c r="D75" s="486"/>
      <c r="E75" s="486">
        <v>5</v>
      </c>
      <c r="F75" s="486"/>
      <c r="G75" s="486"/>
    </row>
    <row r="76" spans="1:7">
      <c r="A76" s="484"/>
      <c r="B76" s="486" t="s">
        <v>691</v>
      </c>
      <c r="C76" s="486" t="s">
        <v>349</v>
      </c>
      <c r="D76" s="486"/>
      <c r="E76" s="486">
        <v>2</v>
      </c>
      <c r="F76" s="486"/>
      <c r="G76" s="486"/>
    </row>
    <row r="77" spans="1:7">
      <c r="A77" s="484"/>
      <c r="B77" s="486" t="s">
        <v>1196</v>
      </c>
      <c r="C77" s="486" t="s">
        <v>349</v>
      </c>
      <c r="D77" s="486"/>
      <c r="E77" s="486">
        <v>5</v>
      </c>
      <c r="F77" s="486"/>
      <c r="G77" s="486"/>
    </row>
    <row r="78" spans="1:7" ht="38.25">
      <c r="A78" s="484"/>
      <c r="B78" s="485" t="s">
        <v>692</v>
      </c>
      <c r="C78" s="486" t="s">
        <v>693</v>
      </c>
      <c r="D78" s="486"/>
      <c r="E78" s="486">
        <v>1</v>
      </c>
      <c r="F78" s="486"/>
      <c r="G78" s="486"/>
    </row>
    <row r="90" spans="1:8" ht="36" customHeight="1">
      <c r="A90" s="487" t="s">
        <v>124</v>
      </c>
      <c r="B90" s="449" t="s">
        <v>694</v>
      </c>
      <c r="C90" s="449" t="s">
        <v>598</v>
      </c>
      <c r="D90" s="451" t="s">
        <v>695</v>
      </c>
      <c r="E90" s="449">
        <v>0</v>
      </c>
      <c r="F90" s="452">
        <v>8.49</v>
      </c>
      <c r="G90" s="452">
        <f>E90*F90</f>
        <v>0</v>
      </c>
    </row>
    <row r="91" spans="1:8" ht="55.5" customHeight="1">
      <c r="A91" s="450" t="s">
        <v>128</v>
      </c>
      <c r="B91" s="449" t="s">
        <v>696</v>
      </c>
      <c r="C91" s="449" t="s">
        <v>697</v>
      </c>
      <c r="D91" s="451" t="s">
        <v>698</v>
      </c>
      <c r="E91" s="449">
        <v>0</v>
      </c>
      <c r="F91" s="452">
        <v>33.6</v>
      </c>
      <c r="G91" s="452">
        <f>F91*E91*1.3</f>
        <v>0</v>
      </c>
    </row>
    <row r="92" spans="1:8" ht="63.75" customHeight="1">
      <c r="A92" s="487" t="s">
        <v>458</v>
      </c>
      <c r="B92" s="449" t="s">
        <v>699</v>
      </c>
      <c r="C92" s="449" t="s">
        <v>604</v>
      </c>
      <c r="D92" s="451" t="s">
        <v>700</v>
      </c>
      <c r="E92" s="449">
        <v>1</v>
      </c>
      <c r="F92" s="452">
        <v>6.9</v>
      </c>
      <c r="G92" s="452">
        <f>E92*F92</f>
        <v>6.9</v>
      </c>
    </row>
    <row r="93" spans="1:8" ht="33" customHeight="1">
      <c r="A93" s="488" t="s">
        <v>458</v>
      </c>
      <c r="B93" s="489" t="s">
        <v>701</v>
      </c>
      <c r="C93" s="489" t="s">
        <v>604</v>
      </c>
      <c r="D93" s="490"/>
      <c r="E93" s="489">
        <v>0</v>
      </c>
      <c r="F93" s="491"/>
      <c r="G93" s="491">
        <f>E93*F93</f>
        <v>0</v>
      </c>
      <c r="H93" s="446" t="s">
        <v>702</v>
      </c>
    </row>
    <row r="94" spans="1:8" ht="33" customHeight="1">
      <c r="A94" s="488"/>
      <c r="B94" s="489" t="s">
        <v>703</v>
      </c>
      <c r="C94" s="489"/>
      <c r="D94" s="490"/>
      <c r="E94" s="489"/>
      <c r="F94" s="491"/>
      <c r="G94" s="491"/>
    </row>
    <row r="95" spans="1:8" ht="42.75" customHeight="1">
      <c r="A95" s="488"/>
      <c r="B95" s="489" t="s">
        <v>704</v>
      </c>
      <c r="C95" s="489"/>
      <c r="D95" s="490"/>
      <c r="E95" s="489"/>
      <c r="F95" s="491"/>
      <c r="G95" s="491"/>
    </row>
    <row r="96" spans="1:8" ht="42.75" customHeight="1">
      <c r="A96" s="488"/>
      <c r="B96" s="489" t="s">
        <v>705</v>
      </c>
      <c r="C96" s="489"/>
      <c r="D96" s="490"/>
      <c r="E96" s="489"/>
      <c r="F96" s="491"/>
      <c r="G96" s="491"/>
      <c r="H96" s="446" t="s">
        <v>706</v>
      </c>
    </row>
    <row r="97" spans="1:8" ht="69" customHeight="1">
      <c r="A97" s="488"/>
      <c r="B97" s="489" t="s">
        <v>707</v>
      </c>
      <c r="C97" s="489" t="s">
        <v>601</v>
      </c>
      <c r="D97" s="490"/>
      <c r="E97" s="489">
        <v>1</v>
      </c>
      <c r="F97" s="491"/>
      <c r="G97" s="491"/>
      <c r="H97" s="446" t="s">
        <v>706</v>
      </c>
    </row>
    <row r="99" spans="1:8">
      <c r="A99" s="448"/>
      <c r="B99" s="1058" t="s">
        <v>641</v>
      </c>
      <c r="C99" s="1058"/>
      <c r="D99" s="1058"/>
      <c r="E99" s="1059"/>
      <c r="F99" s="1059"/>
      <c r="G99" s="1059"/>
    </row>
    <row r="100" spans="1:8">
      <c r="A100" s="450" t="s">
        <v>462</v>
      </c>
      <c r="B100" s="449" t="s">
        <v>708</v>
      </c>
      <c r="C100" s="449" t="s">
        <v>643</v>
      </c>
      <c r="D100" s="449" t="s">
        <v>709</v>
      </c>
      <c r="E100" s="449">
        <v>1</v>
      </c>
      <c r="F100" s="452">
        <v>2</v>
      </c>
      <c r="G100" s="452">
        <f t="shared" ref="G100:G109" si="2">E100*F100</f>
        <v>2</v>
      </c>
    </row>
    <row r="101" spans="1:8">
      <c r="A101" s="450" t="s">
        <v>467</v>
      </c>
      <c r="B101" s="449" t="s">
        <v>710</v>
      </c>
      <c r="C101" s="449" t="s">
        <v>643</v>
      </c>
      <c r="D101" s="449" t="s">
        <v>711</v>
      </c>
      <c r="E101" s="449">
        <v>1</v>
      </c>
      <c r="F101" s="452">
        <v>8.6</v>
      </c>
      <c r="G101" s="452">
        <f t="shared" si="2"/>
        <v>8.6</v>
      </c>
    </row>
    <row r="102" spans="1:8" ht="14.25" customHeight="1">
      <c r="A102" s="450" t="s">
        <v>472</v>
      </c>
      <c r="B102" s="449" t="s">
        <v>712</v>
      </c>
      <c r="C102" s="449" t="s">
        <v>643</v>
      </c>
      <c r="D102" s="449" t="s">
        <v>713</v>
      </c>
      <c r="E102" s="449">
        <v>1</v>
      </c>
      <c r="F102" s="452">
        <v>8.9</v>
      </c>
      <c r="G102" s="452">
        <f t="shared" si="2"/>
        <v>8.9</v>
      </c>
    </row>
    <row r="103" spans="1:8">
      <c r="A103" s="450" t="s">
        <v>477</v>
      </c>
      <c r="B103" s="449" t="s">
        <v>714</v>
      </c>
      <c r="C103" s="449" t="s">
        <v>643</v>
      </c>
      <c r="D103" s="449" t="s">
        <v>715</v>
      </c>
      <c r="E103" s="449">
        <v>1</v>
      </c>
      <c r="F103" s="452">
        <v>49.4</v>
      </c>
      <c r="G103" s="452">
        <f t="shared" si="2"/>
        <v>49.4</v>
      </c>
    </row>
    <row r="104" spans="1:8">
      <c r="A104" s="450" t="s">
        <v>480</v>
      </c>
      <c r="B104" s="449" t="s">
        <v>716</v>
      </c>
      <c r="C104" s="449" t="s">
        <v>643</v>
      </c>
      <c r="D104" s="449" t="s">
        <v>717</v>
      </c>
      <c r="E104" s="449">
        <v>1</v>
      </c>
      <c r="F104" s="452">
        <v>8</v>
      </c>
      <c r="G104" s="452">
        <f t="shared" si="2"/>
        <v>8</v>
      </c>
    </row>
    <row r="105" spans="1:8">
      <c r="A105" s="450" t="s">
        <v>482</v>
      </c>
      <c r="B105" s="449" t="s">
        <v>718</v>
      </c>
      <c r="C105" s="449" t="s">
        <v>643</v>
      </c>
      <c r="D105" s="449" t="s">
        <v>719</v>
      </c>
      <c r="E105" s="449">
        <v>1</v>
      </c>
      <c r="F105" s="452">
        <v>14.4</v>
      </c>
      <c r="G105" s="452">
        <f t="shared" si="2"/>
        <v>14.4</v>
      </c>
    </row>
    <row r="106" spans="1:8">
      <c r="A106" s="450" t="s">
        <v>656</v>
      </c>
      <c r="B106" s="449" t="s">
        <v>720</v>
      </c>
      <c r="C106" s="449" t="s">
        <v>643</v>
      </c>
      <c r="D106" s="449" t="s">
        <v>721</v>
      </c>
      <c r="E106" s="449">
        <v>1</v>
      </c>
      <c r="F106" s="452">
        <v>5.3</v>
      </c>
      <c r="G106" s="452">
        <f t="shared" si="2"/>
        <v>5.3</v>
      </c>
    </row>
    <row r="107" spans="1:8">
      <c r="A107" s="450" t="s">
        <v>659</v>
      </c>
      <c r="B107" s="449" t="s">
        <v>722</v>
      </c>
      <c r="C107" s="449" t="s">
        <v>643</v>
      </c>
      <c r="D107" s="449" t="s">
        <v>723</v>
      </c>
      <c r="E107" s="449">
        <v>1</v>
      </c>
      <c r="F107" s="452">
        <v>8.9</v>
      </c>
      <c r="G107" s="452">
        <f t="shared" si="2"/>
        <v>8.9</v>
      </c>
    </row>
    <row r="108" spans="1:8">
      <c r="A108" s="450" t="s">
        <v>662</v>
      </c>
      <c r="B108" s="449" t="s">
        <v>724</v>
      </c>
      <c r="C108" s="449" t="s">
        <v>643</v>
      </c>
      <c r="D108" s="449" t="s">
        <v>725</v>
      </c>
      <c r="E108" s="449">
        <v>1</v>
      </c>
      <c r="F108" s="452">
        <v>13.8</v>
      </c>
      <c r="G108" s="452">
        <f t="shared" si="2"/>
        <v>13.8</v>
      </c>
    </row>
    <row r="109" spans="1:8" ht="25.5">
      <c r="A109" s="450" t="s">
        <v>726</v>
      </c>
      <c r="B109" s="449" t="s">
        <v>727</v>
      </c>
      <c r="C109" s="449" t="s">
        <v>643</v>
      </c>
      <c r="D109" s="449" t="s">
        <v>728</v>
      </c>
      <c r="E109" s="449">
        <v>1</v>
      </c>
      <c r="F109" s="452">
        <v>7.1</v>
      </c>
      <c r="G109" s="452">
        <f t="shared" si="2"/>
        <v>7.1</v>
      </c>
    </row>
    <row r="111" spans="1:8" ht="33.75" customHeight="1">
      <c r="A111" s="1049" t="s">
        <v>653</v>
      </c>
      <c r="B111" s="1050"/>
      <c r="C111" s="1050"/>
      <c r="D111" s="1050"/>
      <c r="E111" s="1050"/>
      <c r="F111" s="1050"/>
      <c r="G111" s="465"/>
    </row>
    <row r="112" spans="1:8" ht="19.5" customHeight="1">
      <c r="A112" s="466" t="s">
        <v>729</v>
      </c>
      <c r="B112" s="449" t="s">
        <v>730</v>
      </c>
      <c r="C112" s="449" t="s">
        <v>349</v>
      </c>
      <c r="D112" s="449" t="s">
        <v>731</v>
      </c>
      <c r="E112" s="449">
        <f t="shared" ref="E112:E140" si="3">$E$21</f>
        <v>2</v>
      </c>
      <c r="F112" s="452">
        <v>0.9</v>
      </c>
      <c r="G112" s="452">
        <f t="shared" ref="G112:G140" si="4">E112*F112</f>
        <v>1.8</v>
      </c>
    </row>
    <row r="113" spans="1:7" ht="19.5" customHeight="1">
      <c r="A113" s="466" t="s">
        <v>732</v>
      </c>
      <c r="B113" s="449" t="s">
        <v>733</v>
      </c>
      <c r="C113" s="449" t="s">
        <v>349</v>
      </c>
      <c r="D113" s="449" t="s">
        <v>734</v>
      </c>
      <c r="E113" s="449">
        <f t="shared" si="3"/>
        <v>2</v>
      </c>
      <c r="F113" s="452">
        <v>0.8</v>
      </c>
      <c r="G113" s="452">
        <f t="shared" si="4"/>
        <v>1.6</v>
      </c>
    </row>
    <row r="114" spans="1:7" ht="19.5" customHeight="1">
      <c r="A114" s="466" t="s">
        <v>735</v>
      </c>
      <c r="B114" s="449" t="s">
        <v>736</v>
      </c>
      <c r="C114" s="449" t="s">
        <v>349</v>
      </c>
      <c r="D114" s="449" t="s">
        <v>737</v>
      </c>
      <c r="E114" s="449">
        <f t="shared" si="3"/>
        <v>2</v>
      </c>
      <c r="F114" s="452">
        <v>0.8</v>
      </c>
      <c r="G114" s="452">
        <f t="shared" si="4"/>
        <v>1.6</v>
      </c>
    </row>
    <row r="115" spans="1:7" ht="19.5" customHeight="1">
      <c r="A115" s="466" t="s">
        <v>738</v>
      </c>
      <c r="B115" s="449" t="s">
        <v>739</v>
      </c>
      <c r="C115" s="449" t="s">
        <v>349</v>
      </c>
      <c r="D115" s="449" t="s">
        <v>740</v>
      </c>
      <c r="E115" s="449">
        <f t="shared" si="3"/>
        <v>2</v>
      </c>
      <c r="F115" s="452">
        <v>4.5999999999999996</v>
      </c>
      <c r="G115" s="452">
        <f t="shared" si="4"/>
        <v>9.1999999999999993</v>
      </c>
    </row>
    <row r="116" spans="1:7" ht="19.5" customHeight="1">
      <c r="A116" s="466" t="s">
        <v>741</v>
      </c>
      <c r="B116" s="449" t="s">
        <v>742</v>
      </c>
      <c r="C116" s="449" t="s">
        <v>349</v>
      </c>
      <c r="D116" s="449" t="s">
        <v>743</v>
      </c>
      <c r="E116" s="449">
        <f t="shared" si="3"/>
        <v>2</v>
      </c>
      <c r="F116" s="452">
        <v>0.5</v>
      </c>
      <c r="G116" s="452">
        <f t="shared" si="4"/>
        <v>1</v>
      </c>
    </row>
    <row r="117" spans="1:7" ht="19.5" customHeight="1">
      <c r="A117" s="466" t="s">
        <v>744</v>
      </c>
      <c r="B117" s="449" t="s">
        <v>745</v>
      </c>
      <c r="C117" s="449" t="s">
        <v>349</v>
      </c>
      <c r="D117" s="449" t="s">
        <v>746</v>
      </c>
      <c r="E117" s="449">
        <f t="shared" si="3"/>
        <v>2</v>
      </c>
      <c r="F117" s="452">
        <v>8.9</v>
      </c>
      <c r="G117" s="452">
        <f t="shared" si="4"/>
        <v>17.8</v>
      </c>
    </row>
    <row r="118" spans="1:7" ht="19.5" customHeight="1">
      <c r="A118" s="466" t="s">
        <v>747</v>
      </c>
      <c r="B118" s="449" t="s">
        <v>748</v>
      </c>
      <c r="C118" s="449" t="s">
        <v>349</v>
      </c>
      <c r="D118" s="449" t="s">
        <v>749</v>
      </c>
      <c r="E118" s="449">
        <f t="shared" si="3"/>
        <v>2</v>
      </c>
      <c r="F118" s="452">
        <v>14.7</v>
      </c>
      <c r="G118" s="452">
        <f t="shared" si="4"/>
        <v>29.4</v>
      </c>
    </row>
    <row r="119" spans="1:7" ht="25.5" customHeight="1">
      <c r="A119" s="466" t="s">
        <v>750</v>
      </c>
      <c r="B119" s="449" t="s">
        <v>751</v>
      </c>
      <c r="C119" s="449" t="s">
        <v>349</v>
      </c>
      <c r="D119" s="449" t="s">
        <v>752</v>
      </c>
      <c r="E119" s="449">
        <f t="shared" si="3"/>
        <v>2</v>
      </c>
      <c r="F119" s="452">
        <v>8.8000000000000007</v>
      </c>
      <c r="G119" s="452">
        <f t="shared" si="4"/>
        <v>17.600000000000001</v>
      </c>
    </row>
    <row r="120" spans="1:7" ht="19.5" customHeight="1">
      <c r="A120" s="466" t="s">
        <v>753</v>
      </c>
      <c r="B120" s="449" t="s">
        <v>754</v>
      </c>
      <c r="C120" s="449" t="s">
        <v>349</v>
      </c>
      <c r="D120" s="449" t="s">
        <v>755</v>
      </c>
      <c r="E120" s="449">
        <f t="shared" si="3"/>
        <v>2</v>
      </c>
      <c r="F120" s="452">
        <v>5</v>
      </c>
      <c r="G120" s="452">
        <f t="shared" si="4"/>
        <v>10</v>
      </c>
    </row>
    <row r="121" spans="1:7" ht="19.5" customHeight="1">
      <c r="A121" s="466" t="s">
        <v>756</v>
      </c>
      <c r="B121" s="449" t="s">
        <v>757</v>
      </c>
      <c r="C121" s="449" t="s">
        <v>349</v>
      </c>
      <c r="D121" s="449" t="s">
        <v>758</v>
      </c>
      <c r="E121" s="449">
        <f t="shared" si="3"/>
        <v>2</v>
      </c>
      <c r="F121" s="452">
        <v>4.0999999999999996</v>
      </c>
      <c r="G121" s="452">
        <f t="shared" si="4"/>
        <v>8.1999999999999993</v>
      </c>
    </row>
    <row r="122" spans="1:7" ht="19.5" customHeight="1">
      <c r="A122" s="466" t="s">
        <v>759</v>
      </c>
      <c r="B122" s="449" t="s">
        <v>760</v>
      </c>
      <c r="C122" s="449" t="s">
        <v>349</v>
      </c>
      <c r="D122" s="449" t="s">
        <v>761</v>
      </c>
      <c r="E122" s="449">
        <f t="shared" si="3"/>
        <v>2</v>
      </c>
      <c r="F122" s="452">
        <v>2.6</v>
      </c>
      <c r="G122" s="452">
        <f t="shared" si="4"/>
        <v>5.2</v>
      </c>
    </row>
    <row r="123" spans="1:7" ht="19.5" customHeight="1">
      <c r="A123" s="466" t="s">
        <v>762</v>
      </c>
      <c r="B123" s="449" t="s">
        <v>763</v>
      </c>
      <c r="C123" s="449" t="s">
        <v>349</v>
      </c>
      <c r="D123" s="449" t="s">
        <v>764</v>
      </c>
      <c r="E123" s="449">
        <f t="shared" si="3"/>
        <v>2</v>
      </c>
      <c r="F123" s="452">
        <v>2.7</v>
      </c>
      <c r="G123" s="452">
        <f t="shared" si="4"/>
        <v>5.4</v>
      </c>
    </row>
    <row r="124" spans="1:7" ht="19.5" customHeight="1">
      <c r="A124" s="466" t="s">
        <v>765</v>
      </c>
      <c r="B124" s="449" t="s">
        <v>766</v>
      </c>
      <c r="C124" s="449" t="s">
        <v>349</v>
      </c>
      <c r="D124" s="449" t="s">
        <v>767</v>
      </c>
      <c r="E124" s="449">
        <f t="shared" si="3"/>
        <v>2</v>
      </c>
      <c r="F124" s="452">
        <v>3.1</v>
      </c>
      <c r="G124" s="452">
        <f t="shared" si="4"/>
        <v>6.2</v>
      </c>
    </row>
    <row r="125" spans="1:7" ht="19.5" customHeight="1">
      <c r="A125" s="466" t="s">
        <v>768</v>
      </c>
      <c r="B125" s="449" t="s">
        <v>769</v>
      </c>
      <c r="C125" s="449" t="s">
        <v>349</v>
      </c>
      <c r="D125" s="449" t="s">
        <v>770</v>
      </c>
      <c r="E125" s="449">
        <f t="shared" si="3"/>
        <v>2</v>
      </c>
      <c r="F125" s="452">
        <v>8.8000000000000007</v>
      </c>
      <c r="G125" s="452">
        <f t="shared" si="4"/>
        <v>17.600000000000001</v>
      </c>
    </row>
    <row r="126" spans="1:7" ht="26.25" customHeight="1">
      <c r="A126" s="466" t="s">
        <v>771</v>
      </c>
      <c r="B126" s="449" t="s">
        <v>772</v>
      </c>
      <c r="C126" s="449" t="s">
        <v>349</v>
      </c>
      <c r="D126" s="449" t="s">
        <v>773</v>
      </c>
      <c r="E126" s="449">
        <f t="shared" si="3"/>
        <v>2</v>
      </c>
      <c r="F126" s="452">
        <v>14</v>
      </c>
      <c r="G126" s="452">
        <f t="shared" si="4"/>
        <v>28</v>
      </c>
    </row>
    <row r="127" spans="1:7" ht="19.5" customHeight="1">
      <c r="A127" s="466" t="s">
        <v>774</v>
      </c>
      <c r="B127" s="449" t="s">
        <v>775</v>
      </c>
      <c r="C127" s="449" t="s">
        <v>349</v>
      </c>
      <c r="D127" s="449" t="s">
        <v>776</v>
      </c>
      <c r="E127" s="449">
        <f t="shared" si="3"/>
        <v>2</v>
      </c>
      <c r="F127" s="452">
        <v>11.3</v>
      </c>
      <c r="G127" s="452">
        <f t="shared" si="4"/>
        <v>22.6</v>
      </c>
    </row>
    <row r="128" spans="1:7" ht="19.5" customHeight="1">
      <c r="A128" s="466" t="s">
        <v>777</v>
      </c>
      <c r="B128" s="449" t="s">
        <v>778</v>
      </c>
      <c r="C128" s="449" t="s">
        <v>349</v>
      </c>
      <c r="D128" s="449" t="s">
        <v>779</v>
      </c>
      <c r="E128" s="449">
        <f t="shared" si="3"/>
        <v>2</v>
      </c>
      <c r="F128" s="452">
        <v>6.1</v>
      </c>
      <c r="G128" s="452">
        <f t="shared" si="4"/>
        <v>12.2</v>
      </c>
    </row>
    <row r="129" spans="1:7" ht="19.5" customHeight="1">
      <c r="A129" s="466" t="s">
        <v>780</v>
      </c>
      <c r="B129" s="449" t="s">
        <v>781</v>
      </c>
      <c r="C129" s="449" t="s">
        <v>349</v>
      </c>
      <c r="D129" s="449" t="s">
        <v>782</v>
      </c>
      <c r="E129" s="449">
        <f t="shared" si="3"/>
        <v>2</v>
      </c>
      <c r="F129" s="452">
        <v>10.8</v>
      </c>
      <c r="G129" s="452">
        <f t="shared" si="4"/>
        <v>21.6</v>
      </c>
    </row>
    <row r="130" spans="1:7" ht="19.5" customHeight="1">
      <c r="A130" s="466" t="s">
        <v>783</v>
      </c>
      <c r="B130" s="449" t="s">
        <v>784</v>
      </c>
      <c r="C130" s="449" t="s">
        <v>349</v>
      </c>
      <c r="D130" s="449" t="s">
        <v>785</v>
      </c>
      <c r="E130" s="449">
        <f t="shared" si="3"/>
        <v>2</v>
      </c>
      <c r="F130" s="452">
        <v>8.1</v>
      </c>
      <c r="G130" s="452">
        <f t="shared" si="4"/>
        <v>16.2</v>
      </c>
    </row>
    <row r="131" spans="1:7" ht="19.5" customHeight="1">
      <c r="A131" s="466" t="s">
        <v>786</v>
      </c>
      <c r="B131" s="449" t="s">
        <v>787</v>
      </c>
      <c r="C131" s="449" t="s">
        <v>349</v>
      </c>
      <c r="D131" s="449" t="s">
        <v>788</v>
      </c>
      <c r="E131" s="449">
        <f t="shared" si="3"/>
        <v>2</v>
      </c>
      <c r="F131" s="452">
        <v>4.5</v>
      </c>
      <c r="G131" s="452">
        <f t="shared" si="4"/>
        <v>9</v>
      </c>
    </row>
    <row r="132" spans="1:7" ht="19.5" customHeight="1">
      <c r="A132" s="466" t="s">
        <v>789</v>
      </c>
      <c r="B132" s="449" t="s">
        <v>790</v>
      </c>
      <c r="C132" s="449" t="s">
        <v>349</v>
      </c>
      <c r="D132" s="449" t="s">
        <v>791</v>
      </c>
      <c r="E132" s="449">
        <f t="shared" si="3"/>
        <v>2</v>
      </c>
      <c r="F132" s="452">
        <v>15.7</v>
      </c>
      <c r="G132" s="452">
        <f t="shared" si="4"/>
        <v>31.4</v>
      </c>
    </row>
    <row r="133" spans="1:7" ht="27.75" customHeight="1">
      <c r="A133" s="466" t="s">
        <v>792</v>
      </c>
      <c r="B133" s="449" t="s">
        <v>793</v>
      </c>
      <c r="C133" s="449" t="s">
        <v>349</v>
      </c>
      <c r="D133" s="449" t="s">
        <v>794</v>
      </c>
      <c r="E133" s="449">
        <f t="shared" si="3"/>
        <v>2</v>
      </c>
      <c r="F133" s="452">
        <v>10.8</v>
      </c>
      <c r="G133" s="452">
        <f t="shared" si="4"/>
        <v>21.6</v>
      </c>
    </row>
    <row r="134" spans="1:7" ht="19.5" customHeight="1">
      <c r="A134" s="466" t="s">
        <v>795</v>
      </c>
      <c r="B134" s="449" t="s">
        <v>796</v>
      </c>
      <c r="C134" s="449" t="s">
        <v>349</v>
      </c>
      <c r="D134" s="449" t="s">
        <v>797</v>
      </c>
      <c r="E134" s="449">
        <f t="shared" si="3"/>
        <v>2</v>
      </c>
      <c r="F134" s="452">
        <v>3.4</v>
      </c>
      <c r="G134" s="452">
        <f t="shared" si="4"/>
        <v>6.8</v>
      </c>
    </row>
    <row r="135" spans="1:7" ht="19.5" customHeight="1">
      <c r="A135" s="466" t="s">
        <v>798</v>
      </c>
      <c r="B135" s="449" t="s">
        <v>799</v>
      </c>
      <c r="C135" s="449" t="s">
        <v>349</v>
      </c>
      <c r="D135" s="449" t="s">
        <v>800</v>
      </c>
      <c r="E135" s="449">
        <f t="shared" si="3"/>
        <v>2</v>
      </c>
      <c r="F135" s="452">
        <v>3</v>
      </c>
      <c r="G135" s="452">
        <f t="shared" si="4"/>
        <v>6</v>
      </c>
    </row>
    <row r="136" spans="1:7" ht="19.5" customHeight="1">
      <c r="A136" s="466" t="s">
        <v>801</v>
      </c>
      <c r="B136" s="449" t="s">
        <v>802</v>
      </c>
      <c r="C136" s="449" t="s">
        <v>349</v>
      </c>
      <c r="D136" s="449" t="s">
        <v>803</v>
      </c>
      <c r="E136" s="449">
        <f t="shared" si="3"/>
        <v>2</v>
      </c>
      <c r="F136" s="452">
        <v>14</v>
      </c>
      <c r="G136" s="452">
        <f t="shared" si="4"/>
        <v>28</v>
      </c>
    </row>
    <row r="137" spans="1:7" ht="24.75" customHeight="1">
      <c r="A137" s="466" t="s">
        <v>804</v>
      </c>
      <c r="B137" s="449" t="s">
        <v>805</v>
      </c>
      <c r="C137" s="449" t="s">
        <v>349</v>
      </c>
      <c r="D137" s="449" t="s">
        <v>806</v>
      </c>
      <c r="E137" s="449">
        <f t="shared" si="3"/>
        <v>2</v>
      </c>
      <c r="F137" s="452">
        <v>11.3</v>
      </c>
      <c r="G137" s="452">
        <f t="shared" si="4"/>
        <v>22.6</v>
      </c>
    </row>
    <row r="138" spans="1:7" ht="19.5" customHeight="1">
      <c r="A138" s="466" t="s">
        <v>807</v>
      </c>
      <c r="B138" s="449" t="s">
        <v>808</v>
      </c>
      <c r="C138" s="449" t="s">
        <v>349</v>
      </c>
      <c r="D138" s="449" t="s">
        <v>809</v>
      </c>
      <c r="E138" s="449">
        <f t="shared" si="3"/>
        <v>2</v>
      </c>
      <c r="F138" s="452">
        <v>7.4</v>
      </c>
      <c r="G138" s="452">
        <f t="shared" si="4"/>
        <v>14.8</v>
      </c>
    </row>
    <row r="139" spans="1:7" ht="19.5" customHeight="1">
      <c r="A139" s="466" t="s">
        <v>810</v>
      </c>
      <c r="B139" s="449" t="s">
        <v>811</v>
      </c>
      <c r="C139" s="449" t="s">
        <v>349</v>
      </c>
      <c r="D139" s="449" t="s">
        <v>812</v>
      </c>
      <c r="E139" s="449">
        <f t="shared" si="3"/>
        <v>2</v>
      </c>
      <c r="F139" s="452">
        <v>4.8</v>
      </c>
      <c r="G139" s="452">
        <f t="shared" si="4"/>
        <v>9.6</v>
      </c>
    </row>
    <row r="140" spans="1:7" ht="19.5" customHeight="1">
      <c r="A140" s="466" t="s">
        <v>813</v>
      </c>
      <c r="B140" s="449" t="s">
        <v>814</v>
      </c>
      <c r="C140" s="449" t="s">
        <v>349</v>
      </c>
      <c r="D140" s="449" t="s">
        <v>815</v>
      </c>
      <c r="E140" s="449">
        <f t="shared" si="3"/>
        <v>2</v>
      </c>
      <c r="F140" s="452">
        <v>9.6</v>
      </c>
      <c r="G140" s="452">
        <f t="shared" si="4"/>
        <v>19.2</v>
      </c>
    </row>
    <row r="143" spans="1:7" ht="16.5" customHeight="1">
      <c r="A143" s="1051" t="s">
        <v>360</v>
      </c>
      <c r="B143" s="1051"/>
      <c r="C143" s="1051"/>
      <c r="D143" s="1051"/>
      <c r="E143" s="1051"/>
      <c r="F143" s="1051"/>
      <c r="G143" s="1051"/>
    </row>
    <row r="145" spans="1:7" ht="24.75" customHeight="1">
      <c r="A145" s="450" t="s">
        <v>235</v>
      </c>
      <c r="B145" s="449" t="s">
        <v>816</v>
      </c>
      <c r="C145" s="449" t="s">
        <v>598</v>
      </c>
      <c r="D145" s="449" t="s">
        <v>817</v>
      </c>
      <c r="E145" s="449">
        <f>E90</f>
        <v>0</v>
      </c>
      <c r="F145" s="468">
        <v>2.41</v>
      </c>
      <c r="G145" s="468">
        <f>E145*F145</f>
        <v>0</v>
      </c>
    </row>
    <row r="146" spans="1:7" ht="54.75" customHeight="1">
      <c r="A146" s="450" t="s">
        <v>492</v>
      </c>
      <c r="B146" s="449" t="s">
        <v>696</v>
      </c>
      <c r="C146" s="449" t="s">
        <v>697</v>
      </c>
      <c r="D146" s="451" t="s">
        <v>698</v>
      </c>
      <c r="E146" s="449">
        <f>E91</f>
        <v>0</v>
      </c>
      <c r="F146" s="452">
        <v>3.4</v>
      </c>
      <c r="G146" s="452">
        <f>F146*E146*1.3</f>
        <v>0</v>
      </c>
    </row>
  </sheetData>
  <mergeCells count="33">
    <mergeCell ref="A26:F26"/>
    <mergeCell ref="A1:G1"/>
    <mergeCell ref="A2:G2"/>
    <mergeCell ref="A4:B4"/>
    <mergeCell ref="D4:G4"/>
    <mergeCell ref="D5:G5"/>
    <mergeCell ref="D6:G6"/>
    <mergeCell ref="A8:C9"/>
    <mergeCell ref="D8:G9"/>
    <mergeCell ref="D10:G10"/>
    <mergeCell ref="B11:G11"/>
    <mergeCell ref="A13:G13"/>
    <mergeCell ref="A64:D64"/>
    <mergeCell ref="A27:G27"/>
    <mergeCell ref="A33:F33"/>
    <mergeCell ref="A34:G34"/>
    <mergeCell ref="A35:F35"/>
    <mergeCell ref="A45:F45"/>
    <mergeCell ref="A47:F47"/>
    <mergeCell ref="A52:F52"/>
    <mergeCell ref="A53:G53"/>
    <mergeCell ref="A60:F60"/>
    <mergeCell ref="A62:F62"/>
    <mergeCell ref="A63:F63"/>
    <mergeCell ref="A111:F111"/>
    <mergeCell ref="A143:G143"/>
    <mergeCell ref="A67:B67"/>
    <mergeCell ref="B68:C68"/>
    <mergeCell ref="A70:B70"/>
    <mergeCell ref="C71:E71"/>
    <mergeCell ref="A73:F73"/>
    <mergeCell ref="B99:D99"/>
    <mergeCell ref="E99:G9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4" orientation="portrait" horizontalDpi="1200" r:id="rId1"/>
  <headerFooter>
    <oddFooter>&amp;Rстр.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topLeftCell="A19" zoomScale="88" zoomScaleNormal="88" workbookViewId="0">
      <selection activeCell="M23" sqref="M23"/>
    </sheetView>
  </sheetViews>
  <sheetFormatPr defaultRowHeight="15"/>
  <cols>
    <col min="1" max="1" width="9.140625" style="406"/>
    <col min="2" max="2" width="39.85546875" style="406" customWidth="1"/>
    <col min="3" max="3" width="19.140625" style="406" customWidth="1"/>
    <col min="4" max="4" width="11" style="406" customWidth="1"/>
    <col min="5" max="8" width="9.140625" style="406"/>
    <col min="9" max="9" width="11.5703125" style="406" customWidth="1"/>
    <col min="10" max="10" width="18.42578125" style="406" customWidth="1"/>
    <col min="11" max="257" width="9.140625" style="406"/>
    <col min="258" max="258" width="39.85546875" style="406" customWidth="1"/>
    <col min="259" max="259" width="19.140625" style="406" customWidth="1"/>
    <col min="260" max="260" width="11" style="406" customWidth="1"/>
    <col min="261" max="264" width="9.140625" style="406"/>
    <col min="265" max="265" width="11.5703125" style="406" customWidth="1"/>
    <col min="266" max="266" width="18.42578125" style="406" customWidth="1"/>
    <col min="267" max="513" width="9.140625" style="406"/>
    <col min="514" max="514" width="39.85546875" style="406" customWidth="1"/>
    <col min="515" max="515" width="19.140625" style="406" customWidth="1"/>
    <col min="516" max="516" width="11" style="406" customWidth="1"/>
    <col min="517" max="520" width="9.140625" style="406"/>
    <col min="521" max="521" width="11.5703125" style="406" customWidth="1"/>
    <col min="522" max="522" width="18.42578125" style="406" customWidth="1"/>
    <col min="523" max="769" width="9.140625" style="406"/>
    <col min="770" max="770" width="39.85546875" style="406" customWidth="1"/>
    <col min="771" max="771" width="19.140625" style="406" customWidth="1"/>
    <col min="772" max="772" width="11" style="406" customWidth="1"/>
    <col min="773" max="776" width="9.140625" style="406"/>
    <col min="777" max="777" width="11.5703125" style="406" customWidth="1"/>
    <col min="778" max="778" width="18.42578125" style="406" customWidth="1"/>
    <col min="779" max="1025" width="9.140625" style="406"/>
    <col min="1026" max="1026" width="39.85546875" style="406" customWidth="1"/>
    <col min="1027" max="1027" width="19.140625" style="406" customWidth="1"/>
    <col min="1028" max="1028" width="11" style="406" customWidth="1"/>
    <col min="1029" max="1032" width="9.140625" style="406"/>
    <col min="1033" max="1033" width="11.5703125" style="406" customWidth="1"/>
    <col min="1034" max="1034" width="18.42578125" style="406" customWidth="1"/>
    <col min="1035" max="1281" width="9.140625" style="406"/>
    <col min="1282" max="1282" width="39.85546875" style="406" customWidth="1"/>
    <col min="1283" max="1283" width="19.140625" style="406" customWidth="1"/>
    <col min="1284" max="1284" width="11" style="406" customWidth="1"/>
    <col min="1285" max="1288" width="9.140625" style="406"/>
    <col min="1289" max="1289" width="11.5703125" style="406" customWidth="1"/>
    <col min="1290" max="1290" width="18.42578125" style="406" customWidth="1"/>
    <col min="1291" max="1537" width="9.140625" style="406"/>
    <col min="1538" max="1538" width="39.85546875" style="406" customWidth="1"/>
    <col min="1539" max="1539" width="19.140625" style="406" customWidth="1"/>
    <col min="1540" max="1540" width="11" style="406" customWidth="1"/>
    <col min="1541" max="1544" width="9.140625" style="406"/>
    <col min="1545" max="1545" width="11.5703125" style="406" customWidth="1"/>
    <col min="1546" max="1546" width="18.42578125" style="406" customWidth="1"/>
    <col min="1547" max="1793" width="9.140625" style="406"/>
    <col min="1794" max="1794" width="39.85546875" style="406" customWidth="1"/>
    <col min="1795" max="1795" width="19.140625" style="406" customWidth="1"/>
    <col min="1796" max="1796" width="11" style="406" customWidth="1"/>
    <col min="1797" max="1800" width="9.140625" style="406"/>
    <col min="1801" max="1801" width="11.5703125" style="406" customWidth="1"/>
    <col min="1802" max="1802" width="18.42578125" style="406" customWidth="1"/>
    <col min="1803" max="2049" width="9.140625" style="406"/>
    <col min="2050" max="2050" width="39.85546875" style="406" customWidth="1"/>
    <col min="2051" max="2051" width="19.140625" style="406" customWidth="1"/>
    <col min="2052" max="2052" width="11" style="406" customWidth="1"/>
    <col min="2053" max="2056" width="9.140625" style="406"/>
    <col min="2057" max="2057" width="11.5703125" style="406" customWidth="1"/>
    <col min="2058" max="2058" width="18.42578125" style="406" customWidth="1"/>
    <col min="2059" max="2305" width="9.140625" style="406"/>
    <col min="2306" max="2306" width="39.85546875" style="406" customWidth="1"/>
    <col min="2307" max="2307" width="19.140625" style="406" customWidth="1"/>
    <col min="2308" max="2308" width="11" style="406" customWidth="1"/>
    <col min="2309" max="2312" width="9.140625" style="406"/>
    <col min="2313" max="2313" width="11.5703125" style="406" customWidth="1"/>
    <col min="2314" max="2314" width="18.42578125" style="406" customWidth="1"/>
    <col min="2315" max="2561" width="9.140625" style="406"/>
    <col min="2562" max="2562" width="39.85546875" style="406" customWidth="1"/>
    <col min="2563" max="2563" width="19.140625" style="406" customWidth="1"/>
    <col min="2564" max="2564" width="11" style="406" customWidth="1"/>
    <col min="2565" max="2568" width="9.140625" style="406"/>
    <col min="2569" max="2569" width="11.5703125" style="406" customWidth="1"/>
    <col min="2570" max="2570" width="18.42578125" style="406" customWidth="1"/>
    <col min="2571" max="2817" width="9.140625" style="406"/>
    <col min="2818" max="2818" width="39.85546875" style="406" customWidth="1"/>
    <col min="2819" max="2819" width="19.140625" style="406" customWidth="1"/>
    <col min="2820" max="2820" width="11" style="406" customWidth="1"/>
    <col min="2821" max="2824" width="9.140625" style="406"/>
    <col min="2825" max="2825" width="11.5703125" style="406" customWidth="1"/>
    <col min="2826" max="2826" width="18.42578125" style="406" customWidth="1"/>
    <col min="2827" max="3073" width="9.140625" style="406"/>
    <col min="3074" max="3074" width="39.85546875" style="406" customWidth="1"/>
    <col min="3075" max="3075" width="19.140625" style="406" customWidth="1"/>
    <col min="3076" max="3076" width="11" style="406" customWidth="1"/>
    <col min="3077" max="3080" width="9.140625" style="406"/>
    <col min="3081" max="3081" width="11.5703125" style="406" customWidth="1"/>
    <col min="3082" max="3082" width="18.42578125" style="406" customWidth="1"/>
    <col min="3083" max="3329" width="9.140625" style="406"/>
    <col min="3330" max="3330" width="39.85546875" style="406" customWidth="1"/>
    <col min="3331" max="3331" width="19.140625" style="406" customWidth="1"/>
    <col min="3332" max="3332" width="11" style="406" customWidth="1"/>
    <col min="3333" max="3336" width="9.140625" style="406"/>
    <col min="3337" max="3337" width="11.5703125" style="406" customWidth="1"/>
    <col min="3338" max="3338" width="18.42578125" style="406" customWidth="1"/>
    <col min="3339" max="3585" width="9.140625" style="406"/>
    <col min="3586" max="3586" width="39.85546875" style="406" customWidth="1"/>
    <col min="3587" max="3587" width="19.140625" style="406" customWidth="1"/>
    <col min="3588" max="3588" width="11" style="406" customWidth="1"/>
    <col min="3589" max="3592" width="9.140625" style="406"/>
    <col min="3593" max="3593" width="11.5703125" style="406" customWidth="1"/>
    <col min="3594" max="3594" width="18.42578125" style="406" customWidth="1"/>
    <col min="3595" max="3841" width="9.140625" style="406"/>
    <col min="3842" max="3842" width="39.85546875" style="406" customWidth="1"/>
    <col min="3843" max="3843" width="19.140625" style="406" customWidth="1"/>
    <col min="3844" max="3844" width="11" style="406" customWidth="1"/>
    <col min="3845" max="3848" width="9.140625" style="406"/>
    <col min="3849" max="3849" width="11.5703125" style="406" customWidth="1"/>
    <col min="3850" max="3850" width="18.42578125" style="406" customWidth="1"/>
    <col min="3851" max="4097" width="9.140625" style="406"/>
    <col min="4098" max="4098" width="39.85546875" style="406" customWidth="1"/>
    <col min="4099" max="4099" width="19.140625" style="406" customWidth="1"/>
    <col min="4100" max="4100" width="11" style="406" customWidth="1"/>
    <col min="4101" max="4104" width="9.140625" style="406"/>
    <col min="4105" max="4105" width="11.5703125" style="406" customWidth="1"/>
    <col min="4106" max="4106" width="18.42578125" style="406" customWidth="1"/>
    <col min="4107" max="4353" width="9.140625" style="406"/>
    <col min="4354" max="4354" width="39.85546875" style="406" customWidth="1"/>
    <col min="4355" max="4355" width="19.140625" style="406" customWidth="1"/>
    <col min="4356" max="4356" width="11" style="406" customWidth="1"/>
    <col min="4357" max="4360" width="9.140625" style="406"/>
    <col min="4361" max="4361" width="11.5703125" style="406" customWidth="1"/>
    <col min="4362" max="4362" width="18.42578125" style="406" customWidth="1"/>
    <col min="4363" max="4609" width="9.140625" style="406"/>
    <col min="4610" max="4610" width="39.85546875" style="406" customWidth="1"/>
    <col min="4611" max="4611" width="19.140625" style="406" customWidth="1"/>
    <col min="4612" max="4612" width="11" style="406" customWidth="1"/>
    <col min="4613" max="4616" width="9.140625" style="406"/>
    <col min="4617" max="4617" width="11.5703125" style="406" customWidth="1"/>
    <col min="4618" max="4618" width="18.42578125" style="406" customWidth="1"/>
    <col min="4619" max="4865" width="9.140625" style="406"/>
    <col min="4866" max="4866" width="39.85546875" style="406" customWidth="1"/>
    <col min="4867" max="4867" width="19.140625" style="406" customWidth="1"/>
    <col min="4868" max="4868" width="11" style="406" customWidth="1"/>
    <col min="4869" max="4872" width="9.140625" style="406"/>
    <col min="4873" max="4873" width="11.5703125" style="406" customWidth="1"/>
    <col min="4874" max="4874" width="18.42578125" style="406" customWidth="1"/>
    <col min="4875" max="5121" width="9.140625" style="406"/>
    <col min="5122" max="5122" width="39.85546875" style="406" customWidth="1"/>
    <col min="5123" max="5123" width="19.140625" style="406" customWidth="1"/>
    <col min="5124" max="5124" width="11" style="406" customWidth="1"/>
    <col min="5125" max="5128" width="9.140625" style="406"/>
    <col min="5129" max="5129" width="11.5703125" style="406" customWidth="1"/>
    <col min="5130" max="5130" width="18.42578125" style="406" customWidth="1"/>
    <col min="5131" max="5377" width="9.140625" style="406"/>
    <col min="5378" max="5378" width="39.85546875" style="406" customWidth="1"/>
    <col min="5379" max="5379" width="19.140625" style="406" customWidth="1"/>
    <col min="5380" max="5380" width="11" style="406" customWidth="1"/>
    <col min="5381" max="5384" width="9.140625" style="406"/>
    <col min="5385" max="5385" width="11.5703125" style="406" customWidth="1"/>
    <col min="5386" max="5386" width="18.42578125" style="406" customWidth="1"/>
    <col min="5387" max="5633" width="9.140625" style="406"/>
    <col min="5634" max="5634" width="39.85546875" style="406" customWidth="1"/>
    <col min="5635" max="5635" width="19.140625" style="406" customWidth="1"/>
    <col min="5636" max="5636" width="11" style="406" customWidth="1"/>
    <col min="5637" max="5640" width="9.140625" style="406"/>
    <col min="5641" max="5641" width="11.5703125" style="406" customWidth="1"/>
    <col min="5642" max="5642" width="18.42578125" style="406" customWidth="1"/>
    <col min="5643" max="5889" width="9.140625" style="406"/>
    <col min="5890" max="5890" width="39.85546875" style="406" customWidth="1"/>
    <col min="5891" max="5891" width="19.140625" style="406" customWidth="1"/>
    <col min="5892" max="5892" width="11" style="406" customWidth="1"/>
    <col min="5893" max="5896" width="9.140625" style="406"/>
    <col min="5897" max="5897" width="11.5703125" style="406" customWidth="1"/>
    <col min="5898" max="5898" width="18.42578125" style="406" customWidth="1"/>
    <col min="5899" max="6145" width="9.140625" style="406"/>
    <col min="6146" max="6146" width="39.85546875" style="406" customWidth="1"/>
    <col min="6147" max="6147" width="19.140625" style="406" customWidth="1"/>
    <col min="6148" max="6148" width="11" style="406" customWidth="1"/>
    <col min="6149" max="6152" width="9.140625" style="406"/>
    <col min="6153" max="6153" width="11.5703125" style="406" customWidth="1"/>
    <col min="6154" max="6154" width="18.42578125" style="406" customWidth="1"/>
    <col min="6155" max="6401" width="9.140625" style="406"/>
    <col min="6402" max="6402" width="39.85546875" style="406" customWidth="1"/>
    <col min="6403" max="6403" width="19.140625" style="406" customWidth="1"/>
    <col min="6404" max="6404" width="11" style="406" customWidth="1"/>
    <col min="6405" max="6408" width="9.140625" style="406"/>
    <col min="6409" max="6409" width="11.5703125" style="406" customWidth="1"/>
    <col min="6410" max="6410" width="18.42578125" style="406" customWidth="1"/>
    <col min="6411" max="6657" width="9.140625" style="406"/>
    <col min="6658" max="6658" width="39.85546875" style="406" customWidth="1"/>
    <col min="6659" max="6659" width="19.140625" style="406" customWidth="1"/>
    <col min="6660" max="6660" width="11" style="406" customWidth="1"/>
    <col min="6661" max="6664" width="9.140625" style="406"/>
    <col min="6665" max="6665" width="11.5703125" style="406" customWidth="1"/>
    <col min="6666" max="6666" width="18.42578125" style="406" customWidth="1"/>
    <col min="6667" max="6913" width="9.140625" style="406"/>
    <col min="6914" max="6914" width="39.85546875" style="406" customWidth="1"/>
    <col min="6915" max="6915" width="19.140625" style="406" customWidth="1"/>
    <col min="6916" max="6916" width="11" style="406" customWidth="1"/>
    <col min="6917" max="6920" width="9.140625" style="406"/>
    <col min="6921" max="6921" width="11.5703125" style="406" customWidth="1"/>
    <col min="6922" max="6922" width="18.42578125" style="406" customWidth="1"/>
    <col min="6923" max="7169" width="9.140625" style="406"/>
    <col min="7170" max="7170" width="39.85546875" style="406" customWidth="1"/>
    <col min="7171" max="7171" width="19.140625" style="406" customWidth="1"/>
    <col min="7172" max="7172" width="11" style="406" customWidth="1"/>
    <col min="7173" max="7176" width="9.140625" style="406"/>
    <col min="7177" max="7177" width="11.5703125" style="406" customWidth="1"/>
    <col min="7178" max="7178" width="18.42578125" style="406" customWidth="1"/>
    <col min="7179" max="7425" width="9.140625" style="406"/>
    <col min="7426" max="7426" width="39.85546875" style="406" customWidth="1"/>
    <col min="7427" max="7427" width="19.140625" style="406" customWidth="1"/>
    <col min="7428" max="7428" width="11" style="406" customWidth="1"/>
    <col min="7429" max="7432" width="9.140625" style="406"/>
    <col min="7433" max="7433" width="11.5703125" style="406" customWidth="1"/>
    <col min="7434" max="7434" width="18.42578125" style="406" customWidth="1"/>
    <col min="7435" max="7681" width="9.140625" style="406"/>
    <col min="7682" max="7682" width="39.85546875" style="406" customWidth="1"/>
    <col min="7683" max="7683" width="19.140625" style="406" customWidth="1"/>
    <col min="7684" max="7684" width="11" style="406" customWidth="1"/>
    <col min="7685" max="7688" width="9.140625" style="406"/>
    <col min="7689" max="7689" width="11.5703125" style="406" customWidth="1"/>
    <col min="7690" max="7690" width="18.42578125" style="406" customWidth="1"/>
    <col min="7691" max="7937" width="9.140625" style="406"/>
    <col min="7938" max="7938" width="39.85546875" style="406" customWidth="1"/>
    <col min="7939" max="7939" width="19.140625" style="406" customWidth="1"/>
    <col min="7940" max="7940" width="11" style="406" customWidth="1"/>
    <col min="7941" max="7944" width="9.140625" style="406"/>
    <col min="7945" max="7945" width="11.5703125" style="406" customWidth="1"/>
    <col min="7946" max="7946" width="18.42578125" style="406" customWidth="1"/>
    <col min="7947" max="8193" width="9.140625" style="406"/>
    <col min="8194" max="8194" width="39.85546875" style="406" customWidth="1"/>
    <col min="8195" max="8195" width="19.140625" style="406" customWidth="1"/>
    <col min="8196" max="8196" width="11" style="406" customWidth="1"/>
    <col min="8197" max="8200" width="9.140625" style="406"/>
    <col min="8201" max="8201" width="11.5703125" style="406" customWidth="1"/>
    <col min="8202" max="8202" width="18.42578125" style="406" customWidth="1"/>
    <col min="8203" max="8449" width="9.140625" style="406"/>
    <col min="8450" max="8450" width="39.85546875" style="406" customWidth="1"/>
    <col min="8451" max="8451" width="19.140625" style="406" customWidth="1"/>
    <col min="8452" max="8452" width="11" style="406" customWidth="1"/>
    <col min="8453" max="8456" width="9.140625" style="406"/>
    <col min="8457" max="8457" width="11.5703125" style="406" customWidth="1"/>
    <col min="8458" max="8458" width="18.42578125" style="406" customWidth="1"/>
    <col min="8459" max="8705" width="9.140625" style="406"/>
    <col min="8706" max="8706" width="39.85546875" style="406" customWidth="1"/>
    <col min="8707" max="8707" width="19.140625" style="406" customWidth="1"/>
    <col min="8708" max="8708" width="11" style="406" customWidth="1"/>
    <col min="8709" max="8712" width="9.140625" style="406"/>
    <col min="8713" max="8713" width="11.5703125" style="406" customWidth="1"/>
    <col min="8714" max="8714" width="18.42578125" style="406" customWidth="1"/>
    <col min="8715" max="8961" width="9.140625" style="406"/>
    <col min="8962" max="8962" width="39.85546875" style="406" customWidth="1"/>
    <col min="8963" max="8963" width="19.140625" style="406" customWidth="1"/>
    <col min="8964" max="8964" width="11" style="406" customWidth="1"/>
    <col min="8965" max="8968" width="9.140625" style="406"/>
    <col min="8969" max="8969" width="11.5703125" style="406" customWidth="1"/>
    <col min="8970" max="8970" width="18.42578125" style="406" customWidth="1"/>
    <col min="8971" max="9217" width="9.140625" style="406"/>
    <col min="9218" max="9218" width="39.85546875" style="406" customWidth="1"/>
    <col min="9219" max="9219" width="19.140625" style="406" customWidth="1"/>
    <col min="9220" max="9220" width="11" style="406" customWidth="1"/>
    <col min="9221" max="9224" width="9.140625" style="406"/>
    <col min="9225" max="9225" width="11.5703125" style="406" customWidth="1"/>
    <col min="9226" max="9226" width="18.42578125" style="406" customWidth="1"/>
    <col min="9227" max="9473" width="9.140625" style="406"/>
    <col min="9474" max="9474" width="39.85546875" style="406" customWidth="1"/>
    <col min="9475" max="9475" width="19.140625" style="406" customWidth="1"/>
    <col min="9476" max="9476" width="11" style="406" customWidth="1"/>
    <col min="9477" max="9480" width="9.140625" style="406"/>
    <col min="9481" max="9481" width="11.5703125" style="406" customWidth="1"/>
    <col min="9482" max="9482" width="18.42578125" style="406" customWidth="1"/>
    <col min="9483" max="9729" width="9.140625" style="406"/>
    <col min="9730" max="9730" width="39.85546875" style="406" customWidth="1"/>
    <col min="9731" max="9731" width="19.140625" style="406" customWidth="1"/>
    <col min="9732" max="9732" width="11" style="406" customWidth="1"/>
    <col min="9733" max="9736" width="9.140625" style="406"/>
    <col min="9737" max="9737" width="11.5703125" style="406" customWidth="1"/>
    <col min="9738" max="9738" width="18.42578125" style="406" customWidth="1"/>
    <col min="9739" max="9985" width="9.140625" style="406"/>
    <col min="9986" max="9986" width="39.85546875" style="406" customWidth="1"/>
    <col min="9987" max="9987" width="19.140625" style="406" customWidth="1"/>
    <col min="9988" max="9988" width="11" style="406" customWidth="1"/>
    <col min="9989" max="9992" width="9.140625" style="406"/>
    <col min="9993" max="9993" width="11.5703125" style="406" customWidth="1"/>
    <col min="9994" max="9994" width="18.42578125" style="406" customWidth="1"/>
    <col min="9995" max="10241" width="9.140625" style="406"/>
    <col min="10242" max="10242" width="39.85546875" style="406" customWidth="1"/>
    <col min="10243" max="10243" width="19.140625" style="406" customWidth="1"/>
    <col min="10244" max="10244" width="11" style="406" customWidth="1"/>
    <col min="10245" max="10248" width="9.140625" style="406"/>
    <col min="10249" max="10249" width="11.5703125" style="406" customWidth="1"/>
    <col min="10250" max="10250" width="18.42578125" style="406" customWidth="1"/>
    <col min="10251" max="10497" width="9.140625" style="406"/>
    <col min="10498" max="10498" width="39.85546875" style="406" customWidth="1"/>
    <col min="10499" max="10499" width="19.140625" style="406" customWidth="1"/>
    <col min="10500" max="10500" width="11" style="406" customWidth="1"/>
    <col min="10501" max="10504" width="9.140625" style="406"/>
    <col min="10505" max="10505" width="11.5703125" style="406" customWidth="1"/>
    <col min="10506" max="10506" width="18.42578125" style="406" customWidth="1"/>
    <col min="10507" max="10753" width="9.140625" style="406"/>
    <col min="10754" max="10754" width="39.85546875" style="406" customWidth="1"/>
    <col min="10755" max="10755" width="19.140625" style="406" customWidth="1"/>
    <col min="10756" max="10756" width="11" style="406" customWidth="1"/>
    <col min="10757" max="10760" width="9.140625" style="406"/>
    <col min="10761" max="10761" width="11.5703125" style="406" customWidth="1"/>
    <col min="10762" max="10762" width="18.42578125" style="406" customWidth="1"/>
    <col min="10763" max="11009" width="9.140625" style="406"/>
    <col min="11010" max="11010" width="39.85546875" style="406" customWidth="1"/>
    <col min="11011" max="11011" width="19.140625" style="406" customWidth="1"/>
    <col min="11012" max="11012" width="11" style="406" customWidth="1"/>
    <col min="11013" max="11016" width="9.140625" style="406"/>
    <col min="11017" max="11017" width="11.5703125" style="406" customWidth="1"/>
    <col min="11018" max="11018" width="18.42578125" style="406" customWidth="1"/>
    <col min="11019" max="11265" width="9.140625" style="406"/>
    <col min="11266" max="11266" width="39.85546875" style="406" customWidth="1"/>
    <col min="11267" max="11267" width="19.140625" style="406" customWidth="1"/>
    <col min="11268" max="11268" width="11" style="406" customWidth="1"/>
    <col min="11269" max="11272" width="9.140625" style="406"/>
    <col min="11273" max="11273" width="11.5703125" style="406" customWidth="1"/>
    <col min="11274" max="11274" width="18.42578125" style="406" customWidth="1"/>
    <col min="11275" max="11521" width="9.140625" style="406"/>
    <col min="11522" max="11522" width="39.85546875" style="406" customWidth="1"/>
    <col min="11523" max="11523" width="19.140625" style="406" customWidth="1"/>
    <col min="11524" max="11524" width="11" style="406" customWidth="1"/>
    <col min="11525" max="11528" width="9.140625" style="406"/>
    <col min="11529" max="11529" width="11.5703125" style="406" customWidth="1"/>
    <col min="11530" max="11530" width="18.42578125" style="406" customWidth="1"/>
    <col min="11531" max="11777" width="9.140625" style="406"/>
    <col min="11778" max="11778" width="39.85546875" style="406" customWidth="1"/>
    <col min="11779" max="11779" width="19.140625" style="406" customWidth="1"/>
    <col min="11780" max="11780" width="11" style="406" customWidth="1"/>
    <col min="11781" max="11784" width="9.140625" style="406"/>
    <col min="11785" max="11785" width="11.5703125" style="406" customWidth="1"/>
    <col min="11786" max="11786" width="18.42578125" style="406" customWidth="1"/>
    <col min="11787" max="12033" width="9.140625" style="406"/>
    <col min="12034" max="12034" width="39.85546875" style="406" customWidth="1"/>
    <col min="12035" max="12035" width="19.140625" style="406" customWidth="1"/>
    <col min="12036" max="12036" width="11" style="406" customWidth="1"/>
    <col min="12037" max="12040" width="9.140625" style="406"/>
    <col min="12041" max="12041" width="11.5703125" style="406" customWidth="1"/>
    <col min="12042" max="12042" width="18.42578125" style="406" customWidth="1"/>
    <col min="12043" max="12289" width="9.140625" style="406"/>
    <col min="12290" max="12290" width="39.85546875" style="406" customWidth="1"/>
    <col min="12291" max="12291" width="19.140625" style="406" customWidth="1"/>
    <col min="12292" max="12292" width="11" style="406" customWidth="1"/>
    <col min="12293" max="12296" width="9.140625" style="406"/>
    <col min="12297" max="12297" width="11.5703125" style="406" customWidth="1"/>
    <col min="12298" max="12298" width="18.42578125" style="406" customWidth="1"/>
    <col min="12299" max="12545" width="9.140625" style="406"/>
    <col min="12546" max="12546" width="39.85546875" style="406" customWidth="1"/>
    <col min="12547" max="12547" width="19.140625" style="406" customWidth="1"/>
    <col min="12548" max="12548" width="11" style="406" customWidth="1"/>
    <col min="12549" max="12552" width="9.140625" style="406"/>
    <col min="12553" max="12553" width="11.5703125" style="406" customWidth="1"/>
    <col min="12554" max="12554" width="18.42578125" style="406" customWidth="1"/>
    <col min="12555" max="12801" width="9.140625" style="406"/>
    <col min="12802" max="12802" width="39.85546875" style="406" customWidth="1"/>
    <col min="12803" max="12803" width="19.140625" style="406" customWidth="1"/>
    <col min="12804" max="12804" width="11" style="406" customWidth="1"/>
    <col min="12805" max="12808" width="9.140625" style="406"/>
    <col min="12809" max="12809" width="11.5703125" style="406" customWidth="1"/>
    <col min="12810" max="12810" width="18.42578125" style="406" customWidth="1"/>
    <col min="12811" max="13057" width="9.140625" style="406"/>
    <col min="13058" max="13058" width="39.85546875" style="406" customWidth="1"/>
    <col min="13059" max="13059" width="19.140625" style="406" customWidth="1"/>
    <col min="13060" max="13060" width="11" style="406" customWidth="1"/>
    <col min="13061" max="13064" width="9.140625" style="406"/>
    <col min="13065" max="13065" width="11.5703125" style="406" customWidth="1"/>
    <col min="13066" max="13066" width="18.42578125" style="406" customWidth="1"/>
    <col min="13067" max="13313" width="9.140625" style="406"/>
    <col min="13314" max="13314" width="39.85546875" style="406" customWidth="1"/>
    <col min="13315" max="13315" width="19.140625" style="406" customWidth="1"/>
    <col min="13316" max="13316" width="11" style="406" customWidth="1"/>
    <col min="13317" max="13320" width="9.140625" style="406"/>
    <col min="13321" max="13321" width="11.5703125" style="406" customWidth="1"/>
    <col min="13322" max="13322" width="18.42578125" style="406" customWidth="1"/>
    <col min="13323" max="13569" width="9.140625" style="406"/>
    <col min="13570" max="13570" width="39.85546875" style="406" customWidth="1"/>
    <col min="13571" max="13571" width="19.140625" style="406" customWidth="1"/>
    <col min="13572" max="13572" width="11" style="406" customWidth="1"/>
    <col min="13573" max="13576" width="9.140625" style="406"/>
    <col min="13577" max="13577" width="11.5703125" style="406" customWidth="1"/>
    <col min="13578" max="13578" width="18.42578125" style="406" customWidth="1"/>
    <col min="13579" max="13825" width="9.140625" style="406"/>
    <col min="13826" max="13826" width="39.85546875" style="406" customWidth="1"/>
    <col min="13827" max="13827" width="19.140625" style="406" customWidth="1"/>
    <col min="13828" max="13828" width="11" style="406" customWidth="1"/>
    <col min="13829" max="13832" width="9.140625" style="406"/>
    <col min="13833" max="13833" width="11.5703125" style="406" customWidth="1"/>
    <col min="13834" max="13834" width="18.42578125" style="406" customWidth="1"/>
    <col min="13835" max="14081" width="9.140625" style="406"/>
    <col min="14082" max="14082" width="39.85546875" style="406" customWidth="1"/>
    <col min="14083" max="14083" width="19.140625" style="406" customWidth="1"/>
    <col min="14084" max="14084" width="11" style="406" customWidth="1"/>
    <col min="14085" max="14088" width="9.140625" style="406"/>
    <col min="14089" max="14089" width="11.5703125" style="406" customWidth="1"/>
    <col min="14090" max="14090" width="18.42578125" style="406" customWidth="1"/>
    <col min="14091" max="14337" width="9.140625" style="406"/>
    <col min="14338" max="14338" width="39.85546875" style="406" customWidth="1"/>
    <col min="14339" max="14339" width="19.140625" style="406" customWidth="1"/>
    <col min="14340" max="14340" width="11" style="406" customWidth="1"/>
    <col min="14341" max="14344" width="9.140625" style="406"/>
    <col min="14345" max="14345" width="11.5703125" style="406" customWidth="1"/>
    <col min="14346" max="14346" width="18.42578125" style="406" customWidth="1"/>
    <col min="14347" max="14593" width="9.140625" style="406"/>
    <col min="14594" max="14594" width="39.85546875" style="406" customWidth="1"/>
    <col min="14595" max="14595" width="19.140625" style="406" customWidth="1"/>
    <col min="14596" max="14596" width="11" style="406" customWidth="1"/>
    <col min="14597" max="14600" width="9.140625" style="406"/>
    <col min="14601" max="14601" width="11.5703125" style="406" customWidth="1"/>
    <col min="14602" max="14602" width="18.42578125" style="406" customWidth="1"/>
    <col min="14603" max="14849" width="9.140625" style="406"/>
    <col min="14850" max="14850" width="39.85546875" style="406" customWidth="1"/>
    <col min="14851" max="14851" width="19.140625" style="406" customWidth="1"/>
    <col min="14852" max="14852" width="11" style="406" customWidth="1"/>
    <col min="14853" max="14856" width="9.140625" style="406"/>
    <col min="14857" max="14857" width="11.5703125" style="406" customWidth="1"/>
    <col min="14858" max="14858" width="18.42578125" style="406" customWidth="1"/>
    <col min="14859" max="15105" width="9.140625" style="406"/>
    <col min="15106" max="15106" width="39.85546875" style="406" customWidth="1"/>
    <col min="15107" max="15107" width="19.140625" style="406" customWidth="1"/>
    <col min="15108" max="15108" width="11" style="406" customWidth="1"/>
    <col min="15109" max="15112" width="9.140625" style="406"/>
    <col min="15113" max="15113" width="11.5703125" style="406" customWidth="1"/>
    <col min="15114" max="15114" width="18.42578125" style="406" customWidth="1"/>
    <col min="15115" max="15361" width="9.140625" style="406"/>
    <col min="15362" max="15362" width="39.85546875" style="406" customWidth="1"/>
    <col min="15363" max="15363" width="19.140625" style="406" customWidth="1"/>
    <col min="15364" max="15364" width="11" style="406" customWidth="1"/>
    <col min="15365" max="15368" width="9.140625" style="406"/>
    <col min="15369" max="15369" width="11.5703125" style="406" customWidth="1"/>
    <col min="15370" max="15370" width="18.42578125" style="406" customWidth="1"/>
    <col min="15371" max="15617" width="9.140625" style="406"/>
    <col min="15618" max="15618" width="39.85546875" style="406" customWidth="1"/>
    <col min="15619" max="15619" width="19.140625" style="406" customWidth="1"/>
    <col min="15620" max="15620" width="11" style="406" customWidth="1"/>
    <col min="15621" max="15624" width="9.140625" style="406"/>
    <col min="15625" max="15625" width="11.5703125" style="406" customWidth="1"/>
    <col min="15626" max="15626" width="18.42578125" style="406" customWidth="1"/>
    <col min="15627" max="15873" width="9.140625" style="406"/>
    <col min="15874" max="15874" width="39.85546875" style="406" customWidth="1"/>
    <col min="15875" max="15875" width="19.140625" style="406" customWidth="1"/>
    <col min="15876" max="15876" width="11" style="406" customWidth="1"/>
    <col min="15877" max="15880" width="9.140625" style="406"/>
    <col min="15881" max="15881" width="11.5703125" style="406" customWidth="1"/>
    <col min="15882" max="15882" width="18.42578125" style="406" customWidth="1"/>
    <col min="15883" max="16129" width="9.140625" style="406"/>
    <col min="16130" max="16130" width="39.85546875" style="406" customWidth="1"/>
    <col min="16131" max="16131" width="19.140625" style="406" customWidth="1"/>
    <col min="16132" max="16132" width="11" style="406" customWidth="1"/>
    <col min="16133" max="16136" width="9.140625" style="406"/>
    <col min="16137" max="16137" width="11.5703125" style="406" customWidth="1"/>
    <col min="16138" max="16138" width="18.42578125" style="406" customWidth="1"/>
    <col min="16139" max="16384" width="9.140625" style="406"/>
  </cols>
  <sheetData>
    <row r="1" spans="1:12">
      <c r="A1" s="1108" t="s">
        <v>1283</v>
      </c>
      <c r="B1" s="1108"/>
      <c r="C1" s="1108"/>
      <c r="D1" s="1108"/>
      <c r="E1" s="1108"/>
      <c r="F1" s="1108"/>
      <c r="G1" s="1108"/>
      <c r="H1" s="1108"/>
      <c r="I1" s="1108"/>
      <c r="J1" s="1108"/>
    </row>
    <row r="2" spans="1:12" ht="14.25" customHeight="1">
      <c r="A2" s="1109" t="s">
        <v>548</v>
      </c>
      <c r="B2" s="1110"/>
      <c r="C2" s="1110"/>
      <c r="D2" s="1110"/>
      <c r="E2" s="1110"/>
      <c r="F2" s="1110"/>
      <c r="G2" s="1110"/>
      <c r="H2" s="1110"/>
      <c r="I2" s="1110"/>
      <c r="J2" s="1110"/>
    </row>
    <row r="3" spans="1:12" ht="37.5" customHeight="1">
      <c r="A3" s="1111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B3" s="1111"/>
      <c r="C3" s="1111"/>
      <c r="D3" s="1111"/>
      <c r="E3" s="1111"/>
      <c r="F3" s="1111"/>
      <c r="G3" s="1111"/>
      <c r="H3" s="1111"/>
      <c r="I3" s="1111"/>
      <c r="J3" s="1111"/>
    </row>
    <row r="4" spans="1:12" ht="15.75">
      <c r="A4" s="1112" t="s">
        <v>549</v>
      </c>
      <c r="B4" s="1112"/>
      <c r="C4" s="1112"/>
      <c r="D4" s="1112"/>
      <c r="E4" s="1112"/>
      <c r="F4" s="1112"/>
      <c r="G4" s="1112"/>
      <c r="H4" s="1112"/>
      <c r="I4" s="1112"/>
      <c r="J4" s="1112"/>
      <c r="K4" s="1106"/>
    </row>
    <row r="5" spans="1:12" ht="15.75">
      <c r="A5" s="1107" t="s">
        <v>550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6"/>
    </row>
    <row r="6" spans="1:12" ht="15.75">
      <c r="A6" s="407"/>
      <c r="B6" s="407"/>
      <c r="C6" s="407"/>
      <c r="D6" s="407"/>
      <c r="E6" s="407"/>
      <c r="F6" s="407"/>
      <c r="G6" s="407"/>
      <c r="H6" s="407"/>
    </row>
    <row r="7" spans="1:12">
      <c r="I7" s="408"/>
      <c r="J7" s="409"/>
    </row>
    <row r="9" spans="1:12" ht="25.5">
      <c r="A9" s="410" t="s">
        <v>191</v>
      </c>
      <c r="B9" s="410" t="s">
        <v>551</v>
      </c>
      <c r="C9" s="410" t="s">
        <v>552</v>
      </c>
      <c r="D9" s="410" t="s">
        <v>553</v>
      </c>
      <c r="E9" s="410" t="s">
        <v>554</v>
      </c>
      <c r="F9" s="410" t="s">
        <v>555</v>
      </c>
      <c r="G9" s="410" t="s">
        <v>556</v>
      </c>
      <c r="H9" s="410" t="s">
        <v>556</v>
      </c>
      <c r="I9" s="410" t="s">
        <v>556</v>
      </c>
      <c r="J9" s="410" t="s">
        <v>557</v>
      </c>
    </row>
    <row r="10" spans="1:12">
      <c r="A10" s="1113" t="s">
        <v>548</v>
      </c>
      <c r="B10" s="1113"/>
      <c r="C10" s="1113"/>
      <c r="D10" s="1113"/>
      <c r="E10" s="1113"/>
      <c r="F10" s="1113"/>
      <c r="G10" s="1113"/>
      <c r="H10" s="1113"/>
      <c r="I10" s="1113"/>
      <c r="J10" s="1113"/>
    </row>
    <row r="11" spans="1:12" ht="24.75" customHeight="1">
      <c r="A11" s="1113" t="s">
        <v>558</v>
      </c>
      <c r="B11" s="1113"/>
      <c r="C11" s="1113"/>
      <c r="D11" s="1113"/>
      <c r="E11" s="1113"/>
      <c r="F11" s="1113"/>
      <c r="G11" s="1113"/>
      <c r="H11" s="1113"/>
      <c r="I11" s="1113"/>
      <c r="J11" s="1113"/>
    </row>
    <row r="12" spans="1:12">
      <c r="A12" s="411"/>
      <c r="B12" s="1097" t="s">
        <v>559</v>
      </c>
      <c r="C12" s="1098"/>
      <c r="D12" s="1098"/>
      <c r="E12" s="1098"/>
      <c r="F12" s="1098"/>
      <c r="G12" s="1098"/>
      <c r="H12" s="1098"/>
      <c r="I12" s="1098"/>
      <c r="J12" s="1099"/>
    </row>
    <row r="13" spans="1:12" ht="33.6" customHeight="1">
      <c r="A13" s="412">
        <v>1</v>
      </c>
      <c r="B13" s="413" t="s">
        <v>560</v>
      </c>
      <c r="C13" s="412" t="s">
        <v>561</v>
      </c>
      <c r="D13" s="412" t="s">
        <v>309</v>
      </c>
      <c r="E13" s="414">
        <v>0.5</v>
      </c>
      <c r="F13" s="619">
        <v>42</v>
      </c>
      <c r="G13" s="414">
        <v>1</v>
      </c>
      <c r="H13" s="414">
        <v>1</v>
      </c>
      <c r="I13" s="414">
        <v>1</v>
      </c>
      <c r="J13" s="415">
        <f>E13*F13*G13*H13*I13</f>
        <v>21</v>
      </c>
      <c r="K13" s="416"/>
      <c r="L13" s="417"/>
    </row>
    <row r="14" spans="1:12" ht="33.6" customHeight="1">
      <c r="A14" s="412">
        <v>2</v>
      </c>
      <c r="B14" s="413" t="s">
        <v>562</v>
      </c>
      <c r="C14" s="412" t="s">
        <v>563</v>
      </c>
      <c r="D14" s="412" t="s">
        <v>309</v>
      </c>
      <c r="E14" s="414">
        <v>2</v>
      </c>
      <c r="F14" s="619">
        <v>24</v>
      </c>
      <c r="G14" s="414">
        <v>1</v>
      </c>
      <c r="H14" s="414">
        <v>1</v>
      </c>
      <c r="I14" s="414">
        <v>1</v>
      </c>
      <c r="J14" s="415">
        <f>E14*F14*G14*H14*I14</f>
        <v>48</v>
      </c>
      <c r="K14" s="416"/>
      <c r="L14" s="417"/>
    </row>
    <row r="15" spans="1:12">
      <c r="A15" s="619">
        <v>3</v>
      </c>
      <c r="B15" s="418" t="s">
        <v>515</v>
      </c>
      <c r="C15" s="619" t="s">
        <v>564</v>
      </c>
      <c r="D15" s="619" t="s">
        <v>516</v>
      </c>
      <c r="E15" s="619">
        <v>15</v>
      </c>
      <c r="F15" s="619">
        <v>7</v>
      </c>
      <c r="G15" s="414">
        <v>1</v>
      </c>
      <c r="H15" s="414">
        <v>1</v>
      </c>
      <c r="I15" s="414">
        <v>1</v>
      </c>
      <c r="J15" s="415">
        <f t="shared" ref="J15" si="0">E15*F15*G15*H15*I15</f>
        <v>105</v>
      </c>
    </row>
    <row r="16" spans="1:12" ht="32.25" customHeight="1">
      <c r="A16" s="1114" t="s">
        <v>1247</v>
      </c>
      <c r="B16" s="1114"/>
      <c r="C16" s="1114"/>
      <c r="D16" s="1114"/>
      <c r="E16" s="1114"/>
      <c r="F16" s="1114"/>
      <c r="G16" s="419">
        <v>1.2</v>
      </c>
      <c r="H16" s="419">
        <v>1.4</v>
      </c>
      <c r="I16" s="618"/>
      <c r="J16" s="420">
        <f>SUM(J13:J15)*G16*H16</f>
        <v>292.32</v>
      </c>
    </row>
    <row r="17" spans="1:15">
      <c r="A17" s="421"/>
      <c r="B17" s="1097" t="s">
        <v>565</v>
      </c>
      <c r="C17" s="1098"/>
      <c r="D17" s="1098"/>
      <c r="E17" s="1098"/>
      <c r="F17" s="1098"/>
      <c r="G17" s="1098"/>
      <c r="H17" s="1098"/>
      <c r="I17" s="1098"/>
      <c r="J17" s="1099"/>
    </row>
    <row r="18" spans="1:15" ht="78.75" customHeight="1">
      <c r="A18" s="414">
        <v>4</v>
      </c>
      <c r="B18" s="422" t="s">
        <v>1261</v>
      </c>
      <c r="C18" s="1091" t="s">
        <v>1262</v>
      </c>
      <c r="D18" s="1092"/>
      <c r="E18" s="1093"/>
      <c r="F18" s="423">
        <f>J16</f>
        <v>292.32</v>
      </c>
      <c r="G18" s="414">
        <v>8.7499999999999994E-2</v>
      </c>
      <c r="H18" s="414">
        <v>1</v>
      </c>
      <c r="I18" s="414">
        <v>1</v>
      </c>
      <c r="J18" s="424">
        <f>F18*G18</f>
        <v>25.6</v>
      </c>
    </row>
    <row r="19" spans="1:15" ht="36" customHeight="1">
      <c r="A19" s="414">
        <v>5</v>
      </c>
      <c r="B19" s="422" t="s">
        <v>566</v>
      </c>
      <c r="C19" s="1091" t="s">
        <v>567</v>
      </c>
      <c r="D19" s="1092"/>
      <c r="E19" s="1093"/>
      <c r="F19" s="424">
        <f>J16+J18</f>
        <v>317.89999999999998</v>
      </c>
      <c r="G19" s="414">
        <v>0.06</v>
      </c>
      <c r="H19" s="414">
        <v>2.5</v>
      </c>
      <c r="I19" s="414">
        <v>1</v>
      </c>
      <c r="J19" s="424">
        <f>F19*G19*H19*I19</f>
        <v>47.7</v>
      </c>
    </row>
    <row r="20" spans="1:15" ht="54" customHeight="1">
      <c r="A20" s="414">
        <v>6</v>
      </c>
      <c r="B20" s="422" t="s">
        <v>541</v>
      </c>
      <c r="C20" s="1091" t="s">
        <v>568</v>
      </c>
      <c r="D20" s="1092"/>
      <c r="E20" s="1093"/>
      <c r="F20" s="424">
        <f>J16+J18</f>
        <v>317.89999999999998</v>
      </c>
      <c r="G20" s="414">
        <v>0.19600000000000001</v>
      </c>
      <c r="H20" s="414">
        <v>1</v>
      </c>
      <c r="I20" s="414">
        <v>1</v>
      </c>
      <c r="J20" s="424">
        <f>F20*G20*H20*I20</f>
        <v>62.3</v>
      </c>
    </row>
    <row r="21" spans="1:15">
      <c r="A21" s="1094" t="s">
        <v>569</v>
      </c>
      <c r="B21" s="1095"/>
      <c r="C21" s="1095"/>
      <c r="D21" s="1095"/>
      <c r="E21" s="1095"/>
      <c r="F21" s="1095"/>
      <c r="G21" s="1096"/>
      <c r="H21" s="618"/>
      <c r="I21" s="618"/>
      <c r="J21" s="425">
        <f>J18+J19+J20</f>
        <v>136</v>
      </c>
    </row>
    <row r="22" spans="1:15">
      <c r="A22" s="421"/>
      <c r="B22" s="1097" t="s">
        <v>570</v>
      </c>
      <c r="C22" s="1098"/>
      <c r="D22" s="1098"/>
      <c r="E22" s="1098"/>
      <c r="F22" s="1098"/>
      <c r="G22" s="1098"/>
      <c r="H22" s="1098"/>
      <c r="I22" s="1098"/>
      <c r="J22" s="1099"/>
    </row>
    <row r="23" spans="1:15" ht="38.450000000000003" customHeight="1">
      <c r="A23" s="414">
        <v>7</v>
      </c>
      <c r="B23" s="422" t="s">
        <v>560</v>
      </c>
      <c r="C23" s="619" t="s">
        <v>571</v>
      </c>
      <c r="D23" s="619" t="s">
        <v>572</v>
      </c>
      <c r="E23" s="619">
        <f>E13</f>
        <v>0.5</v>
      </c>
      <c r="F23" s="619">
        <v>14</v>
      </c>
      <c r="G23" s="414">
        <v>1</v>
      </c>
      <c r="H23" s="414">
        <v>1</v>
      </c>
      <c r="I23" s="414">
        <v>1</v>
      </c>
      <c r="J23" s="414">
        <f>E23*F23*G23</f>
        <v>7</v>
      </c>
    </row>
    <row r="24" spans="1:15" ht="38.450000000000003" customHeight="1">
      <c r="A24" s="414">
        <v>8</v>
      </c>
      <c r="B24" s="426" t="s">
        <v>562</v>
      </c>
      <c r="C24" s="619" t="s">
        <v>563</v>
      </c>
      <c r="D24" s="619" t="s">
        <v>572</v>
      </c>
      <c r="E24" s="619">
        <f>E14</f>
        <v>2</v>
      </c>
      <c r="F24" s="619">
        <v>8</v>
      </c>
      <c r="G24" s="414">
        <v>1</v>
      </c>
      <c r="H24" s="414">
        <v>1</v>
      </c>
      <c r="I24" s="414">
        <v>1</v>
      </c>
      <c r="J24" s="414">
        <f>E24*F24*G24</f>
        <v>16</v>
      </c>
    </row>
    <row r="25" spans="1:15" ht="25.5">
      <c r="A25" s="414">
        <v>9</v>
      </c>
      <c r="B25" s="422" t="s">
        <v>573</v>
      </c>
      <c r="C25" s="619" t="s">
        <v>574</v>
      </c>
      <c r="D25" s="414" t="s">
        <v>535</v>
      </c>
      <c r="E25" s="619">
        <v>1</v>
      </c>
      <c r="F25" s="619">
        <v>262</v>
      </c>
      <c r="G25" s="414">
        <v>1</v>
      </c>
      <c r="H25" s="414">
        <v>1</v>
      </c>
      <c r="I25" s="414">
        <v>1</v>
      </c>
      <c r="J25" s="414">
        <f>PRODUCT(E25:I25)</f>
        <v>262</v>
      </c>
    </row>
    <row r="26" spans="1:15" ht="25.5">
      <c r="A26" s="414">
        <v>10</v>
      </c>
      <c r="B26" s="422" t="s">
        <v>1248</v>
      </c>
      <c r="C26" s="619" t="s">
        <v>1249</v>
      </c>
      <c r="D26" s="619" t="s">
        <v>528</v>
      </c>
      <c r="E26" s="619">
        <v>2</v>
      </c>
      <c r="F26" s="619">
        <v>34</v>
      </c>
      <c r="G26" s="414">
        <v>1</v>
      </c>
      <c r="H26" s="414">
        <v>1</v>
      </c>
      <c r="I26" s="414">
        <v>1</v>
      </c>
      <c r="J26" s="414">
        <f>PRODUCT(E26:G26)</f>
        <v>68</v>
      </c>
    </row>
    <row r="27" spans="1:15" ht="15.75">
      <c r="A27" s="414">
        <v>11</v>
      </c>
      <c r="B27" s="422" t="s">
        <v>1250</v>
      </c>
      <c r="C27" s="619" t="s">
        <v>1249</v>
      </c>
      <c r="D27" s="619" t="s">
        <v>528</v>
      </c>
      <c r="E27" s="619">
        <v>2</v>
      </c>
      <c r="F27" s="619">
        <v>34</v>
      </c>
      <c r="G27" s="414">
        <v>1</v>
      </c>
      <c r="H27" s="414">
        <v>1</v>
      </c>
      <c r="I27" s="414">
        <v>1</v>
      </c>
      <c r="J27" s="414">
        <f>PRODUCT(E27:G27)</f>
        <v>68</v>
      </c>
      <c r="N27" s="731"/>
    </row>
    <row r="28" spans="1:15" ht="25.5">
      <c r="A28" s="414">
        <v>12</v>
      </c>
      <c r="B28" s="422" t="s">
        <v>1251</v>
      </c>
      <c r="C28" s="619" t="s">
        <v>1249</v>
      </c>
      <c r="D28" s="619" t="s">
        <v>528</v>
      </c>
      <c r="E28" s="619">
        <v>2</v>
      </c>
      <c r="F28" s="619">
        <v>34</v>
      </c>
      <c r="G28" s="414">
        <v>1</v>
      </c>
      <c r="H28" s="414">
        <v>1</v>
      </c>
      <c r="I28" s="414">
        <v>1</v>
      </c>
      <c r="J28" s="414">
        <f>PRODUCT(E28:G28)</f>
        <v>68</v>
      </c>
      <c r="N28" s="732"/>
    </row>
    <row r="29" spans="1:15" ht="25.5">
      <c r="A29" s="414">
        <v>13</v>
      </c>
      <c r="B29" s="422" t="s">
        <v>1252</v>
      </c>
      <c r="C29" s="619" t="s">
        <v>1253</v>
      </c>
      <c r="D29" s="619" t="s">
        <v>1226</v>
      </c>
      <c r="E29" s="619">
        <v>4</v>
      </c>
      <c r="F29" s="619">
        <v>7</v>
      </c>
      <c r="G29" s="414">
        <v>1</v>
      </c>
      <c r="H29" s="414">
        <v>1</v>
      </c>
      <c r="I29" s="414">
        <v>1</v>
      </c>
      <c r="J29" s="414">
        <f t="shared" ref="J29:J32" si="1">PRODUCT(E29:G29)</f>
        <v>28</v>
      </c>
    </row>
    <row r="30" spans="1:15" ht="25.5">
      <c r="A30" s="414">
        <v>14</v>
      </c>
      <c r="B30" s="422" t="s">
        <v>1254</v>
      </c>
      <c r="C30" s="619" t="s">
        <v>1249</v>
      </c>
      <c r="D30" s="619" t="s">
        <v>528</v>
      </c>
      <c r="E30" s="619">
        <v>2</v>
      </c>
      <c r="F30" s="619">
        <v>34</v>
      </c>
      <c r="G30" s="414">
        <v>1</v>
      </c>
      <c r="H30" s="414">
        <v>1</v>
      </c>
      <c r="I30" s="414">
        <v>1</v>
      </c>
      <c r="J30" s="414">
        <f t="shared" si="1"/>
        <v>68</v>
      </c>
    </row>
    <row r="31" spans="1:15">
      <c r="A31" s="414">
        <v>15</v>
      </c>
      <c r="B31" s="422" t="s">
        <v>1255</v>
      </c>
      <c r="C31" s="619" t="s">
        <v>1249</v>
      </c>
      <c r="D31" s="619" t="s">
        <v>528</v>
      </c>
      <c r="E31" s="619">
        <v>4</v>
      </c>
      <c r="F31" s="619">
        <v>34</v>
      </c>
      <c r="G31" s="414">
        <v>1</v>
      </c>
      <c r="H31" s="414">
        <v>1</v>
      </c>
      <c r="I31" s="414">
        <v>1</v>
      </c>
      <c r="J31" s="733">
        <f>PRODUCT(E31,F31,G31,H31,I31)</f>
        <v>136</v>
      </c>
    </row>
    <row r="32" spans="1:15" ht="15.75">
      <c r="A32" s="414">
        <v>16</v>
      </c>
      <c r="B32" s="422" t="s">
        <v>1256</v>
      </c>
      <c r="C32" s="619" t="s">
        <v>1249</v>
      </c>
      <c r="D32" s="619" t="s">
        <v>528</v>
      </c>
      <c r="E32" s="619">
        <v>2</v>
      </c>
      <c r="F32" s="619">
        <v>34</v>
      </c>
      <c r="G32" s="414">
        <v>1</v>
      </c>
      <c r="H32" s="414">
        <v>1</v>
      </c>
      <c r="I32" s="414">
        <v>1</v>
      </c>
      <c r="J32" s="414">
        <f t="shared" si="1"/>
        <v>68</v>
      </c>
      <c r="O32" s="732"/>
    </row>
    <row r="33" spans="1:15" ht="15.75">
      <c r="A33" s="414">
        <v>17</v>
      </c>
      <c r="B33" s="422" t="s">
        <v>1257</v>
      </c>
      <c r="C33" s="619" t="s">
        <v>1249</v>
      </c>
      <c r="D33" s="619" t="s">
        <v>528</v>
      </c>
      <c r="E33" s="619">
        <v>4</v>
      </c>
      <c r="F33" s="619">
        <v>34</v>
      </c>
      <c r="G33" s="414">
        <v>1</v>
      </c>
      <c r="H33" s="414">
        <v>1</v>
      </c>
      <c r="I33" s="414">
        <v>1</v>
      </c>
      <c r="J33" s="733">
        <f>PRODUCT(E33,F33,G33,H33,I33)</f>
        <v>136</v>
      </c>
      <c r="O33" s="732"/>
    </row>
    <row r="34" spans="1:15">
      <c r="A34" s="414">
        <v>18</v>
      </c>
      <c r="B34" s="734" t="s">
        <v>1258</v>
      </c>
      <c r="C34" s="412" t="s">
        <v>1259</v>
      </c>
      <c r="D34" s="735" t="s">
        <v>528</v>
      </c>
      <c r="E34" s="412">
        <v>4</v>
      </c>
      <c r="F34" s="412">
        <v>64</v>
      </c>
      <c r="G34" s="735">
        <v>1</v>
      </c>
      <c r="H34" s="414">
        <v>1</v>
      </c>
      <c r="I34" s="414">
        <v>1</v>
      </c>
      <c r="J34" s="735">
        <f>PRODUCT(E34,F34,G34)</f>
        <v>256</v>
      </c>
    </row>
    <row r="35" spans="1:15" ht="58.5" customHeight="1">
      <c r="A35" s="414">
        <v>19</v>
      </c>
      <c r="B35" s="422" t="s">
        <v>575</v>
      </c>
      <c r="C35" s="619" t="s">
        <v>574</v>
      </c>
      <c r="D35" s="414" t="s">
        <v>535</v>
      </c>
      <c r="E35" s="619">
        <v>1</v>
      </c>
      <c r="F35" s="414">
        <v>262</v>
      </c>
      <c r="G35" s="414">
        <v>1</v>
      </c>
      <c r="H35" s="414">
        <v>1</v>
      </c>
      <c r="I35" s="414">
        <v>1</v>
      </c>
      <c r="J35" s="414">
        <f>E35*F35*G35</f>
        <v>262</v>
      </c>
    </row>
    <row r="36" spans="1:15" ht="58.5" customHeight="1">
      <c r="A36" s="414">
        <v>20</v>
      </c>
      <c r="B36" s="422" t="s">
        <v>576</v>
      </c>
      <c r="C36" s="619" t="s">
        <v>577</v>
      </c>
      <c r="D36" s="414" t="s">
        <v>578</v>
      </c>
      <c r="E36" s="619">
        <v>1</v>
      </c>
      <c r="F36" s="414">
        <v>108</v>
      </c>
      <c r="G36" s="414">
        <v>1</v>
      </c>
      <c r="H36" s="414">
        <v>1</v>
      </c>
      <c r="I36" s="414">
        <v>1</v>
      </c>
      <c r="J36" s="414">
        <f>E36*F36*G36</f>
        <v>108</v>
      </c>
    </row>
    <row r="37" spans="1:15">
      <c r="A37" s="1100" t="s">
        <v>579</v>
      </c>
      <c r="B37" s="1101"/>
      <c r="C37" s="1101"/>
      <c r="D37" s="1101"/>
      <c r="E37" s="1101"/>
      <c r="F37" s="1102"/>
      <c r="G37" s="427"/>
      <c r="H37" s="427"/>
      <c r="I37" s="427"/>
      <c r="J37" s="428">
        <f>SUM(J23:J36)</f>
        <v>1551</v>
      </c>
    </row>
    <row r="38" spans="1:15" ht="37.5" customHeight="1">
      <c r="A38" s="414">
        <v>21</v>
      </c>
      <c r="B38" s="422" t="s">
        <v>580</v>
      </c>
      <c r="C38" s="414" t="s">
        <v>581</v>
      </c>
      <c r="D38" s="414" t="s">
        <v>474</v>
      </c>
      <c r="E38" s="414">
        <v>1</v>
      </c>
      <c r="F38" s="414">
        <v>450</v>
      </c>
      <c r="G38" s="414">
        <v>1</v>
      </c>
      <c r="H38" s="414">
        <v>1</v>
      </c>
      <c r="I38" s="414">
        <v>1</v>
      </c>
      <c r="J38" s="414">
        <f>E38*F38*G38*H38</f>
        <v>450</v>
      </c>
    </row>
    <row r="39" spans="1:15" ht="71.25" customHeight="1">
      <c r="A39" s="619">
        <v>22</v>
      </c>
      <c r="B39" s="422" t="s">
        <v>1260</v>
      </c>
      <c r="C39" s="414" t="s">
        <v>582</v>
      </c>
      <c r="D39" s="619" t="s">
        <v>583</v>
      </c>
      <c r="E39" s="414">
        <v>1</v>
      </c>
      <c r="F39" s="429">
        <v>0.7</v>
      </c>
      <c r="G39" s="414">
        <v>1</v>
      </c>
      <c r="H39" s="414">
        <v>1.25</v>
      </c>
      <c r="I39" s="414">
        <v>1</v>
      </c>
      <c r="J39" s="430">
        <f>J37*F39*G39*H39</f>
        <v>1357</v>
      </c>
    </row>
    <row r="40" spans="1:15">
      <c r="A40" s="1103" t="s">
        <v>584</v>
      </c>
      <c r="B40" s="1104"/>
      <c r="C40" s="1104"/>
      <c r="D40" s="1104"/>
      <c r="E40" s="1104"/>
      <c r="F40" s="1104"/>
      <c r="G40" s="1105"/>
      <c r="H40" s="431"/>
      <c r="I40" s="431"/>
      <c r="J40" s="425">
        <f>J39+J38+J37</f>
        <v>3358</v>
      </c>
    </row>
    <row r="41" spans="1:15">
      <c r="A41" s="1089" t="s">
        <v>585</v>
      </c>
      <c r="B41" s="1089"/>
      <c r="C41" s="1089"/>
      <c r="D41" s="1089"/>
      <c r="E41" s="1089"/>
      <c r="F41" s="1089"/>
      <c r="G41" s="1089"/>
      <c r="H41" s="432"/>
      <c r="I41" s="432"/>
      <c r="J41" s="425">
        <f>J40+J16+J21</f>
        <v>3786</v>
      </c>
      <c r="K41" s="417"/>
      <c r="L41" s="417"/>
    </row>
    <row r="42" spans="1:15" ht="34.35" customHeight="1">
      <c r="A42" s="1090" t="s">
        <v>916</v>
      </c>
      <c r="B42" s="1090"/>
      <c r="C42" s="1090"/>
      <c r="D42" s="1090"/>
      <c r="E42" s="1090"/>
      <c r="F42" s="1090"/>
      <c r="G42" s="421">
        <v>56.4</v>
      </c>
      <c r="H42" s="421"/>
      <c r="I42" s="421"/>
      <c r="J42" s="433">
        <f>J41*G42</f>
        <v>213530.4</v>
      </c>
      <c r="K42" s="417"/>
      <c r="L42" s="417"/>
    </row>
    <row r="43" spans="1:15">
      <c r="I43" s="434" t="s">
        <v>894</v>
      </c>
      <c r="J43" s="435">
        <f>J42*1.2</f>
        <v>256236.48</v>
      </c>
      <c r="K43" s="417"/>
      <c r="L43" s="417"/>
    </row>
    <row r="44" spans="1:15">
      <c r="I44" s="598" t="s">
        <v>893</v>
      </c>
      <c r="J44" s="597">
        <f>J43*1.1</f>
        <v>281860.13</v>
      </c>
      <c r="K44" s="436"/>
    </row>
    <row r="45" spans="1:15" s="440" customFormat="1" ht="27" customHeight="1">
      <c r="A45" s="437"/>
      <c r="B45" s="438"/>
      <c r="C45" s="438"/>
      <c r="D45" s="438"/>
      <c r="E45" s="438"/>
      <c r="F45" s="439"/>
    </row>
    <row r="46" spans="1:15" s="444" customFormat="1">
      <c r="A46" s="441"/>
      <c r="B46" s="442"/>
      <c r="C46" s="443"/>
      <c r="F46" s="445"/>
    </row>
    <row r="47" spans="1:15" s="444" customFormat="1">
      <c r="B47" s="442"/>
      <c r="F47" s="445"/>
    </row>
  </sheetData>
  <mergeCells count="20">
    <mergeCell ref="K4:K5"/>
    <mergeCell ref="A5:J5"/>
    <mergeCell ref="C18:E18"/>
    <mergeCell ref="A1:J1"/>
    <mergeCell ref="A2:J2"/>
    <mergeCell ref="A3:J3"/>
    <mergeCell ref="A4:J4"/>
    <mergeCell ref="A10:J10"/>
    <mergeCell ref="A11:J11"/>
    <mergeCell ref="B12:J12"/>
    <mergeCell ref="A16:F16"/>
    <mergeCell ref="B17:J17"/>
    <mergeCell ref="A41:G41"/>
    <mergeCell ref="A42:F42"/>
    <mergeCell ref="C19:E19"/>
    <mergeCell ref="C20:E20"/>
    <mergeCell ref="A21:G21"/>
    <mergeCell ref="B22:J22"/>
    <mergeCell ref="A37:F37"/>
    <mergeCell ref="A40:G40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4" zoomScaleNormal="100" zoomScaleSheetLayoutView="100" workbookViewId="0">
      <selection activeCell="G11" sqref="G11"/>
    </sheetView>
  </sheetViews>
  <sheetFormatPr defaultColWidth="8.7109375" defaultRowHeight="24" customHeight="1"/>
  <cols>
    <col min="1" max="1" width="4.7109375" style="493" customWidth="1"/>
    <col min="2" max="2" width="24.7109375" style="493" customWidth="1"/>
    <col min="3" max="3" width="38.85546875" style="493" customWidth="1"/>
    <col min="4" max="4" width="14.28515625" style="493" customWidth="1"/>
    <col min="5" max="5" width="10.28515625" style="493" customWidth="1"/>
    <col min="6" max="6" width="20.85546875" style="493" customWidth="1"/>
    <col min="7" max="7" width="16.5703125" style="493" customWidth="1"/>
    <col min="8" max="8" width="28.5703125" style="493" hidden="1" customWidth="1"/>
    <col min="9" max="16384" width="8.7109375" style="493"/>
  </cols>
  <sheetData>
    <row r="1" spans="1:11" ht="24" customHeight="1">
      <c r="A1" s="1122" t="s">
        <v>1279</v>
      </c>
      <c r="B1" s="1122"/>
      <c r="C1" s="1122"/>
      <c r="D1" s="1122"/>
      <c r="E1" s="1122"/>
      <c r="F1" s="1122"/>
      <c r="G1" s="1122"/>
      <c r="H1" s="492"/>
      <c r="I1" s="492"/>
    </row>
    <row r="2" spans="1:11" ht="24" customHeight="1">
      <c r="A2" s="1123" t="s">
        <v>886</v>
      </c>
      <c r="B2" s="1123"/>
      <c r="C2" s="1123"/>
      <c r="D2" s="1123"/>
      <c r="E2" s="1123"/>
      <c r="F2" s="1123"/>
      <c r="G2" s="1123"/>
      <c r="H2" s="492"/>
      <c r="I2" s="492"/>
    </row>
    <row r="3" spans="1:11" ht="35.25" customHeight="1">
      <c r="A3" s="1124" t="s">
        <v>818</v>
      </c>
      <c r="B3" s="1124"/>
      <c r="C3" s="1125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D3" s="1124"/>
      <c r="E3" s="1124"/>
      <c r="F3" s="1124"/>
      <c r="G3" s="1124"/>
      <c r="H3" s="492"/>
      <c r="I3" s="492"/>
    </row>
    <row r="4" spans="1:11" s="497" customFormat="1" ht="24" customHeight="1">
      <c r="A4" s="494" t="s">
        <v>306</v>
      </c>
      <c r="B4" s="494"/>
      <c r="C4" s="494"/>
      <c r="D4" s="494"/>
      <c r="E4" s="494"/>
      <c r="F4" s="494"/>
      <c r="G4" s="494"/>
      <c r="H4" s="495"/>
      <c r="I4" s="495"/>
      <c r="J4" s="496"/>
    </row>
    <row r="5" spans="1:11" s="497" customFormat="1" ht="24" customHeight="1">
      <c r="A5" s="498" t="s">
        <v>851</v>
      </c>
      <c r="B5" s="498"/>
      <c r="C5" s="498"/>
      <c r="D5" s="494"/>
      <c r="E5" s="494"/>
      <c r="F5" s="494"/>
      <c r="G5" s="494"/>
      <c r="H5" s="498"/>
      <c r="I5" s="498"/>
      <c r="J5" s="499"/>
      <c r="K5" s="500"/>
    </row>
    <row r="6" spans="1:11" ht="24" customHeight="1">
      <c r="A6" s="1126" t="s">
        <v>77</v>
      </c>
      <c r="B6" s="1126"/>
      <c r="C6" s="1126"/>
      <c r="D6" s="1126"/>
      <c r="E6" s="1126"/>
      <c r="F6" s="1126"/>
      <c r="G6" s="1126"/>
      <c r="H6" s="492"/>
      <c r="I6" s="492"/>
    </row>
    <row r="7" spans="1:11" ht="32.25" customHeight="1">
      <c r="A7" s="608" t="s">
        <v>100</v>
      </c>
      <c r="B7" s="608" t="s">
        <v>819</v>
      </c>
      <c r="C7" s="608" t="s">
        <v>551</v>
      </c>
      <c r="D7" s="608" t="s">
        <v>553</v>
      </c>
      <c r="E7" s="608" t="s">
        <v>20</v>
      </c>
      <c r="F7" s="608" t="s">
        <v>594</v>
      </c>
      <c r="G7" s="608" t="s">
        <v>820</v>
      </c>
      <c r="H7" s="492"/>
      <c r="I7" s="492"/>
    </row>
    <row r="8" spans="1:11" ht="12.75" customHeight="1">
      <c r="A8" s="593">
        <v>1</v>
      </c>
      <c r="B8" s="593">
        <v>2</v>
      </c>
      <c r="C8" s="593">
        <v>3</v>
      </c>
      <c r="D8" s="593">
        <v>4</v>
      </c>
      <c r="E8" s="593">
        <v>5</v>
      </c>
      <c r="F8" s="593">
        <v>6</v>
      </c>
      <c r="G8" s="593">
        <v>7</v>
      </c>
      <c r="H8" s="492"/>
      <c r="I8" s="492"/>
    </row>
    <row r="9" spans="1:11" ht="24" customHeight="1">
      <c r="A9" s="1118" t="s">
        <v>821</v>
      </c>
      <c r="B9" s="1119"/>
      <c r="C9" s="1119"/>
      <c r="D9" s="1119"/>
      <c r="E9" s="1119"/>
      <c r="F9" s="1119"/>
      <c r="G9" s="1120"/>
      <c r="H9" s="492"/>
      <c r="I9" s="492"/>
    </row>
    <row r="10" spans="1:11" ht="56.25" customHeight="1">
      <c r="A10" s="504">
        <v>1</v>
      </c>
      <c r="B10" s="505" t="s">
        <v>907</v>
      </c>
      <c r="C10" s="506" t="s">
        <v>1987</v>
      </c>
      <c r="D10" s="504" t="s">
        <v>825</v>
      </c>
      <c r="E10" s="504">
        <v>9.7000000000000003E-2</v>
      </c>
      <c r="F10" s="592">
        <v>170</v>
      </c>
      <c r="G10" s="592">
        <f>E10*F10</f>
        <v>16.489999999999998</v>
      </c>
      <c r="H10" s="492"/>
      <c r="I10" s="492"/>
    </row>
    <row r="11" spans="1:11" ht="38.25">
      <c r="A11" s="723">
        <v>2</v>
      </c>
      <c r="B11" s="505" t="s">
        <v>1206</v>
      </c>
      <c r="C11" s="516" t="s">
        <v>1207</v>
      </c>
      <c r="D11" s="508" t="s">
        <v>1208</v>
      </c>
      <c r="E11" s="724">
        <v>10</v>
      </c>
      <c r="F11" s="725">
        <v>390</v>
      </c>
      <c r="G11" s="592">
        <f>F11*E11</f>
        <v>3900</v>
      </c>
    </row>
    <row r="12" spans="1:11" ht="30" customHeight="1">
      <c r="A12" s="504">
        <v>3</v>
      </c>
      <c r="B12" s="508" t="s">
        <v>826</v>
      </c>
      <c r="C12" s="505" t="s">
        <v>827</v>
      </c>
      <c r="D12" s="508" t="s">
        <v>828</v>
      </c>
      <c r="E12" s="508">
        <v>50</v>
      </c>
      <c r="F12" s="725">
        <v>13.3</v>
      </c>
      <c r="G12" s="592">
        <f>E12*F12</f>
        <v>665</v>
      </c>
      <c r="H12" s="492"/>
      <c r="I12" s="492"/>
    </row>
    <row r="13" spans="1:11" ht="30" customHeight="1">
      <c r="A13" s="504">
        <v>4</v>
      </c>
      <c r="B13" s="505" t="s">
        <v>829</v>
      </c>
      <c r="C13" s="512" t="s">
        <v>830</v>
      </c>
      <c r="D13" s="508">
        <v>1.2</v>
      </c>
      <c r="E13" s="513">
        <f>SUM(G10:G12)</f>
        <v>4581.49</v>
      </c>
      <c r="F13" s="514"/>
      <c r="G13" s="592">
        <f>E13*D13+G34</f>
        <v>5567.79</v>
      </c>
      <c r="H13" s="492"/>
      <c r="I13" s="492"/>
    </row>
    <row r="14" spans="1:11" ht="30" customHeight="1">
      <c r="A14" s="504">
        <v>5</v>
      </c>
      <c r="B14" s="505" t="s">
        <v>831</v>
      </c>
      <c r="C14" s="512" t="s">
        <v>832</v>
      </c>
      <c r="D14" s="508">
        <v>1.4</v>
      </c>
      <c r="E14" s="513">
        <f>G13</f>
        <v>5567.79</v>
      </c>
      <c r="F14" s="514"/>
      <c r="G14" s="592">
        <f>D14*E14</f>
        <v>7794.91</v>
      </c>
      <c r="H14" s="492"/>
      <c r="I14" s="492"/>
    </row>
    <row r="15" spans="1:11" ht="30" customHeight="1">
      <c r="A15" s="515"/>
      <c r="B15" s="516"/>
      <c r="C15" s="517" t="s">
        <v>833</v>
      </c>
      <c r="D15" s="516"/>
      <c r="E15" s="518"/>
      <c r="F15" s="514"/>
      <c r="G15" s="588">
        <f>G14</f>
        <v>7794.91</v>
      </c>
      <c r="H15" s="492"/>
      <c r="I15" s="492"/>
    </row>
    <row r="16" spans="1:11" ht="30" customHeight="1">
      <c r="A16" s="1121" t="s">
        <v>834</v>
      </c>
      <c r="B16" s="1121"/>
      <c r="C16" s="1121"/>
      <c r="D16" s="1121"/>
      <c r="E16" s="1121"/>
      <c r="F16" s="1121"/>
      <c r="G16" s="1121"/>
      <c r="H16" s="492"/>
      <c r="I16" s="492"/>
    </row>
    <row r="17" spans="1:9" ht="30" customHeight="1">
      <c r="A17" s="509">
        <v>6</v>
      </c>
      <c r="B17" s="519" t="s">
        <v>835</v>
      </c>
      <c r="C17" s="519" t="s">
        <v>836</v>
      </c>
      <c r="D17" s="511" t="s">
        <v>837</v>
      </c>
      <c r="E17" s="796">
        <v>2.5</v>
      </c>
      <c r="F17" s="594">
        <v>530</v>
      </c>
      <c r="G17" s="591">
        <f>E17*F17</f>
        <v>1325</v>
      </c>
      <c r="H17" s="520"/>
      <c r="I17" s="492"/>
    </row>
    <row r="18" spans="1:9" ht="30" customHeight="1">
      <c r="A18" s="509">
        <v>7</v>
      </c>
      <c r="B18" s="519" t="s">
        <v>838</v>
      </c>
      <c r="C18" s="519" t="s">
        <v>839</v>
      </c>
      <c r="D18" s="511" t="s">
        <v>840</v>
      </c>
      <c r="E18" s="522">
        <v>1</v>
      </c>
      <c r="F18" s="594">
        <v>35</v>
      </c>
      <c r="G18" s="591">
        <f>F18*E18</f>
        <v>35</v>
      </c>
      <c r="H18" s="521"/>
      <c r="I18" s="492"/>
    </row>
    <row r="19" spans="1:9" ht="57.75" customHeight="1">
      <c r="A19" s="509">
        <v>8</v>
      </c>
      <c r="B19" s="510" t="s">
        <v>908</v>
      </c>
      <c r="C19" s="519" t="s">
        <v>1988</v>
      </c>
      <c r="D19" s="511" t="s">
        <v>841</v>
      </c>
      <c r="E19" s="522">
        <v>1</v>
      </c>
      <c r="F19" s="594">
        <f>78+16*(50-20)/5</f>
        <v>174</v>
      </c>
      <c r="G19" s="591">
        <f>F19</f>
        <v>174</v>
      </c>
      <c r="H19" s="523"/>
      <c r="I19" s="492"/>
    </row>
    <row r="20" spans="1:9" ht="30" customHeight="1">
      <c r="A20" s="509"/>
      <c r="B20" s="519"/>
      <c r="C20" s="503" t="s">
        <v>842</v>
      </c>
      <c r="D20" s="519"/>
      <c r="E20" s="524"/>
      <c r="F20" s="726"/>
      <c r="G20" s="590">
        <f>SUM(G17:G19)</f>
        <v>1534</v>
      </c>
      <c r="H20" s="523"/>
      <c r="I20" s="492"/>
    </row>
    <row r="21" spans="1:9" ht="30" customHeight="1">
      <c r="A21" s="525"/>
      <c r="B21" s="519"/>
      <c r="C21" s="503" t="s">
        <v>843</v>
      </c>
      <c r="D21" s="526"/>
      <c r="E21" s="526"/>
      <c r="F21" s="727"/>
      <c r="G21" s="589">
        <f>G15+G20</f>
        <v>9328.91</v>
      </c>
      <c r="H21" s="492"/>
      <c r="I21" s="492"/>
    </row>
    <row r="22" spans="1:9" ht="30" customHeight="1">
      <c r="A22" s="525">
        <v>9</v>
      </c>
      <c r="B22" s="519" t="s">
        <v>844</v>
      </c>
      <c r="C22" s="527" t="s">
        <v>628</v>
      </c>
      <c r="D22" s="526">
        <v>4</v>
      </c>
      <c r="E22" s="526"/>
      <c r="F22" s="727"/>
      <c r="G22" s="589">
        <f>G21*D22</f>
        <v>37315.64</v>
      </c>
      <c r="H22" s="492"/>
      <c r="I22" s="492"/>
    </row>
    <row r="23" spans="1:9" ht="30" customHeight="1">
      <c r="A23" s="525">
        <v>10</v>
      </c>
      <c r="B23" s="519" t="s">
        <v>845</v>
      </c>
      <c r="C23" s="527" t="s">
        <v>628</v>
      </c>
      <c r="D23" s="519">
        <v>14.6</v>
      </c>
      <c r="E23" s="519"/>
      <c r="F23" s="728"/>
      <c r="G23" s="589">
        <f>G22*D23</f>
        <v>544808.34</v>
      </c>
      <c r="H23" s="492"/>
      <c r="I23" s="492"/>
    </row>
    <row r="24" spans="1:9" s="554" customFormat="1" ht="12.75">
      <c r="A24" s="1115" t="s">
        <v>909</v>
      </c>
      <c r="B24" s="1116"/>
      <c r="C24" s="1116"/>
      <c r="D24" s="1116"/>
      <c r="E24" s="1116"/>
      <c r="F24" s="1116"/>
      <c r="G24" s="1117"/>
      <c r="H24" s="553"/>
      <c r="I24" s="553"/>
    </row>
    <row r="25" spans="1:9" ht="102">
      <c r="A25" s="525">
        <v>11</v>
      </c>
      <c r="B25" s="519" t="s">
        <v>910</v>
      </c>
      <c r="C25" s="527" t="s">
        <v>911</v>
      </c>
      <c r="D25" s="519"/>
      <c r="E25" s="519"/>
      <c r="F25" s="594">
        <f>540*15*4</f>
        <v>32400</v>
      </c>
      <c r="G25" s="589">
        <f>F25</f>
        <v>32400</v>
      </c>
      <c r="H25" s="492"/>
      <c r="I25" s="492"/>
    </row>
    <row r="26" spans="1:9" ht="12.75">
      <c r="A26" s="525"/>
      <c r="B26" s="519"/>
      <c r="C26" s="527" t="s">
        <v>847</v>
      </c>
      <c r="D26" s="519"/>
      <c r="E26" s="519"/>
      <c r="F26" s="594"/>
      <c r="G26" s="589">
        <f>G23+G25</f>
        <v>577208.34</v>
      </c>
      <c r="H26" s="492"/>
      <c r="I26" s="492"/>
    </row>
    <row r="27" spans="1:9" ht="12.75">
      <c r="A27" s="609"/>
      <c r="B27" s="610"/>
      <c r="C27" s="611" t="s">
        <v>912</v>
      </c>
      <c r="D27" s="610"/>
      <c r="E27" s="610"/>
      <c r="F27" s="729"/>
      <c r="G27" s="589">
        <f>G26*1.2</f>
        <v>692650.01</v>
      </c>
      <c r="H27" s="492"/>
      <c r="I27" s="492"/>
    </row>
    <row r="28" spans="1:9" ht="24" customHeight="1">
      <c r="A28" s="595"/>
      <c r="B28" s="596"/>
      <c r="C28" s="596" t="s">
        <v>891</v>
      </c>
      <c r="D28" s="595"/>
      <c r="E28" s="595"/>
      <c r="F28" s="730"/>
      <c r="G28" s="730">
        <f>G23*10%</f>
        <v>54480.83</v>
      </c>
    </row>
    <row r="29" spans="1:9" ht="24" customHeight="1">
      <c r="A29" s="595"/>
      <c r="B29" s="596"/>
      <c r="C29" s="596" t="s">
        <v>892</v>
      </c>
      <c r="D29" s="595"/>
      <c r="E29" s="595"/>
      <c r="F29" s="730"/>
      <c r="G29" s="730">
        <f>G23+G28</f>
        <v>599289.17000000004</v>
      </c>
    </row>
    <row r="34" spans="1:9" s="722" customFormat="1" ht="39.75" customHeight="1">
      <c r="A34" s="504">
        <v>1</v>
      </c>
      <c r="B34" s="505" t="s">
        <v>822</v>
      </c>
      <c r="C34" s="506" t="s">
        <v>823</v>
      </c>
      <c r="D34" s="504" t="s">
        <v>824</v>
      </c>
      <c r="E34" s="504">
        <v>1</v>
      </c>
      <c r="F34" s="592">
        <v>70</v>
      </c>
      <c r="G34" s="592">
        <f>E34*F34</f>
        <v>70</v>
      </c>
      <c r="H34" s="721"/>
      <c r="I34" s="721"/>
    </row>
    <row r="35" spans="1:9" s="722" customFormat="1" ht="235.5" customHeight="1">
      <c r="A35" s="504">
        <v>2</v>
      </c>
      <c r="B35" s="505" t="s">
        <v>906</v>
      </c>
      <c r="C35" s="506" t="s">
        <v>1205</v>
      </c>
      <c r="D35" s="508" t="s">
        <v>905</v>
      </c>
      <c r="E35" s="504">
        <v>1</v>
      </c>
      <c r="F35" s="592">
        <f>930*(1+(2.5-2)*0.5)</f>
        <v>1162.5</v>
      </c>
      <c r="G35" s="592">
        <f>F35*E35</f>
        <v>1162.5</v>
      </c>
      <c r="H35" s="721"/>
      <c r="I35" s="721"/>
    </row>
  </sheetData>
  <mergeCells count="8">
    <mergeCell ref="A24:G24"/>
    <mergeCell ref="A9:G9"/>
    <mergeCell ref="A16:G16"/>
    <mergeCell ref="A1:G1"/>
    <mergeCell ref="A2:G2"/>
    <mergeCell ref="A3:B3"/>
    <mergeCell ref="C3:G3"/>
    <mergeCell ref="A6:G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opLeftCell="A13" workbookViewId="0">
      <selection activeCell="I32" sqref="I32"/>
    </sheetView>
  </sheetViews>
  <sheetFormatPr defaultRowHeight="15"/>
  <cols>
    <col min="1" max="1" width="12.85546875" customWidth="1"/>
    <col min="2" max="2" width="27.85546875" customWidth="1"/>
    <col min="3" max="3" width="19.28515625" customWidth="1"/>
    <col min="4" max="4" width="22.28515625" customWidth="1"/>
    <col min="5" max="5" width="21.5703125" customWidth="1"/>
    <col min="6" max="6" width="23" customWidth="1"/>
    <col min="7" max="7" width="23.42578125" customWidth="1"/>
    <col min="8" max="8" width="15.42578125" customWidth="1"/>
    <col min="9" max="9" width="16.85546875" customWidth="1"/>
    <col min="10" max="10" width="17.42578125" customWidth="1"/>
  </cols>
  <sheetData>
    <row r="1" spans="1:10" ht="39" customHeight="1">
      <c r="A1" s="1128" t="s">
        <v>1287</v>
      </c>
      <c r="B1" s="1128"/>
      <c r="C1" s="1128"/>
      <c r="D1" s="1128"/>
      <c r="E1" s="1128"/>
      <c r="F1" s="1128"/>
      <c r="G1" s="1128"/>
      <c r="H1" s="1128"/>
      <c r="I1" s="1128"/>
      <c r="J1" s="1128"/>
    </row>
    <row r="2" spans="1:10" ht="54" customHeight="1">
      <c r="A2" s="1127" t="s">
        <v>917</v>
      </c>
      <c r="B2" s="1127"/>
      <c r="C2" s="1129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D2" s="1129"/>
      <c r="E2" s="1129"/>
      <c r="F2" s="1129"/>
      <c r="G2" s="1129"/>
      <c r="H2" s="1129"/>
      <c r="I2" s="1129"/>
      <c r="J2" s="1129"/>
    </row>
    <row r="3" spans="1:10" ht="29.25" customHeight="1">
      <c r="A3" s="1129" t="s">
        <v>918</v>
      </c>
      <c r="B3" s="1129"/>
      <c r="C3" s="1130" t="s">
        <v>919</v>
      </c>
      <c r="D3" s="1130"/>
      <c r="E3" s="620"/>
      <c r="F3" s="620"/>
      <c r="G3" s="620"/>
      <c r="H3" s="140"/>
      <c r="I3" s="140"/>
      <c r="J3" s="140"/>
    </row>
    <row r="4" spans="1:10" ht="24" customHeight="1">
      <c r="A4" s="1127" t="s">
        <v>920</v>
      </c>
      <c r="B4" s="1127"/>
      <c r="C4" s="620"/>
      <c r="D4" s="620"/>
      <c r="E4" s="620"/>
      <c r="F4" s="620"/>
      <c r="G4" s="620"/>
      <c r="H4" s="140"/>
      <c r="I4" s="140"/>
      <c r="J4" s="140"/>
    </row>
    <row r="5" spans="1:10" ht="23.25" customHeight="1">
      <c r="A5" s="1129" t="s">
        <v>921</v>
      </c>
      <c r="B5" s="1129"/>
      <c r="C5" s="621" t="s">
        <v>922</v>
      </c>
      <c r="D5" s="620"/>
      <c r="E5" s="620"/>
      <c r="F5" s="620"/>
      <c r="G5" s="620"/>
      <c r="H5" s="140"/>
      <c r="I5" s="140"/>
      <c r="J5" s="140"/>
    </row>
    <row r="6" spans="1:10" ht="39" customHeight="1">
      <c r="A6" s="1127" t="s">
        <v>1286</v>
      </c>
      <c r="B6" s="1127"/>
      <c r="C6" s="1127"/>
      <c r="D6" s="1127"/>
      <c r="E6" s="1127"/>
      <c r="F6" s="1127"/>
      <c r="G6" s="1127"/>
      <c r="H6" s="1127"/>
      <c r="I6" s="1127"/>
      <c r="J6" s="1127"/>
    </row>
    <row r="7" spans="1:10" ht="33.75" customHeight="1">
      <c r="A7" s="885" t="s">
        <v>1285</v>
      </c>
      <c r="B7" s="885"/>
      <c r="C7" s="885"/>
      <c r="D7" s="885"/>
      <c r="E7" s="885"/>
      <c r="F7" s="885"/>
      <c r="G7" s="885"/>
      <c r="H7" s="885"/>
      <c r="I7" s="885"/>
      <c r="J7" s="885"/>
    </row>
    <row r="8" spans="1:10" ht="15.75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26">
      <c r="A9" s="622" t="s">
        <v>923</v>
      </c>
      <c r="B9" s="623" t="s">
        <v>924</v>
      </c>
      <c r="C9" s="624" t="s">
        <v>925</v>
      </c>
      <c r="D9" s="624" t="s">
        <v>926</v>
      </c>
      <c r="E9" s="624" t="s">
        <v>927</v>
      </c>
      <c r="F9" s="624" t="s">
        <v>928</v>
      </c>
      <c r="G9" s="624" t="s">
        <v>929</v>
      </c>
      <c r="H9" s="140"/>
      <c r="I9" s="140"/>
      <c r="J9" s="140"/>
    </row>
    <row r="10" spans="1:10" ht="15.75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140"/>
      <c r="I10" s="140"/>
      <c r="J10" s="140"/>
    </row>
    <row r="11" spans="1:10" ht="15.75">
      <c r="A11" s="625">
        <v>1</v>
      </c>
      <c r="B11" s="626" t="s">
        <v>846</v>
      </c>
      <c r="C11" s="627">
        <v>1</v>
      </c>
      <c r="D11" s="628" t="s">
        <v>930</v>
      </c>
      <c r="E11" s="628">
        <v>1</v>
      </c>
      <c r="F11" s="629">
        <v>1.6</v>
      </c>
      <c r="G11" s="630">
        <f>C11/D13*E11*F11</f>
        <v>0.27</v>
      </c>
      <c r="H11" s="140"/>
      <c r="I11" s="140"/>
      <c r="J11" s="140"/>
    </row>
    <row r="12" spans="1:10" ht="15.75">
      <c r="A12" s="628">
        <v>2</v>
      </c>
      <c r="B12" s="626" t="s">
        <v>931</v>
      </c>
      <c r="C12" s="627">
        <v>5</v>
      </c>
      <c r="D12" s="628" t="s">
        <v>930</v>
      </c>
      <c r="E12" s="628">
        <v>4</v>
      </c>
      <c r="F12" s="628">
        <v>1.32</v>
      </c>
      <c r="G12" s="630">
        <f>C12/D13*E12*F12</f>
        <v>4.4000000000000004</v>
      </c>
      <c r="H12" s="140"/>
      <c r="I12" s="140"/>
      <c r="J12" s="140"/>
    </row>
    <row r="13" spans="1:10" ht="15.75">
      <c r="A13" s="626"/>
      <c r="B13" s="631" t="s">
        <v>16</v>
      </c>
      <c r="C13" s="627"/>
      <c r="D13" s="627">
        <f>C11+C12</f>
        <v>6</v>
      </c>
      <c r="E13" s="628">
        <f>SUM(E11:E12)</f>
        <v>5</v>
      </c>
      <c r="F13" s="626"/>
      <c r="G13" s="630">
        <f>(G11+G12)/E13</f>
        <v>0.93</v>
      </c>
      <c r="H13" s="140"/>
      <c r="I13" s="140"/>
      <c r="J13" s="140"/>
    </row>
    <row r="14" spans="1:10" ht="15.75">
      <c r="A14" s="632" t="s">
        <v>932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ht="15.75">
      <c r="A15" s="140" t="s">
        <v>933</v>
      </c>
      <c r="B15" s="140"/>
      <c r="C15" s="140"/>
      <c r="D15" s="633"/>
      <c r="E15" s="140"/>
      <c r="F15" s="140"/>
      <c r="G15" s="140"/>
      <c r="H15" s="140"/>
      <c r="I15" s="140"/>
      <c r="J15" s="140"/>
    </row>
    <row r="16" spans="1:10" ht="15.75">
      <c r="A16" s="140"/>
      <c r="B16" s="140"/>
      <c r="C16" s="140"/>
      <c r="E16" s="140"/>
      <c r="F16" s="140"/>
      <c r="G16" s="140"/>
      <c r="H16" s="140"/>
      <c r="I16" s="140"/>
      <c r="J16" s="140"/>
    </row>
    <row r="17" spans="1:31" ht="15.75">
      <c r="A17" s="140"/>
      <c r="B17" s="634"/>
      <c r="C17" s="140"/>
      <c r="D17" s="633"/>
      <c r="E17" s="150"/>
      <c r="F17" s="140"/>
      <c r="G17" s="140"/>
      <c r="H17" s="140"/>
      <c r="I17" s="140"/>
      <c r="J17" s="140"/>
      <c r="AE17" s="635" t="s">
        <v>934</v>
      </c>
    </row>
    <row r="18" spans="1:31" ht="15.75">
      <c r="A18" s="140"/>
      <c r="B18" s="634"/>
      <c r="C18" s="140"/>
      <c r="D18" s="633"/>
      <c r="E18" s="150"/>
      <c r="F18" s="140"/>
      <c r="G18" s="140"/>
      <c r="H18" s="140"/>
      <c r="I18" s="140"/>
      <c r="J18" s="140"/>
    </row>
    <row r="19" spans="1:31" ht="15.75">
      <c r="A19" s="140"/>
      <c r="B19" s="140"/>
      <c r="C19" s="140"/>
      <c r="D19" s="636"/>
      <c r="E19" s="140"/>
      <c r="F19" s="140"/>
      <c r="G19" s="140"/>
      <c r="H19" s="140"/>
      <c r="I19" s="140"/>
      <c r="J19" s="140"/>
      <c r="AE19">
        <f>((3/40)*1*2)</f>
        <v>0.15</v>
      </c>
    </row>
    <row r="20" spans="1:31" ht="15.75">
      <c r="A20" s="140"/>
      <c r="B20" s="140"/>
      <c r="C20" s="140"/>
      <c r="D20" s="637"/>
      <c r="E20" s="140"/>
      <c r="F20" s="140"/>
      <c r="G20" s="140"/>
      <c r="H20" s="140"/>
      <c r="I20" s="140"/>
      <c r="J20" s="140"/>
    </row>
    <row r="21" spans="1:31" ht="15.75">
      <c r="A21" s="140"/>
      <c r="B21" s="634"/>
      <c r="C21" s="140"/>
      <c r="D21" s="638"/>
      <c r="E21" s="140"/>
      <c r="F21" s="140"/>
      <c r="G21" s="140"/>
      <c r="H21" s="140"/>
      <c r="I21" s="140"/>
      <c r="J21" s="140"/>
      <c r="AE21" s="639">
        <f>5/40*1*1.85</f>
        <v>0.23100000000000001</v>
      </c>
    </row>
    <row r="22" spans="1:31" ht="15.75">
      <c r="A22" s="140"/>
      <c r="B22" s="634"/>
      <c r="C22" s="140"/>
      <c r="D22" s="638"/>
      <c r="E22" s="140"/>
      <c r="F22" s="140"/>
      <c r="G22" s="140"/>
      <c r="H22" s="140"/>
      <c r="I22" s="140"/>
      <c r="J22" s="140"/>
    </row>
    <row r="23" spans="1:31" ht="15.75"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31" ht="15.7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AE24">
        <f>18/40*2*1.8</f>
        <v>1.62</v>
      </c>
    </row>
    <row r="25" spans="1:31" ht="15.75">
      <c r="A25" s="1132" t="s">
        <v>1284</v>
      </c>
      <c r="B25" s="1132"/>
      <c r="C25" s="1132"/>
      <c r="D25" s="1132"/>
      <c r="E25" s="1132"/>
      <c r="F25" s="1132"/>
      <c r="G25" s="1132"/>
      <c r="H25" s="1132"/>
      <c r="I25" s="1132"/>
      <c r="J25" s="1132"/>
    </row>
    <row r="26" spans="1:31" ht="15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AE26">
        <f>22/40*2*1</f>
        <v>1.1000000000000001</v>
      </c>
    </row>
    <row r="27" spans="1:31" ht="110.25">
      <c r="A27" s="624" t="s">
        <v>935</v>
      </c>
      <c r="B27" s="623" t="s">
        <v>936</v>
      </c>
      <c r="C27" s="624" t="s">
        <v>937</v>
      </c>
      <c r="D27" s="623" t="s">
        <v>938</v>
      </c>
      <c r="E27" s="623" t="s">
        <v>939</v>
      </c>
      <c r="F27" s="623" t="s">
        <v>940</v>
      </c>
      <c r="G27" s="624" t="s">
        <v>941</v>
      </c>
      <c r="H27" s="623" t="s">
        <v>942</v>
      </c>
      <c r="I27" s="623" t="s">
        <v>943</v>
      </c>
      <c r="J27" s="624" t="s">
        <v>944</v>
      </c>
      <c r="AE27" s="640">
        <f>40/40*1*0.9</f>
        <v>0.9</v>
      </c>
    </row>
    <row r="28" spans="1:31" ht="15.75">
      <c r="A28" s="224">
        <v>1</v>
      </c>
      <c r="B28" s="224">
        <v>2</v>
      </c>
      <c r="C28" s="224">
        <v>3</v>
      </c>
      <c r="D28" s="224">
        <v>4</v>
      </c>
      <c r="E28" s="224">
        <v>5</v>
      </c>
      <c r="F28" s="224">
        <v>6</v>
      </c>
      <c r="G28" s="224">
        <v>7</v>
      </c>
      <c r="H28" s="224">
        <v>8</v>
      </c>
      <c r="I28" s="224">
        <v>9</v>
      </c>
      <c r="J28" s="224">
        <v>10</v>
      </c>
      <c r="AE28" s="639">
        <f>27/40*1*0.65</f>
        <v>0.439</v>
      </c>
    </row>
    <row r="29" spans="1:31" ht="15.75">
      <c r="A29" s="641">
        <v>108868</v>
      </c>
      <c r="B29" s="629">
        <f>247/12</f>
        <v>20.58</v>
      </c>
      <c r="C29" s="642">
        <f>A29/B29</f>
        <v>5289.99</v>
      </c>
      <c r="D29" s="643">
        <v>0.40060000000000001</v>
      </c>
      <c r="E29" s="643">
        <v>0.1</v>
      </c>
      <c r="F29" s="644">
        <f>(C29*(1+E29))/D29</f>
        <v>14525.68</v>
      </c>
      <c r="G29" s="645">
        <f>D13</f>
        <v>6</v>
      </c>
      <c r="H29" s="646">
        <f>E13</f>
        <v>5</v>
      </c>
      <c r="I29" s="644">
        <f>G13</f>
        <v>0.93</v>
      </c>
      <c r="J29" s="647">
        <f>F29*G29*H29*I29</f>
        <v>405266.47</v>
      </c>
    </row>
    <row r="30" spans="1:31" ht="15.75">
      <c r="A30" s="648"/>
      <c r="B30" s="649"/>
      <c r="C30" s="650"/>
      <c r="D30" s="651"/>
      <c r="E30" s="651"/>
      <c r="F30" s="652"/>
      <c r="G30" s="1133"/>
      <c r="H30" s="1133"/>
      <c r="I30" s="1133"/>
      <c r="J30" s="653"/>
    </row>
    <row r="31" spans="1:31" ht="15.75">
      <c r="A31" s="648"/>
      <c r="B31" s="649"/>
      <c r="C31" s="650"/>
      <c r="D31" s="651"/>
      <c r="E31" s="651"/>
      <c r="F31" s="652"/>
      <c r="G31" s="1133"/>
      <c r="H31" s="1133"/>
      <c r="I31" s="1133"/>
      <c r="J31" s="653"/>
    </row>
    <row r="32" spans="1:31" ht="15.75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ht="15.75">
      <c r="A33" s="140" t="s">
        <v>945</v>
      </c>
      <c r="B33" s="140" t="s">
        <v>946</v>
      </c>
      <c r="C33" s="140"/>
      <c r="D33" s="140"/>
      <c r="E33" s="140"/>
      <c r="F33" s="140"/>
      <c r="G33" s="140"/>
      <c r="H33" s="140"/>
      <c r="I33" s="140"/>
      <c r="J33" s="140"/>
    </row>
    <row r="34" spans="1:10" ht="159" customHeight="1">
      <c r="A34" s="1127" t="s">
        <v>947</v>
      </c>
      <c r="B34" s="1127"/>
      <c r="C34" s="1127"/>
      <c r="D34" s="1127"/>
      <c r="E34" s="1127"/>
      <c r="F34" s="1127"/>
      <c r="G34" s="1127"/>
      <c r="H34" s="1127"/>
      <c r="I34" s="1127"/>
      <c r="J34" s="1127"/>
    </row>
    <row r="35" spans="1:10" ht="23.25" customHeight="1">
      <c r="A35" s="1131" t="s">
        <v>948</v>
      </c>
      <c r="B35" s="1131"/>
      <c r="C35" s="1131"/>
      <c r="D35" s="1131"/>
      <c r="E35" s="1131"/>
      <c r="F35" s="1131"/>
      <c r="G35" s="1131"/>
      <c r="H35" s="1131"/>
      <c r="I35" s="1131"/>
      <c r="J35" s="1131"/>
    </row>
    <row r="36" spans="1:10" ht="41.25" customHeight="1">
      <c r="A36" s="1131" t="s">
        <v>949</v>
      </c>
      <c r="B36" s="1131"/>
      <c r="C36" s="1131"/>
      <c r="D36" s="1131"/>
      <c r="E36" s="1131"/>
      <c r="F36" s="1131"/>
      <c r="G36" s="1131"/>
      <c r="H36" s="1131"/>
      <c r="I36" s="1131"/>
      <c r="J36" s="1131"/>
    </row>
    <row r="37" spans="1:10" ht="15.75">
      <c r="A37" s="140"/>
      <c r="B37" s="140"/>
      <c r="C37" s="140"/>
      <c r="D37" s="140"/>
      <c r="E37" s="140"/>
      <c r="F37" s="140"/>
      <c r="G37" s="140"/>
      <c r="H37" s="140"/>
      <c r="I37" s="140"/>
      <c r="J37" s="140"/>
    </row>
    <row r="38" spans="1:10" ht="15.75">
      <c r="A38" s="140"/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0" ht="15.75">
      <c r="A39" s="140"/>
      <c r="B39" s="140"/>
      <c r="C39" s="140"/>
      <c r="D39" s="140"/>
      <c r="E39" s="140"/>
      <c r="F39" s="140"/>
      <c r="G39" s="140"/>
      <c r="H39" s="140"/>
      <c r="I39" s="140"/>
      <c r="J39" s="140"/>
    </row>
    <row r="40" spans="1:10" ht="15.75">
      <c r="A40" s="140"/>
      <c r="B40" s="140"/>
      <c r="C40" s="140"/>
      <c r="D40" s="140"/>
      <c r="E40" s="140"/>
      <c r="F40" s="140"/>
      <c r="G40" s="140"/>
      <c r="H40" s="140"/>
      <c r="I40" s="140"/>
      <c r="J40" s="140"/>
    </row>
    <row r="41" spans="1:10" ht="15.75">
      <c r="A41" s="140"/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ht="15.75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ht="15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ht="15.75">
      <c r="A44" s="140"/>
      <c r="B44" s="140"/>
      <c r="C44" s="140"/>
      <c r="D44" s="140"/>
      <c r="E44" s="140"/>
      <c r="F44" s="140"/>
      <c r="G44" s="140"/>
      <c r="H44" s="140"/>
      <c r="I44" s="140"/>
      <c r="J44" s="140"/>
    </row>
    <row r="45" spans="1:10" ht="15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</row>
    <row r="46" spans="1:10" ht="15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</row>
    <row r="47" spans="1:10" ht="15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5.75">
      <c r="A48" s="140"/>
      <c r="B48" s="140"/>
      <c r="C48" s="140"/>
      <c r="D48" s="140"/>
      <c r="E48" s="140"/>
      <c r="F48" s="140"/>
      <c r="G48" s="140"/>
      <c r="H48" s="140"/>
      <c r="I48" s="140"/>
      <c r="J48" s="140"/>
    </row>
    <row r="49" spans="1:10" ht="15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</row>
    <row r="50" spans="1:10" ht="15.75">
      <c r="A50" s="140"/>
      <c r="B50" s="140"/>
      <c r="C50" s="140"/>
      <c r="D50" s="140"/>
      <c r="E50" s="140"/>
      <c r="F50" s="140"/>
      <c r="G50" s="140"/>
      <c r="H50" s="140"/>
      <c r="I50" s="140"/>
      <c r="J50" s="140"/>
    </row>
    <row r="51" spans="1:10" ht="15.75">
      <c r="A51" s="140"/>
      <c r="B51" s="140"/>
      <c r="C51" s="140"/>
      <c r="D51" s="140"/>
      <c r="E51" s="140"/>
      <c r="F51" s="140"/>
      <c r="G51" s="140"/>
      <c r="H51" s="140"/>
      <c r="I51" s="140"/>
      <c r="J51" s="140"/>
    </row>
    <row r="52" spans="1:10" ht="15.75">
      <c r="A52" s="140"/>
      <c r="B52" s="140"/>
      <c r="C52" s="140"/>
      <c r="D52" s="140"/>
      <c r="E52" s="140"/>
      <c r="F52" s="140"/>
      <c r="G52" s="140"/>
      <c r="H52" s="140"/>
      <c r="I52" s="140"/>
      <c r="J52" s="140"/>
    </row>
    <row r="53" spans="1:10" ht="15.75">
      <c r="A53" s="140"/>
      <c r="B53" s="140"/>
      <c r="C53" s="140"/>
      <c r="D53" s="140"/>
      <c r="E53" s="140"/>
      <c r="F53" s="140"/>
      <c r="G53" s="140"/>
      <c r="H53" s="140"/>
      <c r="I53" s="140"/>
      <c r="J53" s="140"/>
    </row>
    <row r="54" spans="1:10" ht="15.75">
      <c r="A54" s="140"/>
      <c r="B54" s="140"/>
      <c r="C54" s="140"/>
      <c r="D54" s="140"/>
      <c r="E54" s="140"/>
      <c r="F54" s="140"/>
      <c r="G54" s="140"/>
      <c r="H54" s="140"/>
      <c r="I54" s="140"/>
      <c r="J54" s="140"/>
    </row>
    <row r="55" spans="1:10" ht="15.75">
      <c r="A55" s="140"/>
      <c r="B55" s="140"/>
      <c r="C55" s="140"/>
      <c r="D55" s="140"/>
      <c r="E55" s="140"/>
      <c r="F55" s="140"/>
      <c r="G55" s="140"/>
      <c r="H55" s="140"/>
      <c r="I55" s="140"/>
      <c r="J55" s="140"/>
    </row>
    <row r="56" spans="1:10" ht="15.75">
      <c r="A56" s="140"/>
      <c r="B56" s="140"/>
      <c r="C56" s="140"/>
      <c r="D56" s="140"/>
      <c r="E56" s="140"/>
      <c r="F56" s="140"/>
      <c r="G56" s="140"/>
      <c r="H56" s="140"/>
      <c r="I56" s="140"/>
      <c r="J56" s="140"/>
    </row>
    <row r="57" spans="1:10" ht="15.75">
      <c r="A57" s="140"/>
      <c r="B57" s="140"/>
      <c r="C57" s="140"/>
      <c r="D57" s="140"/>
      <c r="E57" s="140"/>
      <c r="F57" s="140"/>
      <c r="G57" s="140"/>
      <c r="H57" s="140"/>
      <c r="I57" s="140"/>
      <c r="J57" s="140"/>
    </row>
    <row r="58" spans="1:10" ht="15.75">
      <c r="A58" s="140"/>
      <c r="B58" s="140"/>
      <c r="C58" s="140"/>
      <c r="D58" s="140"/>
      <c r="E58" s="140"/>
      <c r="F58" s="140"/>
      <c r="G58" s="140"/>
      <c r="H58" s="140"/>
      <c r="I58" s="140"/>
      <c r="J58" s="140"/>
    </row>
    <row r="59" spans="1:10" ht="15.75">
      <c r="A59" s="140"/>
      <c r="B59" s="140"/>
      <c r="C59" s="140"/>
      <c r="D59" s="140"/>
      <c r="E59" s="140"/>
      <c r="F59" s="140"/>
      <c r="G59" s="140"/>
      <c r="H59" s="140"/>
      <c r="I59" s="140"/>
      <c r="J59" s="140"/>
    </row>
    <row r="60" spans="1:10" ht="15.75">
      <c r="A60" s="140"/>
      <c r="B60" s="140"/>
      <c r="C60" s="140"/>
      <c r="D60" s="140"/>
      <c r="E60" s="140"/>
      <c r="F60" s="140"/>
      <c r="G60" s="140"/>
      <c r="H60" s="140"/>
      <c r="I60" s="140"/>
      <c r="J60" s="140"/>
    </row>
    <row r="61" spans="1:10" ht="15.75">
      <c r="A61" s="140"/>
      <c r="B61" s="140"/>
      <c r="C61" s="140"/>
      <c r="D61" s="140"/>
      <c r="E61" s="140"/>
      <c r="F61" s="140"/>
      <c r="G61" s="140"/>
      <c r="H61" s="140"/>
      <c r="I61" s="140"/>
      <c r="J61" s="140"/>
    </row>
    <row r="62" spans="1:10" ht="15.75">
      <c r="A62" s="140"/>
      <c r="B62" s="140"/>
      <c r="C62" s="140"/>
      <c r="D62" s="140"/>
      <c r="E62" s="140"/>
      <c r="F62" s="140"/>
      <c r="G62" s="140"/>
      <c r="H62" s="140"/>
      <c r="I62" s="140"/>
      <c r="J62" s="140"/>
    </row>
    <row r="63" spans="1:10" ht="15.75">
      <c r="A63" s="140"/>
      <c r="B63" s="140"/>
      <c r="C63" s="140"/>
      <c r="D63" s="140"/>
      <c r="E63" s="140"/>
      <c r="F63" s="140"/>
      <c r="G63" s="140"/>
      <c r="H63" s="140"/>
      <c r="I63" s="140"/>
      <c r="J63" s="140"/>
    </row>
    <row r="64" spans="1:10" ht="15.75">
      <c r="A64" s="140"/>
      <c r="B64" s="140"/>
      <c r="C64" s="140"/>
      <c r="D64" s="140"/>
      <c r="E64" s="140"/>
      <c r="F64" s="140"/>
      <c r="G64" s="140"/>
      <c r="H64" s="140"/>
      <c r="I64" s="140"/>
      <c r="J64" s="140"/>
    </row>
    <row r="65" spans="1:10" ht="15.75">
      <c r="A65" s="140"/>
      <c r="B65" s="140"/>
      <c r="C65" s="140"/>
      <c r="D65" s="140"/>
      <c r="E65" s="140"/>
      <c r="F65" s="140"/>
      <c r="G65" s="140"/>
      <c r="H65" s="140"/>
      <c r="I65" s="140"/>
      <c r="J65" s="140"/>
    </row>
    <row r="66" spans="1:10" ht="15.75">
      <c r="A66" s="140"/>
      <c r="B66" s="140"/>
      <c r="C66" s="140"/>
      <c r="D66" s="140"/>
      <c r="E66" s="140"/>
      <c r="F66" s="140"/>
      <c r="G66" s="140"/>
      <c r="H66" s="140"/>
      <c r="I66" s="140"/>
      <c r="J66" s="140"/>
    </row>
    <row r="67" spans="1:10" ht="15.75">
      <c r="A67" s="140"/>
      <c r="B67" s="140"/>
      <c r="C67" s="140"/>
      <c r="D67" s="140"/>
      <c r="E67" s="140"/>
      <c r="F67" s="140"/>
      <c r="G67" s="140"/>
      <c r="H67" s="140"/>
      <c r="I67" s="140"/>
      <c r="J67" s="140"/>
    </row>
    <row r="68" spans="1:10" ht="15.75">
      <c r="A68" s="140"/>
      <c r="B68" s="140"/>
      <c r="C68" s="140"/>
      <c r="D68" s="140"/>
      <c r="E68" s="140"/>
      <c r="F68" s="140"/>
      <c r="G68" s="140"/>
      <c r="H68" s="140"/>
      <c r="I68" s="140"/>
      <c r="J68" s="140"/>
    </row>
    <row r="69" spans="1:10" ht="15.75">
      <c r="A69" s="140"/>
      <c r="B69" s="140"/>
      <c r="C69" s="140"/>
      <c r="D69" s="140"/>
      <c r="E69" s="140"/>
      <c r="F69" s="140"/>
      <c r="G69" s="140"/>
      <c r="H69" s="140"/>
      <c r="I69" s="140"/>
      <c r="J69" s="140"/>
    </row>
    <row r="70" spans="1:10" ht="15.75">
      <c r="A70" s="140"/>
      <c r="B70" s="140"/>
      <c r="C70" s="140"/>
      <c r="D70" s="140"/>
      <c r="E70" s="140"/>
      <c r="F70" s="140"/>
      <c r="G70" s="140"/>
      <c r="H70" s="140"/>
      <c r="I70" s="140"/>
      <c r="J70" s="140"/>
    </row>
    <row r="71" spans="1:10" ht="15.75">
      <c r="A71" s="140"/>
      <c r="B71" s="140"/>
      <c r="C71" s="140"/>
      <c r="D71" s="140"/>
      <c r="E71" s="140"/>
      <c r="F71" s="140"/>
      <c r="G71" s="140"/>
      <c r="H71" s="140"/>
      <c r="I71" s="140"/>
      <c r="J71" s="140"/>
    </row>
    <row r="72" spans="1:10" ht="15.75">
      <c r="A72" s="140"/>
      <c r="B72" s="140"/>
      <c r="C72" s="140"/>
      <c r="D72" s="140"/>
      <c r="E72" s="140"/>
      <c r="F72" s="140"/>
      <c r="G72" s="140"/>
      <c r="H72" s="140"/>
      <c r="I72" s="140"/>
      <c r="J72" s="140"/>
    </row>
    <row r="73" spans="1:10" ht="15.75">
      <c r="A73" s="140"/>
      <c r="B73" s="140"/>
      <c r="C73" s="140"/>
      <c r="D73" s="140"/>
      <c r="E73" s="140"/>
      <c r="F73" s="140"/>
      <c r="G73" s="140"/>
      <c r="H73" s="140"/>
      <c r="I73" s="140"/>
      <c r="J73" s="140"/>
    </row>
    <row r="74" spans="1:10" ht="15.75">
      <c r="A74" s="140"/>
      <c r="B74" s="140"/>
      <c r="C74" s="140"/>
      <c r="D74" s="140"/>
      <c r="E74" s="140"/>
      <c r="F74" s="140"/>
      <c r="G74" s="140"/>
      <c r="H74" s="140"/>
      <c r="I74" s="140"/>
      <c r="J74" s="140"/>
    </row>
    <row r="75" spans="1:10" ht="15.75">
      <c r="A75" s="140"/>
      <c r="B75" s="140"/>
      <c r="C75" s="140"/>
      <c r="D75" s="140"/>
      <c r="E75" s="140"/>
      <c r="F75" s="140"/>
      <c r="G75" s="140"/>
      <c r="H75" s="140"/>
      <c r="I75" s="140"/>
      <c r="J75" s="140"/>
    </row>
    <row r="76" spans="1:10" ht="15.75">
      <c r="A76" s="140"/>
      <c r="B76" s="140"/>
      <c r="C76" s="140"/>
      <c r="D76" s="140"/>
      <c r="E76" s="140"/>
      <c r="F76" s="140"/>
      <c r="G76" s="140"/>
      <c r="H76" s="140"/>
      <c r="I76" s="140"/>
      <c r="J76" s="140"/>
    </row>
    <row r="77" spans="1:10" ht="15.75">
      <c r="A77" s="140"/>
      <c r="B77" s="140"/>
      <c r="C77" s="140"/>
      <c r="D77" s="140"/>
      <c r="E77" s="140"/>
      <c r="F77" s="140"/>
      <c r="G77" s="140"/>
      <c r="H77" s="140"/>
      <c r="I77" s="140"/>
      <c r="J77" s="140"/>
    </row>
    <row r="78" spans="1:10" ht="15.75">
      <c r="A78" s="140"/>
      <c r="B78" s="140"/>
      <c r="C78" s="140"/>
      <c r="D78" s="140"/>
      <c r="E78" s="140"/>
      <c r="F78" s="140"/>
      <c r="G78" s="140"/>
      <c r="H78" s="140"/>
      <c r="I78" s="140"/>
      <c r="J78" s="140"/>
    </row>
    <row r="79" spans="1:10" ht="15.75">
      <c r="A79" s="140"/>
      <c r="B79" s="140"/>
      <c r="C79" s="140"/>
      <c r="D79" s="140"/>
      <c r="E79" s="140"/>
      <c r="F79" s="140"/>
      <c r="G79" s="140"/>
      <c r="H79" s="140"/>
      <c r="I79" s="140"/>
      <c r="J79" s="140"/>
    </row>
    <row r="80" spans="1:10" ht="15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</row>
    <row r="81" spans="1:10" ht="15.75">
      <c r="A81" s="140"/>
      <c r="B81" s="140"/>
      <c r="C81" s="140"/>
      <c r="D81" s="140"/>
      <c r="E81" s="140"/>
      <c r="F81" s="140"/>
      <c r="G81" s="140"/>
      <c r="H81" s="140"/>
      <c r="I81" s="140"/>
      <c r="J81" s="140"/>
    </row>
    <row r="82" spans="1:10" ht="15.75">
      <c r="A82" s="140"/>
      <c r="B82" s="140"/>
      <c r="C82" s="140"/>
      <c r="D82" s="140"/>
      <c r="E82" s="140"/>
      <c r="F82" s="140"/>
      <c r="G82" s="140"/>
      <c r="H82" s="140"/>
      <c r="I82" s="140"/>
      <c r="J82" s="140"/>
    </row>
    <row r="83" spans="1:10" ht="15.75">
      <c r="A83" s="140"/>
      <c r="B83" s="140"/>
      <c r="C83" s="140"/>
      <c r="D83" s="140"/>
      <c r="E83" s="140"/>
      <c r="F83" s="140"/>
      <c r="G83" s="140"/>
      <c r="H83" s="140"/>
      <c r="I83" s="140"/>
      <c r="J83" s="140"/>
    </row>
    <row r="84" spans="1:10" ht="15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</row>
    <row r="85" spans="1:10" ht="15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</row>
    <row r="86" spans="1:10" ht="15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</row>
    <row r="87" spans="1:10" ht="15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</row>
    <row r="88" spans="1:10" ht="15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</row>
    <row r="89" spans="1:10" ht="15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</row>
    <row r="90" spans="1:10" ht="15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</row>
    <row r="91" spans="1:10" ht="15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</row>
    <row r="92" spans="1:10" ht="15.75">
      <c r="A92" s="140"/>
      <c r="B92" s="140"/>
      <c r="C92" s="140"/>
      <c r="D92" s="140"/>
      <c r="E92" s="140"/>
      <c r="F92" s="140"/>
      <c r="G92" s="140"/>
      <c r="H92" s="140"/>
      <c r="I92" s="140"/>
      <c r="J92" s="140"/>
    </row>
    <row r="93" spans="1:10" ht="15.75">
      <c r="A93" s="140"/>
      <c r="B93" s="140"/>
      <c r="C93" s="140"/>
      <c r="D93" s="140"/>
      <c r="E93" s="140"/>
      <c r="F93" s="140"/>
      <c r="G93" s="140"/>
      <c r="H93" s="140"/>
      <c r="I93" s="140"/>
      <c r="J93" s="140"/>
    </row>
    <row r="94" spans="1:10" ht="15.75">
      <c r="A94" s="140"/>
      <c r="B94" s="140"/>
      <c r="C94" s="140"/>
      <c r="D94" s="140"/>
      <c r="E94" s="140"/>
      <c r="F94" s="140"/>
      <c r="G94" s="140"/>
      <c r="H94" s="140"/>
      <c r="I94" s="140"/>
      <c r="J94" s="140"/>
    </row>
    <row r="95" spans="1:10" ht="15.75">
      <c r="A95" s="140"/>
      <c r="B95" s="140"/>
      <c r="C95" s="140"/>
      <c r="D95" s="140"/>
      <c r="E95" s="140"/>
      <c r="F95" s="140"/>
      <c r="G95" s="140"/>
      <c r="H95" s="140"/>
      <c r="I95" s="140"/>
      <c r="J95" s="140"/>
    </row>
    <row r="96" spans="1:10" ht="15.75">
      <c r="A96" s="140"/>
      <c r="B96" s="140"/>
      <c r="C96" s="140"/>
      <c r="D96" s="140"/>
      <c r="E96" s="140"/>
      <c r="F96" s="140"/>
      <c r="G96" s="140"/>
      <c r="H96" s="140"/>
      <c r="I96" s="140"/>
      <c r="J96" s="140"/>
    </row>
    <row r="97" spans="1:10" ht="15.75">
      <c r="A97" s="140"/>
      <c r="B97" s="140"/>
      <c r="C97" s="140"/>
      <c r="D97" s="140"/>
      <c r="E97" s="140"/>
      <c r="F97" s="140"/>
      <c r="G97" s="140"/>
      <c r="H97" s="140"/>
      <c r="I97" s="140"/>
      <c r="J97" s="140"/>
    </row>
    <row r="98" spans="1:10" ht="15.75">
      <c r="A98" s="140"/>
      <c r="B98" s="140"/>
      <c r="C98" s="140"/>
      <c r="D98" s="140"/>
      <c r="E98" s="140"/>
      <c r="F98" s="140"/>
      <c r="G98" s="140"/>
      <c r="H98" s="140"/>
      <c r="I98" s="140"/>
      <c r="J98" s="140"/>
    </row>
    <row r="99" spans="1:10" ht="15.75">
      <c r="A99" s="140"/>
      <c r="B99" s="140"/>
      <c r="C99" s="140"/>
      <c r="D99" s="140"/>
      <c r="E99" s="140"/>
      <c r="F99" s="140"/>
      <c r="G99" s="140"/>
      <c r="H99" s="140"/>
      <c r="I99" s="140"/>
      <c r="J99" s="140"/>
    </row>
    <row r="100" spans="1:10" ht="15.7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</row>
    <row r="101" spans="1:10" ht="15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</row>
    <row r="102" spans="1:10" ht="15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</row>
    <row r="103" spans="1:10" ht="15.7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</row>
    <row r="104" spans="1:10" ht="15.7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</row>
    <row r="105" spans="1:10" ht="15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</row>
    <row r="106" spans="1:10" ht="15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</row>
    <row r="107" spans="1:10" ht="15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</row>
    <row r="108" spans="1:10" ht="15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</row>
    <row r="109" spans="1:10" ht="15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</row>
    <row r="110" spans="1:10" ht="15.7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</row>
    <row r="111" spans="1:10" ht="15.7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</row>
    <row r="112" spans="1:10" ht="15.7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</row>
    <row r="113" spans="1:10" ht="15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</row>
    <row r="114" spans="1:10" ht="15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</row>
    <row r="115" spans="1:10" ht="15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</row>
    <row r="116" spans="1:10" ht="15.7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</row>
    <row r="117" spans="1:10" ht="15.7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</row>
    <row r="118" spans="1:10" ht="15.7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</row>
    <row r="119" spans="1:10" ht="15.7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</row>
    <row r="120" spans="1:10" ht="15.7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</row>
    <row r="121" spans="1:10" ht="15.7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</row>
    <row r="122" spans="1:10" ht="15.7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</row>
    <row r="123" spans="1:10" ht="15.7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</row>
    <row r="124" spans="1:10" ht="15.7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</row>
    <row r="125" spans="1:10" ht="15.7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</row>
    <row r="126" spans="1:10" ht="15.7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</row>
    <row r="127" spans="1:10" ht="15.7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</row>
    <row r="128" spans="1:10" ht="15.7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</row>
    <row r="129" spans="1:10" ht="15.7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</row>
    <row r="130" spans="1:10" ht="15.7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</row>
    <row r="131" spans="1:10" ht="15.7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</row>
    <row r="132" spans="1:10" ht="15.7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</row>
    <row r="133" spans="1:10" ht="15.7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</row>
    <row r="134" spans="1:10" ht="15.7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</row>
    <row r="135" spans="1:10" ht="15.7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</row>
    <row r="136" spans="1:10" ht="15.7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</row>
    <row r="137" spans="1:10" ht="15.7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</row>
    <row r="138" spans="1:10" ht="15.7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</row>
    <row r="139" spans="1:10" ht="15.7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</row>
    <row r="140" spans="1:10" ht="15.7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</row>
    <row r="141" spans="1:10" ht="15.7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</row>
    <row r="142" spans="1:10" ht="15.7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</row>
    <row r="143" spans="1:10" ht="15.7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</row>
    <row r="144" spans="1:10" ht="15.7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</row>
    <row r="145" spans="1:10" ht="15.7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</row>
    <row r="146" spans="1:10" ht="15.7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</row>
    <row r="147" spans="1:10" ht="15.7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</row>
    <row r="148" spans="1:10" ht="15.7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</row>
    <row r="149" spans="1:10" ht="15.7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</row>
    <row r="150" spans="1:10" ht="15.7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</row>
    <row r="151" spans="1:10" ht="15.7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</row>
    <row r="152" spans="1:10" ht="15.7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</row>
    <row r="153" spans="1:10" ht="15.7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</row>
    <row r="154" spans="1:10" ht="15.7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</row>
    <row r="155" spans="1:10" ht="15.7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</row>
    <row r="156" spans="1:10" ht="15.7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</row>
    <row r="157" spans="1:10" ht="15.7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</row>
    <row r="158" spans="1:10" ht="15.7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</row>
    <row r="159" spans="1:10" ht="15.7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</row>
    <row r="160" spans="1:10" ht="15.7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</row>
    <row r="161" spans="1:10" ht="15.7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</row>
    <row r="162" spans="1:10" ht="15.7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</row>
    <row r="163" spans="1:10" ht="15.7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</row>
    <row r="164" spans="1:10" ht="15.7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</row>
    <row r="165" spans="1:10" ht="15.7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</row>
    <row r="166" spans="1:10" ht="15.7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</row>
    <row r="167" spans="1:10" ht="15.7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</row>
    <row r="168" spans="1:10" ht="15.7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</row>
    <row r="169" spans="1:10" ht="15.7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</row>
    <row r="170" spans="1:10" ht="15.7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</row>
    <row r="171" spans="1:10" ht="15.7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</row>
    <row r="172" spans="1:10" ht="15.7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</row>
    <row r="173" spans="1:10" ht="15.7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</row>
    <row r="174" spans="1:10" ht="15.7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</row>
    <row r="175" spans="1:10" ht="15.7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</row>
    <row r="176" spans="1:10" ht="15.7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</row>
    <row r="177" spans="1:10" ht="15.7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</row>
    <row r="178" spans="1:10" ht="15.7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</row>
    <row r="179" spans="1:10" ht="15.7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</row>
    <row r="180" spans="1:10" ht="15.7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</row>
    <row r="181" spans="1:10" ht="15.7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</row>
    <row r="182" spans="1:10" ht="15.7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</row>
    <row r="183" spans="1:10" ht="15.7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</row>
    <row r="184" spans="1:10" ht="15.7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</row>
    <row r="185" spans="1:10" ht="15.7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</row>
    <row r="186" spans="1:10" ht="15.7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</row>
    <row r="187" spans="1:10" ht="15.7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</row>
    <row r="188" spans="1:10" ht="15.7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</row>
    <row r="189" spans="1:10" ht="15.7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</row>
    <row r="190" spans="1:10" ht="15.7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</row>
    <row r="191" spans="1:10" ht="15.7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</row>
    <row r="192" spans="1:10" ht="15.7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</row>
    <row r="193" spans="1:10" ht="15.7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 ht="15.7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</row>
    <row r="195" spans="1:10" ht="15.7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</row>
    <row r="196" spans="1:10" ht="15.7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</row>
    <row r="197" spans="1:10" ht="15.7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</row>
    <row r="198" spans="1:10" ht="15.7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</row>
    <row r="199" spans="1:10" ht="15.7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</row>
    <row r="200" spans="1:10" ht="15.7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</row>
    <row r="201" spans="1:10" ht="15.7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</row>
    <row r="202" spans="1:10" ht="15.7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</row>
    <row r="203" spans="1:10" ht="15.7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</row>
    <row r="204" spans="1:10" ht="15.7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</row>
    <row r="205" spans="1:10" ht="15.7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</row>
    <row r="206" spans="1:10" ht="15.7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</row>
    <row r="207" spans="1:10" ht="15.7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</row>
    <row r="208" spans="1:10" ht="15.7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</row>
    <row r="209" spans="1:10" ht="15.7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</row>
    <row r="210" spans="1:10" ht="15.7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</row>
    <row r="211" spans="1:10" ht="15.7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</row>
    <row r="212" spans="1:10" ht="15.7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</row>
    <row r="213" spans="1:10" ht="15.7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</row>
    <row r="214" spans="1:10" ht="15.7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</row>
    <row r="215" spans="1:10" ht="15.7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</row>
  </sheetData>
  <mergeCells count="15">
    <mergeCell ref="A34:J34"/>
    <mergeCell ref="A35:J35"/>
    <mergeCell ref="A36:J36"/>
    <mergeCell ref="A5:B5"/>
    <mergeCell ref="A6:J6"/>
    <mergeCell ref="A7:J7"/>
    <mergeCell ref="A25:J25"/>
    <mergeCell ref="G30:I30"/>
    <mergeCell ref="G31:I31"/>
    <mergeCell ref="A4:B4"/>
    <mergeCell ref="A1:J1"/>
    <mergeCell ref="A2:B2"/>
    <mergeCell ref="C2:J2"/>
    <mergeCell ref="A3:B3"/>
    <mergeCell ref="C3:D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82" workbookViewId="0">
      <selection activeCell="J32" sqref="J32"/>
    </sheetView>
  </sheetViews>
  <sheetFormatPr defaultRowHeight="12.75"/>
  <cols>
    <col min="1" max="1" width="66.42578125" style="654" customWidth="1"/>
    <col min="2" max="2" width="13.7109375" style="655" customWidth="1"/>
    <col min="3" max="256" width="9.140625" style="654"/>
    <col min="257" max="257" width="66.42578125" style="654" customWidth="1"/>
    <col min="258" max="258" width="44.28515625" style="654" customWidth="1"/>
    <col min="259" max="512" width="9.140625" style="654"/>
    <col min="513" max="513" width="66.42578125" style="654" customWidth="1"/>
    <col min="514" max="514" width="44.28515625" style="654" customWidth="1"/>
    <col min="515" max="768" width="9.140625" style="654"/>
    <col min="769" max="769" width="66.42578125" style="654" customWidth="1"/>
    <col min="770" max="770" width="44.28515625" style="654" customWidth="1"/>
    <col min="771" max="1024" width="9.140625" style="654"/>
    <col min="1025" max="1025" width="66.42578125" style="654" customWidth="1"/>
    <col min="1026" max="1026" width="44.28515625" style="654" customWidth="1"/>
    <col min="1027" max="1280" width="9.140625" style="654"/>
    <col min="1281" max="1281" width="66.42578125" style="654" customWidth="1"/>
    <col min="1282" max="1282" width="44.28515625" style="654" customWidth="1"/>
    <col min="1283" max="1536" width="9.140625" style="654"/>
    <col min="1537" max="1537" width="66.42578125" style="654" customWidth="1"/>
    <col min="1538" max="1538" width="44.28515625" style="654" customWidth="1"/>
    <col min="1539" max="1792" width="9.140625" style="654"/>
    <col min="1793" max="1793" width="66.42578125" style="654" customWidth="1"/>
    <col min="1794" max="1794" width="44.28515625" style="654" customWidth="1"/>
    <col min="1795" max="2048" width="9.140625" style="654"/>
    <col min="2049" max="2049" width="66.42578125" style="654" customWidth="1"/>
    <col min="2050" max="2050" width="44.28515625" style="654" customWidth="1"/>
    <col min="2051" max="2304" width="9.140625" style="654"/>
    <col min="2305" max="2305" width="66.42578125" style="654" customWidth="1"/>
    <col min="2306" max="2306" width="44.28515625" style="654" customWidth="1"/>
    <col min="2307" max="2560" width="9.140625" style="654"/>
    <col min="2561" max="2561" width="66.42578125" style="654" customWidth="1"/>
    <col min="2562" max="2562" width="44.28515625" style="654" customWidth="1"/>
    <col min="2563" max="2816" width="9.140625" style="654"/>
    <col min="2817" max="2817" width="66.42578125" style="654" customWidth="1"/>
    <col min="2818" max="2818" width="44.28515625" style="654" customWidth="1"/>
    <col min="2819" max="3072" width="9.140625" style="654"/>
    <col min="3073" max="3073" width="66.42578125" style="654" customWidth="1"/>
    <col min="3074" max="3074" width="44.28515625" style="654" customWidth="1"/>
    <col min="3075" max="3328" width="9.140625" style="654"/>
    <col min="3329" max="3329" width="66.42578125" style="654" customWidth="1"/>
    <col min="3330" max="3330" width="44.28515625" style="654" customWidth="1"/>
    <col min="3331" max="3584" width="9.140625" style="654"/>
    <col min="3585" max="3585" width="66.42578125" style="654" customWidth="1"/>
    <col min="3586" max="3586" width="44.28515625" style="654" customWidth="1"/>
    <col min="3587" max="3840" width="9.140625" style="654"/>
    <col min="3841" max="3841" width="66.42578125" style="654" customWidth="1"/>
    <col min="3842" max="3842" width="44.28515625" style="654" customWidth="1"/>
    <col min="3843" max="4096" width="9.140625" style="654"/>
    <col min="4097" max="4097" width="66.42578125" style="654" customWidth="1"/>
    <col min="4098" max="4098" width="44.28515625" style="654" customWidth="1"/>
    <col min="4099" max="4352" width="9.140625" style="654"/>
    <col min="4353" max="4353" width="66.42578125" style="654" customWidth="1"/>
    <col min="4354" max="4354" width="44.28515625" style="654" customWidth="1"/>
    <col min="4355" max="4608" width="9.140625" style="654"/>
    <col min="4609" max="4609" width="66.42578125" style="654" customWidth="1"/>
    <col min="4610" max="4610" width="44.28515625" style="654" customWidth="1"/>
    <col min="4611" max="4864" width="9.140625" style="654"/>
    <col min="4865" max="4865" width="66.42578125" style="654" customWidth="1"/>
    <col min="4866" max="4866" width="44.28515625" style="654" customWidth="1"/>
    <col min="4867" max="5120" width="9.140625" style="654"/>
    <col min="5121" max="5121" width="66.42578125" style="654" customWidth="1"/>
    <col min="5122" max="5122" width="44.28515625" style="654" customWidth="1"/>
    <col min="5123" max="5376" width="9.140625" style="654"/>
    <col min="5377" max="5377" width="66.42578125" style="654" customWidth="1"/>
    <col min="5378" max="5378" width="44.28515625" style="654" customWidth="1"/>
    <col min="5379" max="5632" width="9.140625" style="654"/>
    <col min="5633" max="5633" width="66.42578125" style="654" customWidth="1"/>
    <col min="5634" max="5634" width="44.28515625" style="654" customWidth="1"/>
    <col min="5635" max="5888" width="9.140625" style="654"/>
    <col min="5889" max="5889" width="66.42578125" style="654" customWidth="1"/>
    <col min="5890" max="5890" width="44.28515625" style="654" customWidth="1"/>
    <col min="5891" max="6144" width="9.140625" style="654"/>
    <col min="6145" max="6145" width="66.42578125" style="654" customWidth="1"/>
    <col min="6146" max="6146" width="44.28515625" style="654" customWidth="1"/>
    <col min="6147" max="6400" width="9.140625" style="654"/>
    <col min="6401" max="6401" width="66.42578125" style="654" customWidth="1"/>
    <col min="6402" max="6402" width="44.28515625" style="654" customWidth="1"/>
    <col min="6403" max="6656" width="9.140625" style="654"/>
    <col min="6657" max="6657" width="66.42578125" style="654" customWidth="1"/>
    <col min="6658" max="6658" width="44.28515625" style="654" customWidth="1"/>
    <col min="6659" max="6912" width="9.140625" style="654"/>
    <col min="6913" max="6913" width="66.42578125" style="654" customWidth="1"/>
    <col min="6914" max="6914" width="44.28515625" style="654" customWidth="1"/>
    <col min="6915" max="7168" width="9.140625" style="654"/>
    <col min="7169" max="7169" width="66.42578125" style="654" customWidth="1"/>
    <col min="7170" max="7170" width="44.28515625" style="654" customWidth="1"/>
    <col min="7171" max="7424" width="9.140625" style="654"/>
    <col min="7425" max="7425" width="66.42578125" style="654" customWidth="1"/>
    <col min="7426" max="7426" width="44.28515625" style="654" customWidth="1"/>
    <col min="7427" max="7680" width="9.140625" style="654"/>
    <col min="7681" max="7681" width="66.42578125" style="654" customWidth="1"/>
    <col min="7682" max="7682" width="44.28515625" style="654" customWidth="1"/>
    <col min="7683" max="7936" width="9.140625" style="654"/>
    <col min="7937" max="7937" width="66.42578125" style="654" customWidth="1"/>
    <col min="7938" max="7938" width="44.28515625" style="654" customWidth="1"/>
    <col min="7939" max="8192" width="9.140625" style="654"/>
    <col min="8193" max="8193" width="66.42578125" style="654" customWidth="1"/>
    <col min="8194" max="8194" width="44.28515625" style="654" customWidth="1"/>
    <col min="8195" max="8448" width="9.140625" style="654"/>
    <col min="8449" max="8449" width="66.42578125" style="654" customWidth="1"/>
    <col min="8450" max="8450" width="44.28515625" style="654" customWidth="1"/>
    <col min="8451" max="8704" width="9.140625" style="654"/>
    <col min="8705" max="8705" width="66.42578125" style="654" customWidth="1"/>
    <col min="8706" max="8706" width="44.28515625" style="654" customWidth="1"/>
    <col min="8707" max="8960" width="9.140625" style="654"/>
    <col min="8961" max="8961" width="66.42578125" style="654" customWidth="1"/>
    <col min="8962" max="8962" width="44.28515625" style="654" customWidth="1"/>
    <col min="8963" max="9216" width="9.140625" style="654"/>
    <col min="9217" max="9217" width="66.42578125" style="654" customWidth="1"/>
    <col min="9218" max="9218" width="44.28515625" style="654" customWidth="1"/>
    <col min="9219" max="9472" width="9.140625" style="654"/>
    <col min="9473" max="9473" width="66.42578125" style="654" customWidth="1"/>
    <col min="9474" max="9474" width="44.28515625" style="654" customWidth="1"/>
    <col min="9475" max="9728" width="9.140625" style="654"/>
    <col min="9729" max="9729" width="66.42578125" style="654" customWidth="1"/>
    <col min="9730" max="9730" width="44.28515625" style="654" customWidth="1"/>
    <col min="9731" max="9984" width="9.140625" style="654"/>
    <col min="9985" max="9985" width="66.42578125" style="654" customWidth="1"/>
    <col min="9986" max="9986" width="44.28515625" style="654" customWidth="1"/>
    <col min="9987" max="10240" width="9.140625" style="654"/>
    <col min="10241" max="10241" width="66.42578125" style="654" customWidth="1"/>
    <col min="10242" max="10242" width="44.28515625" style="654" customWidth="1"/>
    <col min="10243" max="10496" width="9.140625" style="654"/>
    <col min="10497" max="10497" width="66.42578125" style="654" customWidth="1"/>
    <col min="10498" max="10498" width="44.28515625" style="654" customWidth="1"/>
    <col min="10499" max="10752" width="9.140625" style="654"/>
    <col min="10753" max="10753" width="66.42578125" style="654" customWidth="1"/>
    <col min="10754" max="10754" width="44.28515625" style="654" customWidth="1"/>
    <col min="10755" max="11008" width="9.140625" style="654"/>
    <col min="11009" max="11009" width="66.42578125" style="654" customWidth="1"/>
    <col min="11010" max="11010" width="44.28515625" style="654" customWidth="1"/>
    <col min="11011" max="11264" width="9.140625" style="654"/>
    <col min="11265" max="11265" width="66.42578125" style="654" customWidth="1"/>
    <col min="11266" max="11266" width="44.28515625" style="654" customWidth="1"/>
    <col min="11267" max="11520" width="9.140625" style="654"/>
    <col min="11521" max="11521" width="66.42578125" style="654" customWidth="1"/>
    <col min="11522" max="11522" width="44.28515625" style="654" customWidth="1"/>
    <col min="11523" max="11776" width="9.140625" style="654"/>
    <col min="11777" max="11777" width="66.42578125" style="654" customWidth="1"/>
    <col min="11778" max="11778" width="44.28515625" style="654" customWidth="1"/>
    <col min="11779" max="12032" width="9.140625" style="654"/>
    <col min="12033" max="12033" width="66.42578125" style="654" customWidth="1"/>
    <col min="12034" max="12034" width="44.28515625" style="654" customWidth="1"/>
    <col min="12035" max="12288" width="9.140625" style="654"/>
    <col min="12289" max="12289" width="66.42578125" style="654" customWidth="1"/>
    <col min="12290" max="12290" width="44.28515625" style="654" customWidth="1"/>
    <col min="12291" max="12544" width="9.140625" style="654"/>
    <col min="12545" max="12545" width="66.42578125" style="654" customWidth="1"/>
    <col min="12546" max="12546" width="44.28515625" style="654" customWidth="1"/>
    <col min="12547" max="12800" width="9.140625" style="654"/>
    <col min="12801" max="12801" width="66.42578125" style="654" customWidth="1"/>
    <col min="12802" max="12802" width="44.28515625" style="654" customWidth="1"/>
    <col min="12803" max="13056" width="9.140625" style="654"/>
    <col min="13057" max="13057" width="66.42578125" style="654" customWidth="1"/>
    <col min="13058" max="13058" width="44.28515625" style="654" customWidth="1"/>
    <col min="13059" max="13312" width="9.140625" style="654"/>
    <col min="13313" max="13313" width="66.42578125" style="654" customWidth="1"/>
    <col min="13314" max="13314" width="44.28515625" style="654" customWidth="1"/>
    <col min="13315" max="13568" width="9.140625" style="654"/>
    <col min="13569" max="13569" width="66.42578125" style="654" customWidth="1"/>
    <col min="13570" max="13570" width="44.28515625" style="654" customWidth="1"/>
    <col min="13571" max="13824" width="9.140625" style="654"/>
    <col min="13825" max="13825" width="66.42578125" style="654" customWidth="1"/>
    <col min="13826" max="13826" width="44.28515625" style="654" customWidth="1"/>
    <col min="13827" max="14080" width="9.140625" style="654"/>
    <col min="14081" max="14081" width="66.42578125" style="654" customWidth="1"/>
    <col min="14082" max="14082" width="44.28515625" style="654" customWidth="1"/>
    <col min="14083" max="14336" width="9.140625" style="654"/>
    <col min="14337" max="14337" width="66.42578125" style="654" customWidth="1"/>
    <col min="14338" max="14338" width="44.28515625" style="654" customWidth="1"/>
    <col min="14339" max="14592" width="9.140625" style="654"/>
    <col min="14593" max="14593" width="66.42578125" style="654" customWidth="1"/>
    <col min="14594" max="14594" width="44.28515625" style="654" customWidth="1"/>
    <col min="14595" max="14848" width="9.140625" style="654"/>
    <col min="14849" max="14849" width="66.42578125" style="654" customWidth="1"/>
    <col min="14850" max="14850" width="44.28515625" style="654" customWidth="1"/>
    <col min="14851" max="15104" width="9.140625" style="654"/>
    <col min="15105" max="15105" width="66.42578125" style="654" customWidth="1"/>
    <col min="15106" max="15106" width="44.28515625" style="654" customWidth="1"/>
    <col min="15107" max="15360" width="9.140625" style="654"/>
    <col min="15361" max="15361" width="66.42578125" style="654" customWidth="1"/>
    <col min="15362" max="15362" width="44.28515625" style="654" customWidth="1"/>
    <col min="15363" max="15616" width="9.140625" style="654"/>
    <col min="15617" max="15617" width="66.42578125" style="654" customWidth="1"/>
    <col min="15618" max="15618" width="44.28515625" style="654" customWidth="1"/>
    <col min="15619" max="15872" width="9.140625" style="654"/>
    <col min="15873" max="15873" width="66.42578125" style="654" customWidth="1"/>
    <col min="15874" max="15874" width="44.28515625" style="654" customWidth="1"/>
    <col min="15875" max="16128" width="9.140625" style="654"/>
    <col min="16129" max="16129" width="66.42578125" style="654" customWidth="1"/>
    <col min="16130" max="16130" width="44.28515625" style="654" customWidth="1"/>
    <col min="16131" max="16384" width="9.140625" style="654"/>
  </cols>
  <sheetData>
    <row r="1" spans="1:7" ht="53.25" customHeight="1">
      <c r="A1" s="1134" t="s">
        <v>950</v>
      </c>
      <c r="B1" s="1134"/>
      <c r="C1" s="1134"/>
    </row>
    <row r="2" spans="1:7">
      <c r="A2" s="655"/>
      <c r="C2" s="656" t="s">
        <v>951</v>
      </c>
    </row>
    <row r="3" spans="1:7" s="118" customFormat="1">
      <c r="A3" s="657"/>
      <c r="B3" s="658" t="s">
        <v>952</v>
      </c>
      <c r="C3" s="658">
        <v>2017</v>
      </c>
      <c r="D3" s="659">
        <v>2018</v>
      </c>
      <c r="E3" s="659">
        <v>2019</v>
      </c>
      <c r="F3" s="659">
        <v>2020</v>
      </c>
      <c r="G3" s="659">
        <v>2021</v>
      </c>
    </row>
    <row r="4" spans="1:7">
      <c r="A4" s="660" t="s">
        <v>953</v>
      </c>
      <c r="B4" s="661"/>
      <c r="C4" s="662">
        <v>44907</v>
      </c>
      <c r="D4" s="662">
        <v>49895</v>
      </c>
      <c r="E4" s="662">
        <v>53918</v>
      </c>
      <c r="F4" s="662">
        <v>57982</v>
      </c>
      <c r="G4" s="662">
        <v>64270</v>
      </c>
    </row>
    <row r="5" spans="1:7">
      <c r="A5" s="663" t="s">
        <v>954</v>
      </c>
      <c r="B5" s="664" t="s">
        <v>955</v>
      </c>
      <c r="C5" s="665">
        <v>29038</v>
      </c>
      <c r="D5" s="666">
        <v>32526</v>
      </c>
      <c r="E5" s="666">
        <v>36193</v>
      </c>
      <c r="F5" s="667">
        <v>39523</v>
      </c>
      <c r="G5" s="668">
        <v>44746</v>
      </c>
    </row>
    <row r="6" spans="1:7">
      <c r="A6" s="669" t="s">
        <v>956</v>
      </c>
      <c r="B6" s="670"/>
      <c r="C6" s="671"/>
      <c r="D6" s="672"/>
      <c r="E6" s="673"/>
      <c r="F6" s="672"/>
      <c r="G6" s="673"/>
    </row>
    <row r="7" spans="1:7" ht="24">
      <c r="A7" s="669" t="s">
        <v>957</v>
      </c>
      <c r="B7" s="670" t="s">
        <v>958</v>
      </c>
      <c r="C7" s="674">
        <v>26169</v>
      </c>
      <c r="D7" s="675">
        <v>28748</v>
      </c>
      <c r="E7" s="675">
        <v>31741</v>
      </c>
      <c r="F7" s="676">
        <v>34743</v>
      </c>
      <c r="G7" s="677">
        <v>39468</v>
      </c>
    </row>
    <row r="8" spans="1:7">
      <c r="A8" s="669" t="s">
        <v>959</v>
      </c>
      <c r="B8" s="670" t="s">
        <v>960</v>
      </c>
      <c r="C8" s="674">
        <v>31787</v>
      </c>
      <c r="D8" s="675">
        <v>36620</v>
      </c>
      <c r="E8" s="675">
        <v>39514</v>
      </c>
      <c r="F8" s="676">
        <v>43406</v>
      </c>
      <c r="G8" s="677">
        <v>48875</v>
      </c>
    </row>
    <row r="9" spans="1:7">
      <c r="A9" s="669" t="s">
        <v>961</v>
      </c>
      <c r="B9" s="670" t="s">
        <v>962</v>
      </c>
      <c r="C9" s="674">
        <v>87162</v>
      </c>
      <c r="D9" s="675">
        <v>96647</v>
      </c>
      <c r="E9" s="675">
        <v>114570</v>
      </c>
      <c r="F9" s="676">
        <v>118960</v>
      </c>
      <c r="G9" s="677">
        <v>129553</v>
      </c>
    </row>
    <row r="10" spans="1:7" ht="17.25" customHeight="1">
      <c r="A10" s="663" t="s">
        <v>963</v>
      </c>
      <c r="B10" s="678" t="s">
        <v>964</v>
      </c>
      <c r="C10" s="665">
        <v>76982</v>
      </c>
      <c r="D10" s="666">
        <v>86322</v>
      </c>
      <c r="E10" s="666">
        <v>92541</v>
      </c>
      <c r="F10" s="667">
        <v>98494</v>
      </c>
      <c r="G10" s="668">
        <v>106926</v>
      </c>
    </row>
    <row r="11" spans="1:7">
      <c r="A11" s="669" t="s">
        <v>965</v>
      </c>
      <c r="B11" s="670"/>
      <c r="C11" s="679"/>
      <c r="D11" s="672"/>
      <c r="E11" s="673"/>
      <c r="F11" s="672"/>
      <c r="G11" s="673"/>
    </row>
    <row r="12" spans="1:7">
      <c r="A12" s="669" t="s">
        <v>966</v>
      </c>
      <c r="B12" s="670" t="s">
        <v>967</v>
      </c>
      <c r="C12" s="674">
        <v>53348</v>
      </c>
      <c r="D12" s="675">
        <v>59888</v>
      </c>
      <c r="E12" s="675">
        <v>64178</v>
      </c>
      <c r="F12" s="676">
        <v>62850</v>
      </c>
      <c r="G12" s="677">
        <v>73819</v>
      </c>
    </row>
    <row r="13" spans="1:7">
      <c r="A13" s="669" t="s">
        <v>968</v>
      </c>
      <c r="B13" s="670" t="s">
        <v>969</v>
      </c>
      <c r="C13" s="674">
        <v>104456</v>
      </c>
      <c r="D13" s="675">
        <v>128079</v>
      </c>
      <c r="E13" s="675">
        <v>135450</v>
      </c>
      <c r="F13" s="676">
        <v>142745</v>
      </c>
      <c r="G13" s="677">
        <v>150147</v>
      </c>
    </row>
    <row r="14" spans="1:7">
      <c r="A14" s="669" t="s">
        <v>970</v>
      </c>
      <c r="B14" s="670" t="s">
        <v>971</v>
      </c>
      <c r="C14" s="674">
        <v>61793</v>
      </c>
      <c r="D14" s="675">
        <v>71544</v>
      </c>
      <c r="E14" s="675">
        <v>79354</v>
      </c>
      <c r="F14" s="676">
        <v>90049</v>
      </c>
      <c r="G14" s="677">
        <v>98188</v>
      </c>
    </row>
    <row r="15" spans="1:7">
      <c r="A15" s="669" t="s">
        <v>972</v>
      </c>
      <c r="B15" s="670" t="s">
        <v>973</v>
      </c>
      <c r="C15" s="674">
        <v>56746</v>
      </c>
      <c r="D15" s="675">
        <v>57554</v>
      </c>
      <c r="E15" s="675">
        <v>65034</v>
      </c>
      <c r="F15" s="676">
        <v>66989</v>
      </c>
      <c r="G15" s="677">
        <v>73982</v>
      </c>
    </row>
    <row r="16" spans="1:7">
      <c r="A16" s="669" t="s">
        <v>974</v>
      </c>
      <c r="B16" s="670" t="s">
        <v>975</v>
      </c>
      <c r="C16" s="674">
        <v>78289</v>
      </c>
      <c r="D16" s="675">
        <v>87922</v>
      </c>
      <c r="E16" s="675">
        <v>93326</v>
      </c>
      <c r="F16" s="676">
        <v>98523</v>
      </c>
      <c r="G16" s="677">
        <v>105436</v>
      </c>
    </row>
    <row r="17" spans="1:7">
      <c r="A17" s="663" t="s">
        <v>976</v>
      </c>
      <c r="B17" s="678" t="s">
        <v>977</v>
      </c>
      <c r="C17" s="665">
        <v>43481</v>
      </c>
      <c r="D17" s="666">
        <v>45386</v>
      </c>
      <c r="E17" s="666">
        <v>48720</v>
      </c>
      <c r="F17" s="667">
        <v>51321</v>
      </c>
      <c r="G17" s="668">
        <v>57765</v>
      </c>
    </row>
    <row r="18" spans="1:7">
      <c r="A18" s="669" t="s">
        <v>978</v>
      </c>
      <c r="B18" s="670"/>
      <c r="C18" s="671"/>
      <c r="D18" s="672"/>
      <c r="E18" s="673"/>
      <c r="F18" s="672"/>
      <c r="G18" s="673"/>
    </row>
    <row r="19" spans="1:7">
      <c r="A19" s="669" t="s">
        <v>979</v>
      </c>
      <c r="B19" s="670" t="s">
        <v>980</v>
      </c>
      <c r="C19" s="674">
        <v>33991</v>
      </c>
      <c r="D19" s="675">
        <v>36388</v>
      </c>
      <c r="E19" s="675">
        <v>39477</v>
      </c>
      <c r="F19" s="676">
        <v>42064</v>
      </c>
      <c r="G19" s="677">
        <v>47245</v>
      </c>
    </row>
    <row r="20" spans="1:7">
      <c r="A20" s="669" t="s">
        <v>981</v>
      </c>
      <c r="B20" s="670" t="s">
        <v>982</v>
      </c>
      <c r="C20" s="674">
        <v>45154</v>
      </c>
      <c r="D20" s="675">
        <v>47720</v>
      </c>
      <c r="E20" s="675">
        <v>51303</v>
      </c>
      <c r="F20" s="676">
        <v>53831</v>
      </c>
      <c r="G20" s="677">
        <v>58822</v>
      </c>
    </row>
    <row r="21" spans="1:7">
      <c r="A21" s="669" t="s">
        <v>983</v>
      </c>
      <c r="B21" s="670" t="s">
        <v>984</v>
      </c>
      <c r="C21" s="674">
        <v>98288</v>
      </c>
      <c r="D21" s="675">
        <v>105789</v>
      </c>
      <c r="E21" s="675">
        <v>114925</v>
      </c>
      <c r="F21" s="676">
        <v>123578</v>
      </c>
      <c r="G21" s="677">
        <v>123540</v>
      </c>
    </row>
    <row r="22" spans="1:7">
      <c r="A22" s="669" t="s">
        <v>985</v>
      </c>
      <c r="B22" s="670" t="s">
        <v>986</v>
      </c>
      <c r="C22" s="674">
        <v>25570</v>
      </c>
      <c r="D22" s="675">
        <v>27904</v>
      </c>
      <c r="E22" s="675">
        <v>29378</v>
      </c>
      <c r="F22" s="676">
        <v>32149</v>
      </c>
      <c r="G22" s="677">
        <v>37544</v>
      </c>
    </row>
    <row r="23" spans="1:7">
      <c r="A23" s="669" t="s">
        <v>987</v>
      </c>
      <c r="B23" s="670" t="s">
        <v>988</v>
      </c>
      <c r="C23" s="674">
        <v>24902</v>
      </c>
      <c r="D23" s="675">
        <v>19077</v>
      </c>
      <c r="E23" s="675">
        <v>20326</v>
      </c>
      <c r="F23" s="676">
        <v>20799</v>
      </c>
      <c r="G23" s="677">
        <v>23179</v>
      </c>
    </row>
    <row r="24" spans="1:7" ht="12.75" customHeight="1">
      <c r="A24" s="669" t="s">
        <v>989</v>
      </c>
      <c r="B24" s="670" t="s">
        <v>990</v>
      </c>
      <c r="C24" s="674">
        <v>23751</v>
      </c>
      <c r="D24" s="675">
        <v>26986</v>
      </c>
      <c r="E24" s="675">
        <v>29318</v>
      </c>
      <c r="F24" s="676">
        <v>29859</v>
      </c>
      <c r="G24" s="677">
        <v>35971</v>
      </c>
    </row>
    <row r="25" spans="1:7" ht="24">
      <c r="A25" s="669" t="s">
        <v>991</v>
      </c>
      <c r="B25" s="670" t="s">
        <v>992</v>
      </c>
      <c r="C25" s="674">
        <v>33757</v>
      </c>
      <c r="D25" s="675">
        <v>32593</v>
      </c>
      <c r="E25" s="675">
        <v>35114</v>
      </c>
      <c r="F25" s="676">
        <v>37421</v>
      </c>
      <c r="G25" s="677">
        <v>43666</v>
      </c>
    </row>
    <row r="26" spans="1:7">
      <c r="A26" s="669" t="s">
        <v>993</v>
      </c>
      <c r="B26" s="670" t="s">
        <v>994</v>
      </c>
      <c r="C26" s="674">
        <v>45725</v>
      </c>
      <c r="D26" s="675">
        <v>49410</v>
      </c>
      <c r="E26" s="675">
        <v>54373</v>
      </c>
      <c r="F26" s="676">
        <v>57556</v>
      </c>
      <c r="G26" s="677">
        <v>65319</v>
      </c>
    </row>
    <row r="27" spans="1:7">
      <c r="A27" s="669" t="s">
        <v>995</v>
      </c>
      <c r="B27" s="670" t="s">
        <v>996</v>
      </c>
      <c r="C27" s="674">
        <v>44905</v>
      </c>
      <c r="D27" s="675">
        <v>49485</v>
      </c>
      <c r="E27" s="675">
        <v>49903</v>
      </c>
      <c r="F27" s="676">
        <v>51490</v>
      </c>
      <c r="G27" s="677">
        <v>58108</v>
      </c>
    </row>
    <row r="28" spans="1:7">
      <c r="A28" s="669" t="s">
        <v>997</v>
      </c>
      <c r="B28" s="670" t="s">
        <v>998</v>
      </c>
      <c r="C28" s="674">
        <v>98053</v>
      </c>
      <c r="D28" s="675">
        <v>88971</v>
      </c>
      <c r="E28" s="675">
        <v>82727</v>
      </c>
      <c r="F28" s="676">
        <v>82985</v>
      </c>
      <c r="G28" s="677">
        <v>88613</v>
      </c>
    </row>
    <row r="29" spans="1:7">
      <c r="A29" s="669" t="s">
        <v>999</v>
      </c>
      <c r="B29" s="670" t="s">
        <v>1000</v>
      </c>
      <c r="C29" s="674">
        <v>48602</v>
      </c>
      <c r="D29" s="675">
        <v>52253</v>
      </c>
      <c r="E29" s="675">
        <v>57173</v>
      </c>
      <c r="F29" s="676">
        <v>60108</v>
      </c>
      <c r="G29" s="677">
        <v>67537</v>
      </c>
    </row>
    <row r="30" spans="1:7" ht="20.25" customHeight="1">
      <c r="A30" s="669" t="s">
        <v>1001</v>
      </c>
      <c r="B30" s="670" t="s">
        <v>1002</v>
      </c>
      <c r="C30" s="674">
        <v>59394</v>
      </c>
      <c r="D30" s="675">
        <v>59479</v>
      </c>
      <c r="E30" s="675">
        <v>65815</v>
      </c>
      <c r="F30" s="676">
        <v>74053</v>
      </c>
      <c r="G30" s="677">
        <v>82099</v>
      </c>
    </row>
    <row r="31" spans="1:7">
      <c r="A31" s="669" t="s">
        <v>1003</v>
      </c>
      <c r="B31" s="670" t="s">
        <v>1004</v>
      </c>
      <c r="C31" s="674">
        <v>37652</v>
      </c>
      <c r="D31" s="675">
        <v>40711</v>
      </c>
      <c r="E31" s="675">
        <v>43497</v>
      </c>
      <c r="F31" s="676">
        <v>46267</v>
      </c>
      <c r="G31" s="677">
        <v>53127</v>
      </c>
    </row>
    <row r="32" spans="1:7">
      <c r="A32" s="669" t="s">
        <v>1005</v>
      </c>
      <c r="B32" s="670" t="s">
        <v>1006</v>
      </c>
      <c r="C32" s="674">
        <v>34751</v>
      </c>
      <c r="D32" s="675">
        <v>39098</v>
      </c>
      <c r="E32" s="675">
        <v>43104</v>
      </c>
      <c r="F32" s="676">
        <v>46125</v>
      </c>
      <c r="G32" s="677">
        <v>52312</v>
      </c>
    </row>
    <row r="33" spans="1:7">
      <c r="A33" s="669" t="s">
        <v>1007</v>
      </c>
      <c r="B33" s="670" t="s">
        <v>1008</v>
      </c>
      <c r="C33" s="674">
        <v>50278</v>
      </c>
      <c r="D33" s="675">
        <v>51282</v>
      </c>
      <c r="E33" s="675">
        <v>54645</v>
      </c>
      <c r="F33" s="676">
        <v>58242</v>
      </c>
      <c r="G33" s="677">
        <v>64971</v>
      </c>
    </row>
    <row r="34" spans="1:7">
      <c r="A34" s="669" t="s">
        <v>1009</v>
      </c>
      <c r="B34" s="670" t="s">
        <v>1010</v>
      </c>
      <c r="C34" s="674">
        <v>41034</v>
      </c>
      <c r="D34" s="675">
        <v>43303</v>
      </c>
      <c r="E34" s="675">
        <v>46665</v>
      </c>
      <c r="F34" s="676">
        <v>49248</v>
      </c>
      <c r="G34" s="677">
        <v>54733</v>
      </c>
    </row>
    <row r="35" spans="1:7">
      <c r="A35" s="680" t="s">
        <v>1011</v>
      </c>
      <c r="B35" s="670" t="s">
        <v>1012</v>
      </c>
      <c r="C35" s="674">
        <v>47376</v>
      </c>
      <c r="D35" s="675">
        <v>51470</v>
      </c>
      <c r="E35" s="675">
        <v>54444</v>
      </c>
      <c r="F35" s="676">
        <v>56692</v>
      </c>
      <c r="G35" s="677">
        <v>64637</v>
      </c>
    </row>
    <row r="36" spans="1:7">
      <c r="A36" s="669" t="s">
        <v>1013</v>
      </c>
      <c r="B36" s="670" t="s">
        <v>1014</v>
      </c>
      <c r="C36" s="674">
        <v>37450</v>
      </c>
      <c r="D36" s="675">
        <v>40289</v>
      </c>
      <c r="E36" s="675">
        <v>43157</v>
      </c>
      <c r="F36" s="676">
        <v>45689</v>
      </c>
      <c r="G36" s="677">
        <v>52671</v>
      </c>
    </row>
    <row r="37" spans="1:7" ht="12" customHeight="1">
      <c r="A37" s="669" t="s">
        <v>1015</v>
      </c>
      <c r="B37" s="670" t="s">
        <v>1016</v>
      </c>
      <c r="C37" s="674">
        <v>41276</v>
      </c>
      <c r="D37" s="675">
        <v>43423</v>
      </c>
      <c r="E37" s="675">
        <v>47347</v>
      </c>
      <c r="F37" s="676">
        <v>50193</v>
      </c>
      <c r="G37" s="677">
        <v>57471</v>
      </c>
    </row>
    <row r="38" spans="1:7">
      <c r="A38" s="669" t="s">
        <v>1017</v>
      </c>
      <c r="B38" s="670" t="s">
        <v>1018</v>
      </c>
      <c r="C38" s="674">
        <v>39605</v>
      </c>
      <c r="D38" s="675">
        <v>43492</v>
      </c>
      <c r="E38" s="675">
        <v>46680</v>
      </c>
      <c r="F38" s="676">
        <v>48394</v>
      </c>
      <c r="G38" s="677">
        <v>55037</v>
      </c>
    </row>
    <row r="39" spans="1:7">
      <c r="A39" s="680" t="s">
        <v>1019</v>
      </c>
      <c r="B39" s="670" t="s">
        <v>1020</v>
      </c>
      <c r="C39" s="674">
        <v>45219</v>
      </c>
      <c r="D39" s="675">
        <v>48177</v>
      </c>
      <c r="E39" s="675">
        <v>51731</v>
      </c>
      <c r="F39" s="676">
        <v>53534</v>
      </c>
      <c r="G39" s="677">
        <v>60151</v>
      </c>
    </row>
    <row r="40" spans="1:7">
      <c r="A40" s="669" t="s">
        <v>1021</v>
      </c>
      <c r="B40" s="681" t="s">
        <v>1022</v>
      </c>
      <c r="C40" s="674">
        <v>30290</v>
      </c>
      <c r="D40" s="675">
        <v>31321</v>
      </c>
      <c r="E40" s="675">
        <v>34978</v>
      </c>
      <c r="F40" s="676">
        <v>37173</v>
      </c>
      <c r="G40" s="677">
        <v>42286</v>
      </c>
    </row>
    <row r="41" spans="1:7">
      <c r="A41" s="682" t="s">
        <v>1023</v>
      </c>
      <c r="B41" s="681" t="s">
        <v>1024</v>
      </c>
      <c r="C41" s="674">
        <v>35742</v>
      </c>
      <c r="D41" s="675">
        <v>36639</v>
      </c>
      <c r="E41" s="675">
        <v>40037</v>
      </c>
      <c r="F41" s="676">
        <v>43354</v>
      </c>
      <c r="G41" s="677">
        <v>52071</v>
      </c>
    </row>
    <row r="42" spans="1:7">
      <c r="A42" s="669" t="s">
        <v>1025</v>
      </c>
      <c r="B42" s="681" t="s">
        <v>1026</v>
      </c>
      <c r="C42" s="674">
        <v>51593</v>
      </c>
      <c r="D42" s="675">
        <v>54270</v>
      </c>
      <c r="E42" s="675">
        <v>57909</v>
      </c>
      <c r="F42" s="676">
        <v>60988</v>
      </c>
      <c r="G42" s="677">
        <v>69018</v>
      </c>
    </row>
    <row r="43" spans="1:7" ht="15" customHeight="1">
      <c r="A43" s="663" t="s">
        <v>1027</v>
      </c>
      <c r="B43" s="683" t="s">
        <v>1028</v>
      </c>
      <c r="C43" s="665">
        <v>46294</v>
      </c>
      <c r="D43" s="666">
        <v>49424</v>
      </c>
      <c r="E43" s="666">
        <v>52035</v>
      </c>
      <c r="F43" s="667">
        <v>54745</v>
      </c>
      <c r="G43" s="668">
        <v>59306</v>
      </c>
    </row>
    <row r="44" spans="1:7" ht="15" customHeight="1">
      <c r="A44" s="669" t="s">
        <v>1029</v>
      </c>
      <c r="B44" s="681"/>
      <c r="C44" s="672"/>
      <c r="D44" s="672"/>
      <c r="E44" s="673"/>
      <c r="F44" s="672"/>
      <c r="G44" s="673"/>
    </row>
    <row r="45" spans="1:7" ht="15" customHeight="1">
      <c r="A45" s="669" t="s">
        <v>1030</v>
      </c>
      <c r="B45" s="681" t="s">
        <v>1031</v>
      </c>
      <c r="C45" s="674">
        <v>56610</v>
      </c>
      <c r="D45" s="675">
        <v>60018</v>
      </c>
      <c r="E45" s="675">
        <v>62811</v>
      </c>
      <c r="F45" s="676">
        <v>66627</v>
      </c>
      <c r="G45" s="677">
        <v>71939</v>
      </c>
    </row>
    <row r="46" spans="1:7" ht="15" customHeight="1">
      <c r="A46" s="669" t="s">
        <v>1032</v>
      </c>
      <c r="B46" s="681" t="s">
        <v>1033</v>
      </c>
      <c r="C46" s="674">
        <v>39892</v>
      </c>
      <c r="D46" s="675">
        <v>42198</v>
      </c>
      <c r="E46" s="675">
        <v>43938</v>
      </c>
      <c r="F46" s="676">
        <v>44971</v>
      </c>
      <c r="G46" s="677">
        <v>49116</v>
      </c>
    </row>
    <row r="47" spans="1:7" ht="15" customHeight="1">
      <c r="A47" s="669" t="s">
        <v>1034</v>
      </c>
      <c r="B47" s="681" t="s">
        <v>1035</v>
      </c>
      <c r="C47" s="674">
        <v>33559</v>
      </c>
      <c r="D47" s="675">
        <v>37624</v>
      </c>
      <c r="E47" s="675">
        <v>40174</v>
      </c>
      <c r="F47" s="676">
        <v>42057</v>
      </c>
      <c r="G47" s="677">
        <v>45527</v>
      </c>
    </row>
    <row r="48" spans="1:7" ht="24">
      <c r="A48" s="663" t="s">
        <v>1036</v>
      </c>
      <c r="B48" s="683" t="s">
        <v>1037</v>
      </c>
      <c r="C48" s="665">
        <v>31699</v>
      </c>
      <c r="D48" s="666">
        <v>34185</v>
      </c>
      <c r="E48" s="666">
        <v>36765</v>
      </c>
      <c r="F48" s="667">
        <v>38773</v>
      </c>
      <c r="G48" s="668">
        <v>42216</v>
      </c>
    </row>
    <row r="49" spans="1:7">
      <c r="A49" s="669" t="s">
        <v>1038</v>
      </c>
      <c r="B49" s="681"/>
      <c r="C49" s="672"/>
      <c r="D49" s="672"/>
      <c r="E49" s="673"/>
      <c r="F49" s="672"/>
      <c r="G49" s="673"/>
    </row>
    <row r="50" spans="1:7">
      <c r="A50" s="669" t="s">
        <v>1039</v>
      </c>
      <c r="B50" s="681" t="s">
        <v>1040</v>
      </c>
      <c r="C50" s="674">
        <v>30489</v>
      </c>
      <c r="D50" s="675">
        <v>33439</v>
      </c>
      <c r="E50" s="675">
        <v>35866</v>
      </c>
      <c r="F50" s="676">
        <v>37715</v>
      </c>
      <c r="G50" s="677">
        <v>40902</v>
      </c>
    </row>
    <row r="51" spans="1:7">
      <c r="A51" s="669" t="s">
        <v>1041</v>
      </c>
      <c r="B51" s="681" t="s">
        <v>1042</v>
      </c>
      <c r="C51" s="674">
        <v>31029</v>
      </c>
      <c r="D51" s="675">
        <v>31732</v>
      </c>
      <c r="E51" s="675">
        <v>33750</v>
      </c>
      <c r="F51" s="676">
        <v>35104</v>
      </c>
      <c r="G51" s="677">
        <v>38080</v>
      </c>
    </row>
    <row r="52" spans="1:7">
      <c r="A52" s="669" t="s">
        <v>1043</v>
      </c>
      <c r="B52" s="681" t="s">
        <v>1044</v>
      </c>
      <c r="C52" s="674">
        <v>38360</v>
      </c>
      <c r="D52" s="675">
        <v>42852</v>
      </c>
      <c r="E52" s="675">
        <v>46573</v>
      </c>
      <c r="F52" s="676">
        <v>49198</v>
      </c>
      <c r="G52" s="677">
        <v>52022</v>
      </c>
    </row>
    <row r="53" spans="1:7" ht="24">
      <c r="A53" s="669" t="s">
        <v>1045</v>
      </c>
      <c r="B53" s="681" t="s">
        <v>1046</v>
      </c>
      <c r="C53" s="674">
        <v>30380</v>
      </c>
      <c r="D53" s="675">
        <v>25035</v>
      </c>
      <c r="E53" s="675">
        <v>21102</v>
      </c>
      <c r="F53" s="676">
        <v>23157</v>
      </c>
      <c r="G53" s="677">
        <v>33792</v>
      </c>
    </row>
    <row r="54" spans="1:7">
      <c r="A54" s="663" t="s">
        <v>1047</v>
      </c>
      <c r="B54" s="683" t="s">
        <v>1048</v>
      </c>
      <c r="C54" s="665">
        <v>50066</v>
      </c>
      <c r="D54" s="666">
        <v>57110</v>
      </c>
      <c r="E54" s="666">
        <v>62100</v>
      </c>
      <c r="F54" s="667">
        <v>65053</v>
      </c>
      <c r="G54" s="668">
        <v>74995</v>
      </c>
    </row>
    <row r="55" spans="1:7">
      <c r="A55" s="669" t="s">
        <v>1049</v>
      </c>
      <c r="B55" s="654"/>
      <c r="C55" s="672"/>
      <c r="D55" s="672"/>
      <c r="E55" s="673"/>
      <c r="F55" s="672"/>
      <c r="G55" s="673"/>
    </row>
    <row r="56" spans="1:7">
      <c r="A56" s="669" t="s">
        <v>1050</v>
      </c>
      <c r="B56" s="681" t="s">
        <v>1051</v>
      </c>
      <c r="C56" s="674">
        <v>49629</v>
      </c>
      <c r="D56" s="675">
        <v>60367</v>
      </c>
      <c r="E56" s="675">
        <v>63805</v>
      </c>
      <c r="F56" s="676">
        <v>66238</v>
      </c>
      <c r="G56" s="677">
        <v>77051</v>
      </c>
    </row>
    <row r="57" spans="1:7">
      <c r="A57" s="669" t="s">
        <v>1052</v>
      </c>
      <c r="B57" s="681" t="s">
        <v>1053</v>
      </c>
      <c r="C57" s="674">
        <v>51933</v>
      </c>
      <c r="D57" s="675">
        <v>55250</v>
      </c>
      <c r="E57" s="675">
        <v>61218</v>
      </c>
      <c r="F57" s="676">
        <v>64686</v>
      </c>
      <c r="G57" s="677">
        <v>74254</v>
      </c>
    </row>
    <row r="58" spans="1:7">
      <c r="A58" s="669" t="s">
        <v>1054</v>
      </c>
      <c r="B58" s="681" t="s">
        <v>1055</v>
      </c>
      <c r="C58" s="674">
        <v>47445</v>
      </c>
      <c r="D58" s="675">
        <v>55233</v>
      </c>
      <c r="E58" s="675">
        <v>60949</v>
      </c>
      <c r="F58" s="676">
        <v>63883</v>
      </c>
      <c r="G58" s="677">
        <v>73078</v>
      </c>
    </row>
    <row r="59" spans="1:7">
      <c r="A59" s="663" t="s">
        <v>1056</v>
      </c>
      <c r="B59" s="683" t="s">
        <v>1057</v>
      </c>
      <c r="C59" s="665">
        <v>45457</v>
      </c>
      <c r="D59" s="666">
        <v>50509</v>
      </c>
      <c r="E59" s="666">
        <v>54755</v>
      </c>
      <c r="F59" s="667">
        <v>58866</v>
      </c>
      <c r="G59" s="668">
        <v>67561</v>
      </c>
    </row>
    <row r="60" spans="1:7">
      <c r="A60" s="669" t="s">
        <v>1058</v>
      </c>
      <c r="B60" s="681"/>
      <c r="C60" s="672"/>
      <c r="D60" s="672"/>
      <c r="E60" s="673"/>
      <c r="F60" s="672"/>
      <c r="G60" s="673"/>
    </row>
    <row r="61" spans="1:7" ht="24">
      <c r="A61" s="669" t="s">
        <v>1059</v>
      </c>
      <c r="B61" s="681" t="s">
        <v>1060</v>
      </c>
      <c r="C61" s="674">
        <v>55780</v>
      </c>
      <c r="D61" s="675">
        <v>60937</v>
      </c>
      <c r="E61" s="675">
        <v>63878</v>
      </c>
      <c r="F61" s="676">
        <v>65017</v>
      </c>
      <c r="G61" s="677">
        <v>76230</v>
      </c>
    </row>
    <row r="62" spans="1:7" ht="24">
      <c r="A62" s="669" t="s">
        <v>1061</v>
      </c>
      <c r="B62" s="681" t="s">
        <v>1062</v>
      </c>
      <c r="C62" s="674">
        <v>70111</v>
      </c>
      <c r="D62" s="675">
        <v>78449</v>
      </c>
      <c r="E62" s="675">
        <v>86381</v>
      </c>
      <c r="F62" s="676">
        <v>93853</v>
      </c>
      <c r="G62" s="677">
        <v>105953</v>
      </c>
    </row>
    <row r="63" spans="1:7">
      <c r="A63" s="669" t="s">
        <v>1063</v>
      </c>
      <c r="B63" s="681" t="s">
        <v>1064</v>
      </c>
      <c r="C63" s="674">
        <v>33886</v>
      </c>
      <c r="D63" s="675">
        <v>37202</v>
      </c>
      <c r="E63" s="675">
        <v>40035</v>
      </c>
      <c r="F63" s="676">
        <v>42274</v>
      </c>
      <c r="G63" s="677">
        <v>49132</v>
      </c>
    </row>
    <row r="64" spans="1:7">
      <c r="A64" s="663" t="s">
        <v>1065</v>
      </c>
      <c r="B64" s="683" t="s">
        <v>1066</v>
      </c>
      <c r="C64" s="665">
        <v>49725</v>
      </c>
      <c r="D64" s="666">
        <v>53300</v>
      </c>
      <c r="E64" s="666">
        <v>57007</v>
      </c>
      <c r="F64" s="667">
        <v>59230</v>
      </c>
      <c r="G64" s="668">
        <v>64834</v>
      </c>
    </row>
    <row r="65" spans="1:7">
      <c r="A65" s="669" t="s">
        <v>1058</v>
      </c>
      <c r="B65" s="681"/>
      <c r="C65" s="672"/>
      <c r="D65" s="672"/>
      <c r="E65" s="673"/>
      <c r="F65" s="672"/>
      <c r="G65" s="673"/>
    </row>
    <row r="66" spans="1:7">
      <c r="A66" s="669" t="s">
        <v>1067</v>
      </c>
      <c r="B66" s="681" t="s">
        <v>1068</v>
      </c>
      <c r="C66" s="674">
        <v>50520</v>
      </c>
      <c r="D66" s="675">
        <v>54742</v>
      </c>
      <c r="E66" s="675">
        <v>58376</v>
      </c>
      <c r="F66" s="676">
        <v>61344</v>
      </c>
      <c r="G66" s="677">
        <v>66587</v>
      </c>
    </row>
    <row r="67" spans="1:7">
      <c r="A67" s="669" t="s">
        <v>1069</v>
      </c>
      <c r="B67" s="681" t="s">
        <v>1070</v>
      </c>
      <c r="C67" s="674">
        <v>54276</v>
      </c>
      <c r="D67" s="675">
        <v>65035</v>
      </c>
      <c r="E67" s="675">
        <v>71605</v>
      </c>
      <c r="F67" s="676">
        <v>79044</v>
      </c>
      <c r="G67" s="677">
        <v>98022</v>
      </c>
    </row>
    <row r="68" spans="1:7">
      <c r="A68" s="669" t="s">
        <v>1071</v>
      </c>
      <c r="B68" s="681" t="s">
        <v>1072</v>
      </c>
      <c r="C68" s="674">
        <v>111518</v>
      </c>
      <c r="D68" s="675">
        <v>126329</v>
      </c>
      <c r="E68" s="675">
        <v>135388</v>
      </c>
      <c r="F68" s="676">
        <v>121515</v>
      </c>
      <c r="G68" s="677">
        <v>133281</v>
      </c>
    </row>
    <row r="69" spans="1:7">
      <c r="A69" s="669" t="s">
        <v>1073</v>
      </c>
      <c r="B69" s="681" t="s">
        <v>1074</v>
      </c>
      <c r="C69" s="674">
        <v>52072</v>
      </c>
      <c r="D69" s="675">
        <v>53635</v>
      </c>
      <c r="E69" s="675">
        <v>57253</v>
      </c>
      <c r="F69" s="676">
        <v>59501</v>
      </c>
      <c r="G69" s="677">
        <v>65305</v>
      </c>
    </row>
    <row r="70" spans="1:7">
      <c r="A70" s="669" t="s">
        <v>1075</v>
      </c>
      <c r="B70" s="681" t="s">
        <v>1076</v>
      </c>
      <c r="C70" s="674">
        <v>23132</v>
      </c>
      <c r="D70" s="675">
        <v>24970</v>
      </c>
      <c r="E70" s="675">
        <v>26807</v>
      </c>
      <c r="F70" s="676">
        <v>29768</v>
      </c>
      <c r="G70" s="677">
        <v>32565</v>
      </c>
    </row>
    <row r="71" spans="1:7">
      <c r="A71" s="663" t="s">
        <v>1077</v>
      </c>
      <c r="B71" s="683" t="s">
        <v>1078</v>
      </c>
      <c r="C71" s="665">
        <v>33387</v>
      </c>
      <c r="D71" s="666">
        <v>34449</v>
      </c>
      <c r="E71" s="666">
        <v>36818</v>
      </c>
      <c r="F71" s="667">
        <v>35938</v>
      </c>
      <c r="G71" s="668">
        <v>42425</v>
      </c>
    </row>
    <row r="72" spans="1:7">
      <c r="A72" s="669" t="s">
        <v>1049</v>
      </c>
      <c r="B72" s="681"/>
      <c r="C72" s="672"/>
      <c r="D72" s="672"/>
      <c r="E72" s="673"/>
      <c r="F72" s="672"/>
      <c r="G72" s="673"/>
    </row>
    <row r="73" spans="1:7">
      <c r="A73" s="669" t="s">
        <v>1079</v>
      </c>
      <c r="B73" s="681" t="s">
        <v>1080</v>
      </c>
      <c r="C73" s="674">
        <v>40718</v>
      </c>
      <c r="D73" s="675">
        <v>40598</v>
      </c>
      <c r="E73" s="675">
        <v>43083</v>
      </c>
      <c r="F73" s="676">
        <v>42852</v>
      </c>
      <c r="G73" s="677">
        <v>51826</v>
      </c>
    </row>
    <row r="74" spans="1:7">
      <c r="A74" s="669" t="s">
        <v>1081</v>
      </c>
      <c r="B74" s="681" t="s">
        <v>1082</v>
      </c>
      <c r="C74" s="674">
        <v>30451</v>
      </c>
      <c r="D74" s="675">
        <v>32192</v>
      </c>
      <c r="E74" s="675">
        <v>34607</v>
      </c>
      <c r="F74" s="676">
        <v>33661</v>
      </c>
      <c r="G74" s="677">
        <v>39350</v>
      </c>
    </row>
    <row r="75" spans="1:7">
      <c r="A75" s="663" t="s">
        <v>1083</v>
      </c>
      <c r="B75" s="683" t="s">
        <v>1084</v>
      </c>
      <c r="C75" s="665">
        <v>71357</v>
      </c>
      <c r="D75" s="666">
        <v>80944</v>
      </c>
      <c r="E75" s="666">
        <v>87577</v>
      </c>
      <c r="F75" s="667">
        <v>99390</v>
      </c>
      <c r="G75" s="668">
        <v>115378</v>
      </c>
    </row>
    <row r="76" spans="1:7">
      <c r="A76" s="669" t="s">
        <v>1038</v>
      </c>
      <c r="B76" s="681"/>
      <c r="C76" s="672"/>
      <c r="D76" s="672"/>
      <c r="E76" s="673"/>
      <c r="F76" s="672"/>
      <c r="G76" s="673"/>
    </row>
    <row r="77" spans="1:7">
      <c r="A77" s="669" t="s">
        <v>1085</v>
      </c>
      <c r="B77" s="681" t="s">
        <v>1086</v>
      </c>
      <c r="C77" s="674">
        <v>53408</v>
      </c>
      <c r="D77" s="675">
        <v>59920</v>
      </c>
      <c r="E77" s="675">
        <v>65723</v>
      </c>
      <c r="F77" s="676">
        <v>66402</v>
      </c>
      <c r="G77" s="677">
        <v>71564</v>
      </c>
    </row>
    <row r="78" spans="1:7" ht="24">
      <c r="A78" s="669" t="s">
        <v>1087</v>
      </c>
      <c r="B78" s="681" t="s">
        <v>1088</v>
      </c>
      <c r="C78" s="674">
        <v>43450</v>
      </c>
      <c r="D78" s="675">
        <v>53457</v>
      </c>
      <c r="E78" s="675">
        <v>54441</v>
      </c>
      <c r="F78" s="676">
        <v>67804</v>
      </c>
      <c r="G78" s="677">
        <v>90486</v>
      </c>
    </row>
    <row r="79" spans="1:7">
      <c r="A79" s="669" t="s">
        <v>1089</v>
      </c>
      <c r="B79" s="681" t="s">
        <v>1090</v>
      </c>
      <c r="C79" s="674">
        <v>69351</v>
      </c>
      <c r="D79" s="675">
        <v>74073</v>
      </c>
      <c r="E79" s="675">
        <v>79599</v>
      </c>
      <c r="F79" s="676">
        <v>84987</v>
      </c>
      <c r="G79" s="677">
        <v>91825</v>
      </c>
    </row>
    <row r="80" spans="1:7">
      <c r="A80" s="669" t="s">
        <v>1091</v>
      </c>
      <c r="B80" s="681" t="s">
        <v>1092</v>
      </c>
      <c r="C80" s="674">
        <v>56644</v>
      </c>
      <c r="D80" s="675">
        <v>61941</v>
      </c>
      <c r="E80" s="675">
        <v>66090</v>
      </c>
      <c r="F80" s="676">
        <v>72095</v>
      </c>
      <c r="G80" s="677">
        <v>80166</v>
      </c>
    </row>
    <row r="81" spans="1:7" ht="24">
      <c r="A81" s="669" t="s">
        <v>1093</v>
      </c>
      <c r="B81" s="681" t="s">
        <v>1094</v>
      </c>
      <c r="C81" s="674">
        <v>118713</v>
      </c>
      <c r="D81" s="675">
        <v>129871</v>
      </c>
      <c r="E81" s="675">
        <v>138908</v>
      </c>
      <c r="F81" s="676">
        <v>154868</v>
      </c>
      <c r="G81" s="677">
        <v>175068</v>
      </c>
    </row>
    <row r="82" spans="1:7">
      <c r="A82" s="669" t="s">
        <v>1095</v>
      </c>
      <c r="B82" s="681" t="s">
        <v>1096</v>
      </c>
      <c r="C82" s="674">
        <v>68155</v>
      </c>
      <c r="D82" s="675">
        <v>76671</v>
      </c>
      <c r="E82" s="675">
        <v>79881</v>
      </c>
      <c r="F82" s="676">
        <v>88202</v>
      </c>
      <c r="G82" s="677">
        <v>101166</v>
      </c>
    </row>
    <row r="83" spans="1:7">
      <c r="A83" s="663" t="s">
        <v>1097</v>
      </c>
      <c r="B83" s="683" t="s">
        <v>1098</v>
      </c>
      <c r="C83" s="665">
        <v>89932</v>
      </c>
      <c r="D83" s="666">
        <v>97283</v>
      </c>
      <c r="E83" s="666">
        <v>109414</v>
      </c>
      <c r="F83" s="667">
        <v>119315</v>
      </c>
      <c r="G83" s="668">
        <v>137279</v>
      </c>
    </row>
    <row r="84" spans="1:7">
      <c r="A84" s="669" t="s">
        <v>1099</v>
      </c>
      <c r="B84" s="681"/>
      <c r="C84" s="672"/>
      <c r="D84" s="672"/>
      <c r="E84" s="673"/>
      <c r="F84" s="672"/>
      <c r="G84" s="673"/>
    </row>
    <row r="85" spans="1:7" ht="24">
      <c r="A85" s="669" t="s">
        <v>1100</v>
      </c>
      <c r="B85" s="681" t="s">
        <v>1101</v>
      </c>
      <c r="C85" s="674">
        <v>90892</v>
      </c>
      <c r="D85" s="675">
        <v>98247</v>
      </c>
      <c r="E85" s="675">
        <v>111303</v>
      </c>
      <c r="F85" s="676">
        <v>120965</v>
      </c>
      <c r="G85" s="677">
        <v>139067</v>
      </c>
    </row>
    <row r="86" spans="1:7" ht="24">
      <c r="A86" s="669" t="s">
        <v>1102</v>
      </c>
      <c r="B86" s="681" t="s">
        <v>1103</v>
      </c>
      <c r="C86" s="674">
        <v>74985</v>
      </c>
      <c r="D86" s="675">
        <v>83532</v>
      </c>
      <c r="E86" s="675">
        <v>90142</v>
      </c>
      <c r="F86" s="676">
        <v>98489</v>
      </c>
      <c r="G86" s="677">
        <v>112499</v>
      </c>
    </row>
    <row r="87" spans="1:7">
      <c r="A87" s="669" t="s">
        <v>1104</v>
      </c>
      <c r="B87" s="681" t="s">
        <v>1105</v>
      </c>
      <c r="C87" s="674">
        <v>118410</v>
      </c>
      <c r="D87" s="675">
        <v>128694</v>
      </c>
      <c r="E87" s="675">
        <v>128510</v>
      </c>
      <c r="F87" s="676">
        <v>146366</v>
      </c>
      <c r="G87" s="677">
        <v>169989</v>
      </c>
    </row>
    <row r="88" spans="1:7">
      <c r="A88" s="663" t="s">
        <v>1106</v>
      </c>
      <c r="B88" s="683" t="s">
        <v>1107</v>
      </c>
      <c r="C88" s="665">
        <v>40242</v>
      </c>
      <c r="D88" s="666">
        <v>42623</v>
      </c>
      <c r="E88" s="666">
        <v>47319</v>
      </c>
      <c r="F88" s="667">
        <v>50727</v>
      </c>
      <c r="G88" s="668">
        <v>56715</v>
      </c>
    </row>
    <row r="89" spans="1:7">
      <c r="A89" s="669" t="s">
        <v>1049</v>
      </c>
      <c r="B89" s="681"/>
      <c r="C89" s="674"/>
      <c r="D89" s="672"/>
      <c r="E89" s="673"/>
      <c r="F89" s="672"/>
      <c r="G89" s="673"/>
    </row>
    <row r="90" spans="1:7">
      <c r="A90" s="669" t="s">
        <v>1108</v>
      </c>
      <c r="B90" s="681" t="s">
        <v>1109</v>
      </c>
      <c r="C90" s="674">
        <v>100472</v>
      </c>
      <c r="D90" s="675">
        <v>125915</v>
      </c>
      <c r="E90" s="675">
        <v>123951</v>
      </c>
      <c r="F90" s="676">
        <v>123868</v>
      </c>
      <c r="G90" s="677">
        <v>146758</v>
      </c>
    </row>
    <row r="91" spans="1:7">
      <c r="A91" s="669" t="s">
        <v>1110</v>
      </c>
      <c r="B91" s="681" t="s">
        <v>1111</v>
      </c>
      <c r="C91" s="674">
        <v>55902</v>
      </c>
      <c r="D91" s="675">
        <v>58921</v>
      </c>
      <c r="E91" s="675">
        <v>65058</v>
      </c>
      <c r="F91" s="676">
        <v>70049</v>
      </c>
      <c r="G91" s="677">
        <v>78626</v>
      </c>
    </row>
    <row r="92" spans="1:7">
      <c r="A92" s="669" t="s">
        <v>1112</v>
      </c>
      <c r="B92" s="681" t="s">
        <v>1113</v>
      </c>
      <c r="C92" s="674">
        <v>34651</v>
      </c>
      <c r="D92" s="675">
        <v>38222</v>
      </c>
      <c r="E92" s="675">
        <v>42652</v>
      </c>
      <c r="F92" s="676">
        <v>45325</v>
      </c>
      <c r="G92" s="677">
        <v>50721</v>
      </c>
    </row>
    <row r="93" spans="1:7">
      <c r="A93" s="663" t="s">
        <v>1114</v>
      </c>
      <c r="B93" s="683" t="s">
        <v>1115</v>
      </c>
      <c r="C93" s="665">
        <v>69904</v>
      </c>
      <c r="D93" s="666">
        <v>81274</v>
      </c>
      <c r="E93" s="666">
        <v>88860</v>
      </c>
      <c r="F93" s="667">
        <v>95616</v>
      </c>
      <c r="G93" s="668">
        <v>107425</v>
      </c>
    </row>
    <row r="94" spans="1:7">
      <c r="A94" s="669" t="s">
        <v>1058</v>
      </c>
      <c r="B94" s="681"/>
      <c r="C94" s="672"/>
      <c r="D94" s="672"/>
      <c r="E94" s="673"/>
      <c r="F94" s="672"/>
      <c r="G94" s="673"/>
    </row>
    <row r="95" spans="1:7">
      <c r="A95" s="669" t="s">
        <v>1116</v>
      </c>
      <c r="B95" s="681" t="s">
        <v>1117</v>
      </c>
      <c r="C95" s="674">
        <v>58040</v>
      </c>
      <c r="D95" s="675">
        <v>63104</v>
      </c>
      <c r="E95" s="675">
        <v>64267</v>
      </c>
      <c r="F95" s="676">
        <v>68228</v>
      </c>
      <c r="G95" s="677">
        <v>75740</v>
      </c>
    </row>
    <row r="96" spans="1:7">
      <c r="A96" s="669" t="s">
        <v>1118</v>
      </c>
      <c r="B96" s="681" t="s">
        <v>1119</v>
      </c>
      <c r="C96" s="674">
        <v>119826</v>
      </c>
      <c r="D96" s="675">
        <v>154039</v>
      </c>
      <c r="E96" s="675">
        <v>169002</v>
      </c>
      <c r="F96" s="676">
        <v>183472</v>
      </c>
      <c r="G96" s="677">
        <v>204579</v>
      </c>
    </row>
    <row r="97" spans="1:7" ht="24">
      <c r="A97" s="669" t="s">
        <v>1120</v>
      </c>
      <c r="B97" s="681" t="s">
        <v>1121</v>
      </c>
      <c r="C97" s="674">
        <v>70539</v>
      </c>
      <c r="D97" s="675">
        <v>78408</v>
      </c>
      <c r="E97" s="675">
        <v>88424</v>
      </c>
      <c r="F97" s="676">
        <v>96410</v>
      </c>
      <c r="G97" s="684">
        <v>108868</v>
      </c>
    </row>
    <row r="98" spans="1:7">
      <c r="A98" s="669" t="s">
        <v>1122</v>
      </c>
      <c r="B98" s="681" t="s">
        <v>1123</v>
      </c>
      <c r="C98" s="674">
        <v>67789</v>
      </c>
      <c r="D98" s="675">
        <v>77695</v>
      </c>
      <c r="E98" s="675">
        <v>82863</v>
      </c>
      <c r="F98" s="676">
        <v>87831</v>
      </c>
      <c r="G98" s="677">
        <v>97746</v>
      </c>
    </row>
    <row r="99" spans="1:7">
      <c r="A99" s="669" t="s">
        <v>1124</v>
      </c>
      <c r="B99" s="681" t="s">
        <v>1125</v>
      </c>
      <c r="C99" s="674">
        <v>139375</v>
      </c>
      <c r="D99" s="675">
        <v>135837</v>
      </c>
      <c r="E99" s="675">
        <v>155026</v>
      </c>
      <c r="F99" s="676">
        <v>151187</v>
      </c>
      <c r="G99" s="677">
        <v>162576</v>
      </c>
    </row>
    <row r="100" spans="1:7">
      <c r="A100" s="669" t="s">
        <v>1126</v>
      </c>
      <c r="B100" s="681" t="s">
        <v>1127</v>
      </c>
      <c r="C100" s="674">
        <v>30012</v>
      </c>
      <c r="D100" s="675">
        <v>40792</v>
      </c>
      <c r="E100" s="675">
        <v>56023</v>
      </c>
      <c r="F100" s="676">
        <v>79629</v>
      </c>
      <c r="G100" s="677">
        <v>105609</v>
      </c>
    </row>
    <row r="101" spans="1:7">
      <c r="A101" s="669" t="s">
        <v>1128</v>
      </c>
      <c r="B101" s="681" t="s">
        <v>1129</v>
      </c>
      <c r="C101" s="674">
        <v>25551</v>
      </c>
      <c r="D101" s="675">
        <v>28339</v>
      </c>
      <c r="E101" s="675">
        <v>30636</v>
      </c>
      <c r="F101" s="676">
        <v>33000</v>
      </c>
      <c r="G101" s="677">
        <v>35692</v>
      </c>
    </row>
    <row r="102" spans="1:7">
      <c r="A102" s="663" t="s">
        <v>1130</v>
      </c>
      <c r="B102" s="683" t="s">
        <v>1131</v>
      </c>
      <c r="C102" s="665">
        <v>37269</v>
      </c>
      <c r="D102" s="666">
        <v>39968</v>
      </c>
      <c r="E102" s="666">
        <v>43147</v>
      </c>
      <c r="F102" s="667">
        <v>45598</v>
      </c>
      <c r="G102" s="668">
        <v>49159</v>
      </c>
    </row>
    <row r="103" spans="1:7" ht="24">
      <c r="A103" s="663" t="s">
        <v>1132</v>
      </c>
      <c r="B103" s="683" t="s">
        <v>1133</v>
      </c>
      <c r="C103" s="665">
        <v>44315</v>
      </c>
      <c r="D103" s="666">
        <v>48738</v>
      </c>
      <c r="E103" s="666">
        <v>51887</v>
      </c>
      <c r="F103" s="667">
        <v>55325</v>
      </c>
      <c r="G103" s="668">
        <v>59540</v>
      </c>
    </row>
    <row r="104" spans="1:7">
      <c r="A104" s="669" t="s">
        <v>1134</v>
      </c>
      <c r="B104" s="681"/>
      <c r="C104" s="672"/>
      <c r="D104" s="672"/>
      <c r="E104" s="673"/>
      <c r="F104" s="672"/>
      <c r="G104" s="673"/>
    </row>
    <row r="105" spans="1:7" ht="24">
      <c r="A105" s="669" t="s">
        <v>1135</v>
      </c>
      <c r="B105" s="681" t="s">
        <v>1136</v>
      </c>
      <c r="C105" s="674">
        <v>46106</v>
      </c>
      <c r="D105" s="675">
        <v>51259</v>
      </c>
      <c r="E105" s="675">
        <v>56590</v>
      </c>
      <c r="F105" s="676">
        <v>61469</v>
      </c>
      <c r="G105" s="677">
        <v>67388</v>
      </c>
    </row>
    <row r="106" spans="1:7">
      <c r="A106" s="669" t="s">
        <v>1137</v>
      </c>
      <c r="B106" s="681" t="s">
        <v>1138</v>
      </c>
      <c r="C106" s="674">
        <v>43532</v>
      </c>
      <c r="D106" s="675">
        <v>47691</v>
      </c>
      <c r="E106" s="675">
        <v>49695</v>
      </c>
      <c r="F106" s="676">
        <v>52263</v>
      </c>
      <c r="G106" s="677">
        <v>55579</v>
      </c>
    </row>
    <row r="107" spans="1:7">
      <c r="A107" s="669" t="s">
        <v>1139</v>
      </c>
      <c r="B107" s="681" t="s">
        <v>1140</v>
      </c>
      <c r="C107" s="674">
        <v>41047</v>
      </c>
      <c r="D107" s="675">
        <v>43471</v>
      </c>
      <c r="E107" s="675">
        <v>44647</v>
      </c>
      <c r="F107" s="676">
        <v>47722</v>
      </c>
      <c r="G107" s="677">
        <v>50556</v>
      </c>
    </row>
    <row r="108" spans="1:7">
      <c r="A108" s="685" t="s">
        <v>1141</v>
      </c>
      <c r="B108" s="683" t="s">
        <v>1142</v>
      </c>
      <c r="C108" s="665">
        <v>30593</v>
      </c>
      <c r="D108" s="666">
        <v>34705</v>
      </c>
      <c r="E108" s="666">
        <v>37416</v>
      </c>
      <c r="F108" s="667">
        <v>39746</v>
      </c>
      <c r="G108" s="668">
        <v>43686</v>
      </c>
    </row>
    <row r="109" spans="1:7">
      <c r="A109" s="682" t="s">
        <v>1143</v>
      </c>
      <c r="B109" s="681"/>
      <c r="C109" s="672"/>
      <c r="D109" s="672"/>
      <c r="E109" s="673"/>
      <c r="F109" s="672"/>
      <c r="G109" s="673"/>
    </row>
    <row r="110" spans="1:7">
      <c r="A110" s="682" t="s">
        <v>1144</v>
      </c>
      <c r="B110" s="681" t="s">
        <v>1145</v>
      </c>
      <c r="C110" s="674">
        <v>27279</v>
      </c>
      <c r="D110" s="675">
        <v>30770</v>
      </c>
      <c r="E110" s="675">
        <v>33080</v>
      </c>
      <c r="F110" s="676">
        <v>35137</v>
      </c>
      <c r="G110" s="677">
        <v>38550</v>
      </c>
    </row>
    <row r="111" spans="1:7">
      <c r="A111" s="682" t="s">
        <v>1146</v>
      </c>
      <c r="B111" s="681" t="s">
        <v>1147</v>
      </c>
      <c r="C111" s="674">
        <v>41169</v>
      </c>
      <c r="D111" s="675">
        <v>48579</v>
      </c>
      <c r="E111" s="675">
        <v>52988</v>
      </c>
      <c r="F111" s="676">
        <v>56823</v>
      </c>
      <c r="G111" s="677">
        <v>62786</v>
      </c>
    </row>
    <row r="112" spans="1:7">
      <c r="A112" s="682" t="s">
        <v>1148</v>
      </c>
      <c r="B112" s="681" t="s">
        <v>1149</v>
      </c>
      <c r="C112" s="674">
        <v>34312</v>
      </c>
      <c r="D112" s="675">
        <v>43560</v>
      </c>
      <c r="E112" s="675">
        <v>49250</v>
      </c>
      <c r="F112" s="676">
        <v>49803</v>
      </c>
      <c r="G112" s="677">
        <v>55565</v>
      </c>
    </row>
    <row r="113" spans="1:7">
      <c r="A113" s="682" t="s">
        <v>1150</v>
      </c>
      <c r="B113" s="681" t="s">
        <v>1151</v>
      </c>
      <c r="C113" s="674">
        <v>30851</v>
      </c>
      <c r="D113" s="675">
        <v>35112</v>
      </c>
      <c r="E113" s="675">
        <v>38426</v>
      </c>
      <c r="F113" s="676">
        <v>40687</v>
      </c>
      <c r="G113" s="677">
        <v>45186</v>
      </c>
    </row>
    <row r="114" spans="1:7">
      <c r="A114" s="663" t="s">
        <v>1152</v>
      </c>
      <c r="B114" s="683" t="s">
        <v>1153</v>
      </c>
      <c r="C114" s="665">
        <v>32419</v>
      </c>
      <c r="D114" s="666">
        <v>40821</v>
      </c>
      <c r="E114" s="666">
        <v>43958</v>
      </c>
      <c r="F114" s="667">
        <v>50638</v>
      </c>
      <c r="G114" s="668">
        <v>51699</v>
      </c>
    </row>
    <row r="115" spans="1:7">
      <c r="A115" s="669" t="s">
        <v>1049</v>
      </c>
      <c r="B115" s="681"/>
      <c r="C115" s="672"/>
      <c r="D115" s="672"/>
      <c r="E115" s="673"/>
      <c r="F115" s="672"/>
      <c r="G115" s="673"/>
    </row>
    <row r="116" spans="1:7">
      <c r="A116" s="669" t="s">
        <v>1154</v>
      </c>
      <c r="B116" s="681" t="s">
        <v>1155</v>
      </c>
      <c r="C116" s="674">
        <v>33529</v>
      </c>
      <c r="D116" s="675">
        <v>42375</v>
      </c>
      <c r="E116" s="675">
        <v>45638</v>
      </c>
      <c r="F116" s="676">
        <v>52665</v>
      </c>
      <c r="G116" s="677">
        <v>53820</v>
      </c>
    </row>
    <row r="117" spans="1:7">
      <c r="A117" s="669" t="s">
        <v>1156</v>
      </c>
      <c r="B117" s="681" t="s">
        <v>1157</v>
      </c>
      <c r="C117" s="674">
        <v>25461</v>
      </c>
      <c r="D117" s="675">
        <v>30754</v>
      </c>
      <c r="E117" s="675">
        <v>33237</v>
      </c>
      <c r="F117" s="676">
        <v>39902</v>
      </c>
      <c r="G117" s="677">
        <v>38627</v>
      </c>
    </row>
    <row r="118" spans="1:7">
      <c r="A118" s="672" t="s">
        <v>1158</v>
      </c>
      <c r="B118" s="686">
        <v>88</v>
      </c>
      <c r="C118" s="674">
        <v>26931</v>
      </c>
      <c r="D118" s="675">
        <v>32994</v>
      </c>
      <c r="E118" s="675">
        <v>35339</v>
      </c>
      <c r="F118" s="676">
        <v>37912</v>
      </c>
      <c r="G118" s="677">
        <v>40213</v>
      </c>
    </row>
    <row r="119" spans="1:7">
      <c r="A119" s="687" t="s">
        <v>1159</v>
      </c>
      <c r="B119" s="683" t="s">
        <v>1160</v>
      </c>
      <c r="C119" s="665">
        <v>40755</v>
      </c>
      <c r="D119" s="666">
        <v>46965</v>
      </c>
      <c r="E119" s="666">
        <v>49383</v>
      </c>
      <c r="F119" s="667">
        <v>50832</v>
      </c>
      <c r="G119" s="668">
        <v>55644</v>
      </c>
    </row>
    <row r="120" spans="1:7">
      <c r="A120" s="688" t="s">
        <v>1049</v>
      </c>
      <c r="B120" s="681"/>
      <c r="C120" s="672"/>
      <c r="D120" s="672"/>
      <c r="E120" s="673"/>
      <c r="F120" s="672"/>
      <c r="G120" s="673"/>
    </row>
    <row r="121" spans="1:7" ht="25.5">
      <c r="A121" s="688" t="s">
        <v>1161</v>
      </c>
      <c r="B121" s="681" t="s">
        <v>1162</v>
      </c>
      <c r="C121" s="674">
        <v>36686</v>
      </c>
      <c r="D121" s="675">
        <v>42968</v>
      </c>
      <c r="E121" s="675">
        <v>45985</v>
      </c>
      <c r="F121" s="676">
        <v>46663</v>
      </c>
      <c r="G121" s="677">
        <v>50446</v>
      </c>
    </row>
    <row r="122" spans="1:7">
      <c r="A122" s="688" t="s">
        <v>1163</v>
      </c>
      <c r="B122" s="681" t="s">
        <v>1164</v>
      </c>
      <c r="C122" s="674">
        <v>32360</v>
      </c>
      <c r="D122" s="675">
        <v>38328</v>
      </c>
      <c r="E122" s="675">
        <v>41499</v>
      </c>
      <c r="F122" s="676">
        <v>43181</v>
      </c>
      <c r="G122" s="677">
        <v>46362</v>
      </c>
    </row>
    <row r="123" spans="1:7" ht="25.5">
      <c r="A123" s="688" t="s">
        <v>1165</v>
      </c>
      <c r="B123" s="681" t="s">
        <v>1166</v>
      </c>
      <c r="C123" s="674">
        <v>39285</v>
      </c>
      <c r="D123" s="675">
        <v>42741</v>
      </c>
      <c r="E123" s="675">
        <v>51116</v>
      </c>
      <c r="F123" s="676">
        <v>66985</v>
      </c>
      <c r="G123" s="677">
        <v>84486</v>
      </c>
    </row>
    <row r="124" spans="1:7">
      <c r="A124" s="688" t="s">
        <v>1167</v>
      </c>
      <c r="B124" s="681" t="s">
        <v>1168</v>
      </c>
      <c r="C124" s="674">
        <v>54213</v>
      </c>
      <c r="D124" s="675">
        <v>58992</v>
      </c>
      <c r="E124" s="675">
        <v>59303</v>
      </c>
      <c r="F124" s="676">
        <v>60070</v>
      </c>
      <c r="G124" s="677">
        <v>66099</v>
      </c>
    </row>
    <row r="125" spans="1:7">
      <c r="A125" s="689" t="s">
        <v>1169</v>
      </c>
      <c r="B125" s="683" t="s">
        <v>1170</v>
      </c>
      <c r="C125" s="665">
        <v>43165</v>
      </c>
      <c r="D125" s="666">
        <v>45336</v>
      </c>
      <c r="E125" s="666">
        <v>48950</v>
      </c>
      <c r="F125" s="667">
        <v>57124</v>
      </c>
      <c r="G125" s="668">
        <v>69349</v>
      </c>
    </row>
    <row r="126" spans="1:7" ht="21" customHeight="1">
      <c r="A126" s="1135"/>
      <c r="B126" s="1136"/>
      <c r="C126" s="1136"/>
    </row>
    <row r="127" spans="1:7">
      <c r="A127" s="690"/>
    </row>
  </sheetData>
  <mergeCells count="2">
    <mergeCell ref="A1:C1"/>
    <mergeCell ref="A126:C1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29"/>
  <sheetViews>
    <sheetView topLeftCell="A13" zoomScale="120" zoomScaleNormal="120" workbookViewId="0">
      <selection activeCell="E14" sqref="E14"/>
    </sheetView>
  </sheetViews>
  <sheetFormatPr defaultColWidth="8.7109375" defaultRowHeight="12.75"/>
  <cols>
    <col min="1" max="1" width="4.7109375" style="493" customWidth="1"/>
    <col min="2" max="2" width="24.7109375" style="493" customWidth="1"/>
    <col min="3" max="3" width="32.7109375" style="493" customWidth="1"/>
    <col min="4" max="4" width="14.28515625" style="493" customWidth="1"/>
    <col min="5" max="5" width="10.28515625" style="493" customWidth="1"/>
    <col min="6" max="6" width="20.85546875" style="493" customWidth="1"/>
    <col min="7" max="7" width="16.5703125" style="563" customWidth="1"/>
    <col min="8" max="8" width="28.5703125" style="493" hidden="1" customWidth="1"/>
    <col min="9" max="16384" width="8.7109375" style="493"/>
  </cols>
  <sheetData>
    <row r="1" spans="1:11">
      <c r="A1" s="1145" t="s">
        <v>848</v>
      </c>
      <c r="B1" s="1145"/>
      <c r="C1" s="1145"/>
      <c r="D1" s="1145"/>
      <c r="E1" s="1145"/>
      <c r="F1" s="1145"/>
      <c r="G1" s="1145"/>
      <c r="H1" s="492"/>
      <c r="I1" s="492"/>
    </row>
    <row r="2" spans="1:11" ht="28.9" customHeight="1">
      <c r="A2" s="1123" t="s">
        <v>849</v>
      </c>
      <c r="B2" s="1123"/>
      <c r="C2" s="1123"/>
      <c r="D2" s="1123"/>
      <c r="E2" s="1123"/>
      <c r="F2" s="1123"/>
      <c r="G2" s="1123"/>
      <c r="H2" s="492"/>
      <c r="I2" s="492"/>
    </row>
    <row r="3" spans="1:11" ht="39.75" customHeight="1">
      <c r="A3" s="531"/>
      <c r="B3" s="532" t="s">
        <v>824</v>
      </c>
      <c r="C3" s="1146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D3" s="1146"/>
      <c r="E3" s="1146"/>
      <c r="F3" s="1146"/>
      <c r="G3" s="533"/>
      <c r="H3" s="492"/>
      <c r="I3" s="492"/>
    </row>
    <row r="4" spans="1:11" s="497" customFormat="1" ht="22.9" customHeight="1">
      <c r="A4" s="495" t="s">
        <v>850</v>
      </c>
      <c r="B4" s="495"/>
      <c r="C4" s="495"/>
      <c r="D4" s="495"/>
      <c r="E4" s="495"/>
      <c r="F4" s="495"/>
      <c r="G4" s="534"/>
      <c r="H4" s="495"/>
      <c r="I4" s="495"/>
      <c r="J4" s="496"/>
    </row>
    <row r="5" spans="1:11" s="497" customFormat="1" ht="18" customHeight="1">
      <c r="A5" s="498" t="s">
        <v>851</v>
      </c>
      <c r="B5" s="498"/>
      <c r="C5" s="498"/>
      <c r="D5" s="498"/>
      <c r="E5" s="498"/>
      <c r="F5" s="498"/>
      <c r="G5" s="535"/>
      <c r="H5" s="498"/>
      <c r="I5" s="498"/>
      <c r="J5" s="499"/>
      <c r="K5" s="500"/>
    </row>
    <row r="6" spans="1:11">
      <c r="A6" s="1147" t="s">
        <v>852</v>
      </c>
      <c r="B6" s="1148"/>
      <c r="C6" s="1148"/>
      <c r="D6" s="1148"/>
      <c r="E6" s="1148"/>
      <c r="F6" s="1148"/>
      <c r="G6" s="1148"/>
      <c r="H6" s="492"/>
      <c r="I6" s="492"/>
    </row>
    <row r="7" spans="1:11" ht="25.5">
      <c r="A7" s="501" t="s">
        <v>100</v>
      </c>
      <c r="B7" s="501" t="s">
        <v>819</v>
      </c>
      <c r="C7" s="501" t="s">
        <v>551</v>
      </c>
      <c r="D7" s="501" t="s">
        <v>553</v>
      </c>
      <c r="E7" s="501" t="s">
        <v>20</v>
      </c>
      <c r="F7" s="501" t="s">
        <v>594</v>
      </c>
      <c r="G7" s="536" t="s">
        <v>820</v>
      </c>
      <c r="H7" s="492"/>
      <c r="I7" s="492"/>
    </row>
    <row r="8" spans="1:11">
      <c r="A8" s="502">
        <v>1</v>
      </c>
      <c r="B8" s="502">
        <v>2</v>
      </c>
      <c r="C8" s="502">
        <v>3</v>
      </c>
      <c r="D8" s="502">
        <v>4</v>
      </c>
      <c r="E8" s="502">
        <v>5</v>
      </c>
      <c r="F8" s="502">
        <v>6</v>
      </c>
      <c r="G8" s="537">
        <v>7</v>
      </c>
      <c r="H8" s="492"/>
      <c r="I8" s="492"/>
    </row>
    <row r="9" spans="1:11">
      <c r="A9" s="1118" t="s">
        <v>853</v>
      </c>
      <c r="B9" s="1119"/>
      <c r="C9" s="1119"/>
      <c r="D9" s="1119"/>
      <c r="E9" s="1119"/>
      <c r="F9" s="1119"/>
      <c r="G9" s="1120"/>
      <c r="H9" s="492"/>
      <c r="I9" s="492"/>
    </row>
    <row r="10" spans="1:11" ht="23.25" customHeight="1">
      <c r="A10" s="504">
        <v>1</v>
      </c>
      <c r="B10" s="505" t="s">
        <v>854</v>
      </c>
      <c r="C10" s="505" t="s">
        <v>855</v>
      </c>
      <c r="D10" s="504" t="s">
        <v>856</v>
      </c>
      <c r="E10" s="504">
        <v>9.6999999999999993</v>
      </c>
      <c r="F10" s="507">
        <v>2184</v>
      </c>
      <c r="G10" s="538">
        <f>E10*F10</f>
        <v>21184.799999999999</v>
      </c>
      <c r="H10" s="492"/>
      <c r="I10" s="492"/>
    </row>
    <row r="11" spans="1:11" ht="26.25" thickBot="1">
      <c r="A11" s="504">
        <v>2</v>
      </c>
      <c r="B11" s="516" t="s">
        <v>857</v>
      </c>
      <c r="C11" s="539" t="s">
        <v>435</v>
      </c>
      <c r="D11" s="508" t="s">
        <v>856</v>
      </c>
      <c r="E11" s="508">
        <f>E10</f>
        <v>9.6999999999999993</v>
      </c>
      <c r="F11" s="513">
        <v>3270</v>
      </c>
      <c r="G11" s="538">
        <f>E11*F11</f>
        <v>31719</v>
      </c>
      <c r="H11" s="540"/>
    </row>
    <row r="12" spans="1:11" ht="13.9" hidden="1" customHeight="1">
      <c r="A12" s="541">
        <v>4</v>
      </c>
      <c r="B12" s="542" t="s">
        <v>858</v>
      </c>
      <c r="C12" s="542" t="s">
        <v>859</v>
      </c>
      <c r="D12" s="542" t="s">
        <v>860</v>
      </c>
      <c r="E12" s="543">
        <v>0</v>
      </c>
      <c r="F12" s="543">
        <v>680</v>
      </c>
      <c r="G12" s="544">
        <f>E12*F12</f>
        <v>0</v>
      </c>
    </row>
    <row r="13" spans="1:11" ht="20.25" customHeight="1">
      <c r="A13" s="1149" t="s">
        <v>861</v>
      </c>
      <c r="B13" s="1150"/>
      <c r="C13" s="1150"/>
      <c r="D13" s="1150"/>
      <c r="E13" s="1150"/>
      <c r="F13" s="1151"/>
      <c r="G13" s="545">
        <f>SUM(G10:G12)</f>
        <v>52903.8</v>
      </c>
      <c r="H13" s="492"/>
      <c r="I13" s="492"/>
    </row>
    <row r="14" spans="1:11" ht="66" customHeight="1">
      <c r="A14" s="504">
        <v>3</v>
      </c>
      <c r="B14" s="516" t="s">
        <v>1204</v>
      </c>
      <c r="C14" s="516" t="s">
        <v>1203</v>
      </c>
      <c r="D14" s="508" t="s">
        <v>633</v>
      </c>
      <c r="E14" s="513">
        <f>G11</f>
        <v>31719</v>
      </c>
      <c r="F14" s="546">
        <v>8.7499999999999994E-2</v>
      </c>
      <c r="G14" s="538">
        <f>E14*F14</f>
        <v>2775.41</v>
      </c>
      <c r="H14" s="520"/>
      <c r="I14" s="492"/>
    </row>
    <row r="15" spans="1:11" ht="55.5" customHeight="1">
      <c r="A15" s="547">
        <v>4</v>
      </c>
      <c r="B15" s="505" t="s">
        <v>862</v>
      </c>
      <c r="C15" s="548" t="s">
        <v>863</v>
      </c>
      <c r="D15" s="549" t="s">
        <v>633</v>
      </c>
      <c r="E15" s="513">
        <f>G11</f>
        <v>31719</v>
      </c>
      <c r="F15" s="550">
        <v>0.19600000000000001</v>
      </c>
      <c r="G15" s="507">
        <f>E15*F15</f>
        <v>6216.92</v>
      </c>
      <c r="H15" s="521"/>
      <c r="I15" s="492"/>
    </row>
    <row r="16" spans="1:11">
      <c r="A16" s="504">
        <v>5</v>
      </c>
      <c r="B16" s="505" t="s">
        <v>864</v>
      </c>
      <c r="C16" s="516" t="s">
        <v>865</v>
      </c>
      <c r="D16" s="508" t="s">
        <v>866</v>
      </c>
      <c r="E16" s="551">
        <v>1</v>
      </c>
      <c r="F16" s="551"/>
      <c r="G16" s="538">
        <v>1800</v>
      </c>
      <c r="H16" s="523"/>
      <c r="I16" s="492"/>
    </row>
    <row r="17" spans="1:9" ht="29.25" customHeight="1">
      <c r="A17" s="504">
        <v>6</v>
      </c>
      <c r="B17" s="505" t="s">
        <v>867</v>
      </c>
      <c r="C17" s="516" t="s">
        <v>868</v>
      </c>
      <c r="D17" s="552" t="s">
        <v>633</v>
      </c>
      <c r="E17" s="513">
        <f>G11+G14+G16</f>
        <v>36294.410000000003</v>
      </c>
      <c r="F17" s="552">
        <v>0.06</v>
      </c>
      <c r="G17" s="538">
        <f>E17*6%</f>
        <v>2177.66</v>
      </c>
      <c r="H17" s="523"/>
      <c r="I17" s="492"/>
    </row>
    <row r="18" spans="1:9">
      <c r="A18" s="504">
        <v>7</v>
      </c>
      <c r="B18" s="516"/>
      <c r="C18" s="517" t="s">
        <v>861</v>
      </c>
      <c r="D18" s="516"/>
      <c r="E18" s="518"/>
      <c r="F18" s="514"/>
      <c r="G18" s="538">
        <f>SUM(G14:G17)</f>
        <v>12969.99</v>
      </c>
      <c r="H18" s="523"/>
      <c r="I18" s="492"/>
    </row>
    <row r="19" spans="1:9" ht="18" customHeight="1">
      <c r="A19" s="504">
        <v>8</v>
      </c>
      <c r="B19" s="516"/>
      <c r="C19" s="517" t="s">
        <v>869</v>
      </c>
      <c r="D19" s="515"/>
      <c r="E19" s="515"/>
      <c r="F19" s="517"/>
      <c r="G19" s="545">
        <f>G13+G18</f>
        <v>65873.789999999994</v>
      </c>
      <c r="H19" s="492"/>
      <c r="I19" s="492"/>
    </row>
    <row r="20" spans="1:9" s="554" customFormat="1" ht="15" customHeight="1">
      <c r="A20" s="1139" t="s">
        <v>870</v>
      </c>
      <c r="B20" s="1140"/>
      <c r="C20" s="1140"/>
      <c r="D20" s="1140"/>
      <c r="E20" s="1140"/>
      <c r="F20" s="1140"/>
      <c r="G20" s="1141"/>
      <c r="H20" s="553"/>
      <c r="I20" s="553"/>
    </row>
    <row r="21" spans="1:9" ht="31.5" customHeight="1">
      <c r="A21" s="504">
        <v>9</v>
      </c>
      <c r="B21" s="505" t="s">
        <v>871</v>
      </c>
      <c r="C21" s="512" t="s">
        <v>872</v>
      </c>
      <c r="D21" s="508" t="s">
        <v>633</v>
      </c>
      <c r="E21" s="555">
        <f>G13</f>
        <v>52903.8</v>
      </c>
      <c r="F21" s="552">
        <v>0.1</v>
      </c>
      <c r="G21" s="545">
        <f>E21*10%</f>
        <v>5290.38</v>
      </c>
      <c r="H21" s="492"/>
      <c r="I21" s="492"/>
    </row>
    <row r="22" spans="1:9" ht="13.5" customHeight="1">
      <c r="A22" s="504"/>
      <c r="B22" s="505"/>
      <c r="C22" s="1142" t="s">
        <v>873</v>
      </c>
      <c r="D22" s="1143"/>
      <c r="E22" s="1143"/>
      <c r="F22" s="1144"/>
      <c r="G22" s="545">
        <f>G21+G19</f>
        <v>71164.17</v>
      </c>
      <c r="H22" s="492"/>
      <c r="I22" s="492"/>
    </row>
    <row r="23" spans="1:9" ht="29.25" customHeight="1">
      <c r="A23" s="504">
        <v>10</v>
      </c>
      <c r="B23" s="1137" t="s">
        <v>916</v>
      </c>
      <c r="C23" s="1138"/>
      <c r="D23" s="508" t="s">
        <v>874</v>
      </c>
      <c r="E23" s="508">
        <v>4.96</v>
      </c>
      <c r="F23" s="556"/>
      <c r="G23" s="545">
        <f>G22*E23</f>
        <v>352974.28</v>
      </c>
      <c r="H23" s="492"/>
      <c r="I23" s="492"/>
    </row>
    <row r="24" spans="1:9" ht="19.5" customHeight="1">
      <c r="A24" s="504">
        <v>11</v>
      </c>
      <c r="B24" s="505"/>
      <c r="C24" s="512" t="s">
        <v>503</v>
      </c>
      <c r="D24" s="508" t="s">
        <v>633</v>
      </c>
      <c r="E24" s="508"/>
      <c r="F24" s="552">
        <v>0.2</v>
      </c>
      <c r="G24" s="545">
        <f>G23*F24</f>
        <v>70594.86</v>
      </c>
      <c r="H24" s="492"/>
      <c r="I24" s="492"/>
    </row>
    <row r="25" spans="1:9">
      <c r="A25" s="557"/>
      <c r="B25" s="558"/>
      <c r="C25" s="559" t="s">
        <v>12</v>
      </c>
      <c r="D25" s="558"/>
      <c r="E25" s="558"/>
      <c r="F25" s="558"/>
      <c r="G25" s="545">
        <f>G23+G24</f>
        <v>423569.14</v>
      </c>
      <c r="H25" s="492"/>
      <c r="I25" s="492"/>
    </row>
    <row r="26" spans="1:9" ht="15" customHeight="1">
      <c r="A26" s="560"/>
      <c r="B26" s="560"/>
      <c r="C26" s="87"/>
      <c r="D26" s="528"/>
      <c r="E26" s="528"/>
      <c r="F26" s="528"/>
      <c r="G26" s="561"/>
      <c r="H26" s="492"/>
      <c r="I26" s="492"/>
    </row>
    <row r="27" spans="1:9">
      <c r="A27" s="562"/>
      <c r="B27" s="87"/>
      <c r="C27" s="87"/>
      <c r="D27" s="528"/>
      <c r="E27" s="528"/>
      <c r="F27" s="528"/>
      <c r="G27" s="561"/>
    </row>
    <row r="28" spans="1:9">
      <c r="A28" s="528"/>
      <c r="B28" s="529"/>
      <c r="C28" s="530"/>
      <c r="D28" s="528"/>
      <c r="E28" s="528"/>
      <c r="F28" s="528"/>
      <c r="G28" s="561"/>
    </row>
    <row r="29" spans="1:9">
      <c r="A29" s="528"/>
      <c r="B29" s="529"/>
      <c r="C29" s="529"/>
      <c r="D29" s="528"/>
      <c r="E29" s="528"/>
      <c r="F29" s="528"/>
      <c r="G29" s="561"/>
    </row>
  </sheetData>
  <mergeCells count="9">
    <mergeCell ref="B23:C23"/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opLeftCell="A5" zoomScaleNormal="100" zoomScaleSheetLayoutView="100" workbookViewId="0">
      <selection activeCell="E19" sqref="E19"/>
    </sheetView>
  </sheetViews>
  <sheetFormatPr defaultRowHeight="15"/>
  <cols>
    <col min="1" max="1" width="30.28515625" customWidth="1"/>
    <col min="2" max="2" width="30.140625" customWidth="1"/>
    <col min="3" max="3" width="39.140625" customWidth="1"/>
  </cols>
  <sheetData>
    <row r="1" spans="1:3">
      <c r="A1" s="867" t="s">
        <v>107</v>
      </c>
      <c r="B1" s="867"/>
      <c r="C1" s="867"/>
    </row>
    <row r="2" spans="1:3">
      <c r="A2" s="867" t="s">
        <v>108</v>
      </c>
      <c r="B2" s="867"/>
      <c r="C2" s="867"/>
    </row>
    <row r="3" spans="1:3" ht="49.5" customHeight="1">
      <c r="A3" s="868" t="s">
        <v>1172</v>
      </c>
      <c r="B3" s="868"/>
      <c r="C3" s="868"/>
    </row>
    <row r="4" spans="1:3" ht="129" customHeight="1">
      <c r="A4" s="869" t="s">
        <v>2053</v>
      </c>
      <c r="B4" s="869"/>
      <c r="C4" s="869"/>
    </row>
    <row r="5" spans="1:3" ht="23.25" customHeight="1">
      <c r="A5" s="866" t="s">
        <v>116</v>
      </c>
      <c r="B5" s="866"/>
      <c r="C5" s="866"/>
    </row>
    <row r="6" spans="1:3" ht="70.5" customHeight="1">
      <c r="A6" s="864" t="s">
        <v>2054</v>
      </c>
      <c r="B6" s="864"/>
      <c r="C6" s="864"/>
    </row>
    <row r="7" spans="1:3" ht="26.25" customHeight="1">
      <c r="A7" s="870" t="s">
        <v>120</v>
      </c>
      <c r="B7" s="870"/>
      <c r="C7" s="870"/>
    </row>
    <row r="8" spans="1:3" ht="28.5" customHeight="1">
      <c r="A8" s="865" t="s">
        <v>1290</v>
      </c>
      <c r="B8" s="865"/>
      <c r="C8" s="865"/>
    </row>
    <row r="9" spans="1:3" ht="63" customHeight="1">
      <c r="A9" s="871" t="s">
        <v>1291</v>
      </c>
      <c r="B9" s="871"/>
      <c r="C9" s="871"/>
    </row>
    <row r="10" spans="1:3" ht="27.75" customHeight="1">
      <c r="A10" s="872" t="str">
        <f>CONCATENATE("Прогнозный индекс-дефлятор  рассчитан в соответствии с графиком и с учетом авансирования объекта в размере ",НМЦК!$G$12*100,"% от цены работ.")</f>
        <v>Прогнозный индекс-дефлятор  рассчитан в соответствии с графиком и с учетом авансирования объекта в размере 50% от цены работ.</v>
      </c>
      <c r="B10" s="872"/>
      <c r="C10" s="872"/>
    </row>
    <row r="11" spans="1:3" ht="53.25" customHeight="1">
      <c r="A11" s="863" t="s">
        <v>279</v>
      </c>
      <c r="B11" s="863"/>
      <c r="C11" s="863"/>
    </row>
    <row r="12" spans="1:3" ht="20.25" customHeight="1">
      <c r="A12" s="873" t="s">
        <v>117</v>
      </c>
      <c r="B12" s="873"/>
      <c r="C12" s="873"/>
    </row>
    <row r="13" spans="1:3" ht="70.5" customHeight="1">
      <c r="A13" s="864" t="s">
        <v>2055</v>
      </c>
      <c r="B13" s="864"/>
      <c r="C13" s="864"/>
    </row>
    <row r="14" spans="1:3" ht="34.5" customHeight="1">
      <c r="A14" s="877" t="s">
        <v>119</v>
      </c>
      <c r="B14" s="877"/>
      <c r="C14" s="877"/>
    </row>
    <row r="15" spans="1:3" ht="31.5" customHeight="1">
      <c r="A15" s="865" t="s">
        <v>1171</v>
      </c>
      <c r="B15" s="865"/>
      <c r="C15" s="865"/>
    </row>
    <row r="16" spans="1:3" ht="60" customHeight="1">
      <c r="A16" s="871" t="s">
        <v>278</v>
      </c>
      <c r="B16" s="871"/>
      <c r="C16" s="871"/>
    </row>
    <row r="17" spans="1:3" ht="33.75" customHeight="1">
      <c r="A17" s="872" t="str">
        <f>CONCATENATE("Прогнозный индекс-дефлятор  рассчитан в соответствии с графиком и с учетом авансирования объекта в размере ",НМЦК!$G$12*100,"% от цены работ.")</f>
        <v>Прогнозный индекс-дефлятор  рассчитан в соответствии с графиком и с учетом авансирования объекта в размере 50% от цены работ.</v>
      </c>
      <c r="B17" s="872"/>
      <c r="C17" s="872"/>
    </row>
    <row r="18" spans="1:3" ht="35.25" customHeight="1">
      <c r="A18" s="871" t="s">
        <v>168</v>
      </c>
      <c r="B18" s="871"/>
      <c r="C18" s="871"/>
    </row>
    <row r="19" spans="1:3" ht="18.75" customHeight="1">
      <c r="A19" s="871" t="s">
        <v>169</v>
      </c>
      <c r="B19" s="871"/>
      <c r="C19" s="871"/>
    </row>
    <row r="20" spans="1:3" ht="29.25" customHeight="1">
      <c r="A20" s="128" t="s">
        <v>114</v>
      </c>
      <c r="B20" s="129"/>
      <c r="C20" s="128"/>
    </row>
    <row r="21" spans="1:3">
      <c r="A21" s="875"/>
      <c r="B21" s="876"/>
      <c r="C21" s="876"/>
    </row>
    <row r="22" spans="1:3">
      <c r="A22" s="109"/>
      <c r="B22" s="110">
        <f>НМЦ!E15</f>
        <v>24409046.829999998</v>
      </c>
      <c r="C22" s="109" t="s">
        <v>109</v>
      </c>
    </row>
    <row r="23" spans="1:3" ht="36" customHeight="1">
      <c r="A23" s="874" t="s">
        <v>889</v>
      </c>
      <c r="B23" s="874"/>
      <c r="C23" s="108" t="s">
        <v>115</v>
      </c>
    </row>
  </sheetData>
  <mergeCells count="21">
    <mergeCell ref="A12:C12"/>
    <mergeCell ref="A13:C13"/>
    <mergeCell ref="A23:B23"/>
    <mergeCell ref="A21:C21"/>
    <mergeCell ref="A17:C17"/>
    <mergeCell ref="A15:C15"/>
    <mergeCell ref="A14:C14"/>
    <mergeCell ref="A16:C16"/>
    <mergeCell ref="A18:C18"/>
    <mergeCell ref="A19:C19"/>
    <mergeCell ref="A11:C11"/>
    <mergeCell ref="A6:C6"/>
    <mergeCell ref="A8:C8"/>
    <mergeCell ref="A5:C5"/>
    <mergeCell ref="A1:C1"/>
    <mergeCell ref="A2:C2"/>
    <mergeCell ref="A3:C3"/>
    <mergeCell ref="A4:C4"/>
    <mergeCell ref="A7:C7"/>
    <mergeCell ref="A9:C9"/>
    <mergeCell ref="A10:C10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workbookViewId="0">
      <selection activeCell="D37" sqref="D37"/>
    </sheetView>
  </sheetViews>
  <sheetFormatPr defaultRowHeight="15"/>
  <cols>
    <col min="7" max="7" width="15.28515625" customWidth="1"/>
  </cols>
  <sheetData>
    <row r="1" spans="1:16" ht="15.75">
      <c r="A1" s="878" t="s">
        <v>153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124"/>
    </row>
    <row r="2" spans="1:16" ht="15.75">
      <c r="A2" s="878" t="s">
        <v>154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124"/>
    </row>
    <row r="3" spans="1:16" ht="15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24"/>
    </row>
    <row r="4" spans="1:16" ht="15.75">
      <c r="A4" s="130" t="s">
        <v>155</v>
      </c>
      <c r="B4" s="130"/>
      <c r="C4" s="131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24"/>
    </row>
    <row r="5" spans="1:16" ht="15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24"/>
    </row>
    <row r="6" spans="1:16" ht="15.75">
      <c r="A6" s="879" t="s">
        <v>156</v>
      </c>
      <c r="B6" s="879"/>
      <c r="C6" s="879"/>
      <c r="D6" s="879"/>
      <c r="E6" s="879"/>
      <c r="F6" s="879"/>
      <c r="G6" s="132">
        <f>НМЦ!E15</f>
        <v>24409046.829999998</v>
      </c>
      <c r="H6" s="131"/>
      <c r="I6" s="131"/>
      <c r="J6" s="131"/>
      <c r="K6" s="131"/>
      <c r="L6" s="131"/>
      <c r="M6" s="131"/>
      <c r="N6" s="131"/>
      <c r="O6" s="131"/>
      <c r="P6" s="124"/>
    </row>
    <row r="7" spans="1:16" ht="15.75">
      <c r="A7" s="1152" t="s">
        <v>2056</v>
      </c>
      <c r="B7" s="1152"/>
      <c r="C7" s="1152"/>
      <c r="D7" s="1152"/>
      <c r="E7" s="1152"/>
      <c r="F7" s="1152"/>
      <c r="G7" s="1152"/>
      <c r="H7" s="1152"/>
      <c r="I7" s="1152"/>
      <c r="J7" s="1152"/>
      <c r="K7" s="1152"/>
      <c r="L7" s="1152"/>
      <c r="M7" s="1152"/>
      <c r="N7" s="1152"/>
      <c r="O7" s="1152"/>
      <c r="P7" s="124"/>
    </row>
    <row r="8" spans="1:16" ht="15.75">
      <c r="A8" s="130" t="s">
        <v>157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24"/>
    </row>
    <row r="9" spans="1:16" ht="15.75">
      <c r="A9" s="133" t="s">
        <v>182</v>
      </c>
      <c r="B9" s="133"/>
      <c r="C9" s="133"/>
      <c r="D9" s="133"/>
      <c r="E9" s="133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24"/>
    </row>
    <row r="10" spans="1:16" ht="15.75">
      <c r="A10" s="607" t="s">
        <v>900</v>
      </c>
      <c r="C10" s="134"/>
      <c r="D10" s="134"/>
      <c r="E10" s="134"/>
      <c r="F10" s="230"/>
      <c r="G10" s="130"/>
      <c r="H10" s="130"/>
      <c r="I10" s="130"/>
      <c r="J10" s="130"/>
      <c r="K10" s="130"/>
      <c r="L10" s="130"/>
      <c r="M10" s="130"/>
      <c r="N10" s="130"/>
      <c r="O10" s="130"/>
      <c r="P10" s="124"/>
    </row>
    <row r="11" spans="1:16" ht="15.75">
      <c r="A11" s="607" t="s">
        <v>1289</v>
      </c>
      <c r="C11" s="134"/>
      <c r="D11" s="134"/>
      <c r="E11" s="134"/>
      <c r="F11" s="230"/>
      <c r="G11" s="130"/>
      <c r="H11" s="130"/>
      <c r="I11" s="130"/>
      <c r="J11" s="130"/>
      <c r="K11" s="130"/>
      <c r="L11" s="130"/>
      <c r="M11" s="130"/>
      <c r="N11" s="130"/>
      <c r="O11" s="130"/>
      <c r="P11" s="124"/>
    </row>
    <row r="12" spans="1:16" ht="15.75">
      <c r="A12" s="607" t="s">
        <v>901</v>
      </c>
      <c r="C12" s="134"/>
      <c r="D12" s="134"/>
      <c r="E12" s="134"/>
      <c r="F12" s="230"/>
      <c r="G12" s="130"/>
      <c r="H12" s="130"/>
      <c r="I12" s="130"/>
      <c r="J12" s="130"/>
      <c r="K12" s="130"/>
      <c r="L12" s="130"/>
      <c r="M12" s="130"/>
      <c r="N12" s="130"/>
      <c r="O12" s="130"/>
      <c r="P12" s="124"/>
    </row>
    <row r="13" spans="1:16" ht="15.75">
      <c r="A13" s="607" t="s">
        <v>904</v>
      </c>
      <c r="C13" s="134"/>
      <c r="D13" s="134"/>
      <c r="E13" s="134"/>
      <c r="F13" s="230"/>
      <c r="G13" s="130"/>
      <c r="H13" s="130"/>
      <c r="I13" s="130"/>
      <c r="J13" s="130"/>
      <c r="K13" s="130"/>
      <c r="L13" s="130"/>
      <c r="M13" s="130"/>
      <c r="N13" s="130"/>
      <c r="O13" s="130"/>
      <c r="P13" s="124"/>
    </row>
    <row r="14" spans="1:16" ht="15.75">
      <c r="A14" s="607" t="s">
        <v>903</v>
      </c>
      <c r="C14" s="134"/>
      <c r="D14" s="134"/>
      <c r="E14" s="134"/>
      <c r="F14" s="230"/>
      <c r="G14" s="130"/>
      <c r="H14" s="130"/>
      <c r="I14" s="130"/>
      <c r="J14" s="130"/>
      <c r="K14" s="130"/>
      <c r="L14" s="130"/>
      <c r="M14" s="130"/>
      <c r="N14" s="130"/>
      <c r="O14" s="130"/>
      <c r="P14" s="124"/>
    </row>
    <row r="15" spans="1:16" ht="15.75">
      <c r="A15" s="607" t="s">
        <v>902</v>
      </c>
      <c r="C15" s="134"/>
      <c r="D15" s="134"/>
      <c r="E15" s="134"/>
      <c r="F15" s="230"/>
      <c r="G15" s="130"/>
      <c r="H15" s="130"/>
      <c r="I15" s="130"/>
      <c r="J15" s="130"/>
      <c r="K15" s="130"/>
      <c r="L15" s="130"/>
      <c r="M15" s="130"/>
      <c r="N15" s="130"/>
      <c r="O15" s="130"/>
      <c r="P15" s="124"/>
    </row>
    <row r="16" spans="1:16" ht="15.75" hidden="1">
      <c r="A16" s="607" t="s">
        <v>1380</v>
      </c>
      <c r="C16" s="134"/>
      <c r="D16" s="134"/>
      <c r="E16" s="134"/>
      <c r="F16" s="230"/>
      <c r="G16" s="130"/>
      <c r="H16" s="130"/>
      <c r="I16" s="130"/>
      <c r="J16" s="130"/>
      <c r="K16" s="130"/>
      <c r="L16" s="130"/>
      <c r="M16" s="130"/>
      <c r="N16" s="130"/>
      <c r="O16" s="130"/>
      <c r="P16" s="124"/>
    </row>
    <row r="17" spans="1:16" ht="15.75" hidden="1">
      <c r="A17" s="607" t="s">
        <v>1381</v>
      </c>
      <c r="C17" s="134"/>
      <c r="D17" s="134"/>
      <c r="E17" s="134"/>
      <c r="F17" s="230"/>
      <c r="G17" s="130"/>
      <c r="H17" s="130"/>
      <c r="I17" s="130"/>
      <c r="J17" s="130"/>
      <c r="K17" s="130"/>
      <c r="L17" s="130"/>
      <c r="M17" s="130"/>
      <c r="N17" s="130"/>
      <c r="O17" s="130"/>
      <c r="P17" s="124"/>
    </row>
    <row r="18" spans="1:16" ht="15.75">
      <c r="A18" s="133" t="s">
        <v>1980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24"/>
    </row>
    <row r="19" spans="1:16" ht="15.75" hidden="1">
      <c r="A19" s="133" t="s">
        <v>1979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24"/>
    </row>
    <row r="20" spans="1:16" ht="15.75">
      <c r="A20" s="133" t="s">
        <v>1978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24"/>
    </row>
    <row r="21" spans="1:16" ht="15.75">
      <c r="A21" s="133" t="s">
        <v>158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0"/>
      <c r="M21" s="130"/>
      <c r="N21" s="130"/>
      <c r="O21" s="130"/>
      <c r="P21" s="124"/>
    </row>
    <row r="22" spans="1:16" ht="32.25" customHeight="1">
      <c r="A22" s="881" t="s">
        <v>1981</v>
      </c>
      <c r="B22" s="881"/>
      <c r="C22" s="881"/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135"/>
      <c r="P22" s="124"/>
    </row>
    <row r="23" spans="1:16" ht="29.25" customHeight="1">
      <c r="A23" s="880" t="s">
        <v>1982</v>
      </c>
      <c r="B23" s="880"/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130"/>
      <c r="P23" s="124"/>
    </row>
    <row r="24" spans="1:16" ht="15.6" customHeight="1">
      <c r="A24" s="813" t="str">
        <f>CONCATENATE("- авансирование в размере ",НМЦК!G12*100,"%;")</f>
        <v>- авансирование в размере 50%;</v>
      </c>
      <c r="B24" s="134"/>
      <c r="C24" s="133"/>
      <c r="D24" s="133"/>
      <c r="E24" s="133"/>
      <c r="F24" s="133"/>
      <c r="G24" s="133"/>
      <c r="H24" s="133"/>
      <c r="I24" s="133"/>
      <c r="J24" s="133"/>
      <c r="K24" s="133"/>
      <c r="L24" s="130"/>
      <c r="M24" s="130"/>
      <c r="N24" s="130"/>
      <c r="O24" s="130"/>
      <c r="P24" s="124"/>
    </row>
    <row r="25" spans="1:16" ht="15.75">
      <c r="A25" s="133" t="s">
        <v>159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0"/>
      <c r="M25" s="130"/>
      <c r="N25" s="130"/>
      <c r="O25" s="130"/>
      <c r="P25" s="124"/>
    </row>
    <row r="26" spans="1:16" ht="15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0"/>
      <c r="M26" s="130"/>
      <c r="N26" s="130"/>
      <c r="O26" s="130"/>
      <c r="P26" s="124"/>
    </row>
    <row r="27" spans="1:16" ht="15.75">
      <c r="A27" s="133" t="s">
        <v>160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0"/>
      <c r="M27" s="130"/>
      <c r="N27" s="130"/>
      <c r="O27" s="130"/>
      <c r="P27" s="124"/>
    </row>
    <row r="28" spans="1:16" ht="15.75">
      <c r="A28" s="133" t="s">
        <v>161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0"/>
      <c r="M28" s="130"/>
      <c r="N28" s="130"/>
      <c r="O28" s="130"/>
      <c r="P28" s="124"/>
    </row>
    <row r="29" spans="1:16" ht="15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0"/>
      <c r="M29" s="130"/>
      <c r="N29" s="130"/>
      <c r="O29" s="130"/>
      <c r="P29" s="124"/>
    </row>
    <row r="30" spans="1:16" ht="15.75">
      <c r="A30" s="130" t="s">
        <v>162</v>
      </c>
      <c r="B30" s="130"/>
      <c r="C30" s="130"/>
      <c r="D30" s="130"/>
      <c r="E30" s="130"/>
      <c r="F30" s="130"/>
      <c r="G30" s="133"/>
      <c r="H30" s="138"/>
      <c r="I30" s="138"/>
      <c r="J30" s="138"/>
      <c r="K30" s="138"/>
      <c r="L30" s="138"/>
      <c r="O30" s="136"/>
      <c r="P30" s="124"/>
    </row>
    <row r="31" spans="1:16" ht="15.75">
      <c r="A31" s="130"/>
      <c r="B31" s="130"/>
      <c r="C31" s="130"/>
      <c r="D31" s="130"/>
      <c r="E31" s="130"/>
      <c r="F31" s="130"/>
      <c r="G31" s="133"/>
      <c r="H31" s="137" t="s">
        <v>163</v>
      </c>
      <c r="I31" s="137"/>
      <c r="J31" s="137"/>
      <c r="K31" s="130"/>
      <c r="L31" s="130"/>
      <c r="O31" s="130"/>
      <c r="P31" s="124"/>
    </row>
  </sheetData>
  <mergeCells count="6">
    <mergeCell ref="A1:O1"/>
    <mergeCell ref="A2:O2"/>
    <mergeCell ref="A6:F6"/>
    <mergeCell ref="A7:O7"/>
    <mergeCell ref="A23:N23"/>
    <mergeCell ref="A22:N22"/>
  </mergeCells>
  <pageMargins left="0.7" right="0.7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zoomScaleNormal="100" zoomScaleSheetLayoutView="100" workbookViewId="0">
      <selection activeCell="C5" sqref="C5"/>
    </sheetView>
  </sheetViews>
  <sheetFormatPr defaultRowHeight="15"/>
  <cols>
    <col min="1" max="1" width="5.42578125" customWidth="1"/>
    <col min="2" max="2" width="52.42578125" customWidth="1"/>
    <col min="3" max="3" width="16.140625" customWidth="1"/>
    <col min="4" max="4" width="18" customWidth="1"/>
    <col min="5" max="5" width="16.1406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>
      <c r="A1" s="883" t="s">
        <v>99</v>
      </c>
      <c r="B1" s="883"/>
      <c r="C1" s="883"/>
      <c r="D1" s="883"/>
      <c r="E1" s="883"/>
    </row>
    <row r="2" spans="1:19" ht="24.6" customHeight="1">
      <c r="A2" s="883" t="s">
        <v>122</v>
      </c>
      <c r="B2" s="883"/>
      <c r="C2" s="883"/>
      <c r="D2" s="883"/>
      <c r="E2" s="883"/>
    </row>
    <row r="3" spans="1:19" ht="48" customHeight="1">
      <c r="A3" s="884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B3" s="885"/>
      <c r="C3" s="885"/>
      <c r="D3" s="885"/>
      <c r="E3" s="885"/>
    </row>
    <row r="4" spans="1:19" ht="15.75">
      <c r="A4" s="152"/>
      <c r="B4" s="153"/>
      <c r="C4" s="153"/>
      <c r="D4" s="153"/>
      <c r="E4" s="153"/>
    </row>
    <row r="5" spans="1:19" ht="15.75">
      <c r="A5" s="139" t="s">
        <v>174</v>
      </c>
      <c r="B5" s="139"/>
      <c r="C5" s="846">
        <f>ROUND((C7-C6)/30.5,1)</f>
        <v>11.3</v>
      </c>
      <c r="D5" s="789" t="s">
        <v>1379</v>
      </c>
      <c r="E5" s="139"/>
    </row>
    <row r="6" spans="1:19" ht="15.75">
      <c r="A6" s="139" t="s">
        <v>97</v>
      </c>
      <c r="B6" s="139"/>
      <c r="C6" s="790">
        <f>НМЦК!F33</f>
        <v>44814</v>
      </c>
      <c r="D6" s="789"/>
      <c r="E6" s="139"/>
    </row>
    <row r="7" spans="1:19" ht="15.75">
      <c r="A7" s="139" t="s">
        <v>98</v>
      </c>
      <c r="B7" s="139"/>
      <c r="C7" s="790">
        <f>НМЦК!F34</f>
        <v>45158</v>
      </c>
      <c r="D7" s="789"/>
      <c r="E7" s="139"/>
    </row>
    <row r="8" spans="1:19" ht="15.75">
      <c r="A8" s="139"/>
      <c r="B8" s="140"/>
      <c r="C8" s="140"/>
      <c r="D8" s="140"/>
      <c r="E8" s="140"/>
    </row>
    <row r="9" spans="1:19" ht="15.75" customHeight="1">
      <c r="A9" s="886" t="s">
        <v>100</v>
      </c>
      <c r="B9" s="886" t="s">
        <v>101</v>
      </c>
      <c r="C9" s="886" t="s">
        <v>175</v>
      </c>
      <c r="D9" s="886"/>
      <c r="E9" s="886"/>
    </row>
    <row r="10" spans="1:19" ht="15.75" customHeight="1">
      <c r="A10" s="886"/>
      <c r="B10" s="886"/>
      <c r="C10" s="886"/>
      <c r="D10" s="886"/>
      <c r="E10" s="886"/>
    </row>
    <row r="11" spans="1:19" ht="15.75">
      <c r="A11" s="886"/>
      <c r="B11" s="886"/>
      <c r="C11" s="141" t="s">
        <v>102</v>
      </c>
      <c r="D11" s="141" t="s">
        <v>123</v>
      </c>
      <c r="E11" s="141" t="s">
        <v>103</v>
      </c>
    </row>
    <row r="12" spans="1:19" ht="11.25" customHeight="1">
      <c r="A12" s="141">
        <v>1</v>
      </c>
      <c r="B12" s="141">
        <v>2</v>
      </c>
      <c r="C12" s="141">
        <v>3</v>
      </c>
      <c r="D12" s="141">
        <v>4</v>
      </c>
      <c r="E12" s="141">
        <v>5</v>
      </c>
      <c r="F12" s="103"/>
      <c r="G12" s="102"/>
    </row>
    <row r="13" spans="1:19" ht="42" customHeight="1">
      <c r="A13" s="142">
        <v>1</v>
      </c>
      <c r="B13" s="143" t="s">
        <v>104</v>
      </c>
      <c r="C13" s="144">
        <f>НМЦК!G14*1.1</f>
        <v>12090459.57</v>
      </c>
      <c r="D13" s="144">
        <f t="shared" ref="D13:D14" si="0">C13*0.2</f>
        <v>2418091.91</v>
      </c>
      <c r="E13" s="144">
        <f t="shared" ref="E13:E14" si="1">C13+D13</f>
        <v>14508551.48</v>
      </c>
      <c r="G13" s="100"/>
      <c r="H13" s="882"/>
      <c r="I13" s="882"/>
      <c r="J13" s="882"/>
      <c r="K13" s="882"/>
      <c r="L13" s="112"/>
      <c r="M13" s="113"/>
      <c r="N13" s="111"/>
      <c r="O13" s="111"/>
      <c r="P13" s="111"/>
      <c r="Q13" s="111"/>
      <c r="R13" s="111"/>
      <c r="S13" s="111"/>
    </row>
    <row r="14" spans="1:19" ht="44.25" customHeight="1">
      <c r="A14" s="142">
        <v>2</v>
      </c>
      <c r="B14" s="143" t="s">
        <v>106</v>
      </c>
      <c r="C14" s="144">
        <f>НМЦК!G15*1.02</f>
        <v>8250412.79</v>
      </c>
      <c r="D14" s="144">
        <f t="shared" si="0"/>
        <v>1650082.56</v>
      </c>
      <c r="E14" s="144">
        <f t="shared" si="1"/>
        <v>9900495.3499999996</v>
      </c>
      <c r="L14" s="111"/>
      <c r="M14" s="111"/>
      <c r="N14" s="111"/>
      <c r="O14" s="111"/>
      <c r="P14" s="111"/>
      <c r="Q14" s="111"/>
      <c r="R14" s="111"/>
      <c r="S14" s="111"/>
    </row>
    <row r="15" spans="1:19" ht="48.75" customHeight="1">
      <c r="A15" s="145"/>
      <c r="B15" s="145" t="s">
        <v>16</v>
      </c>
      <c r="C15" s="146">
        <f>C13+C14</f>
        <v>20340872.359999999</v>
      </c>
      <c r="D15" s="146">
        <f>D13+D14</f>
        <v>4068174.47</v>
      </c>
      <c r="E15" s="146">
        <f>E13+E14</f>
        <v>24409046.829999998</v>
      </c>
      <c r="J15" s="100"/>
      <c r="L15" s="100"/>
      <c r="M15" s="116"/>
      <c r="P15" s="100"/>
    </row>
    <row r="16" spans="1:19" ht="31.5">
      <c r="A16" s="147"/>
      <c r="B16" s="148" t="s">
        <v>105</v>
      </c>
      <c r="C16" s="149">
        <f>НМЦК!G21-НМЦК!D21</f>
        <v>347885.97</v>
      </c>
      <c r="D16" s="149">
        <f>C16*0.2</f>
        <v>69577.19</v>
      </c>
      <c r="E16" s="149">
        <f>C16+D16</f>
        <v>417463.16</v>
      </c>
      <c r="G16" s="100"/>
      <c r="H16" s="100"/>
    </row>
    <row r="17" spans="1:6" ht="15.75">
      <c r="A17" s="97"/>
      <c r="B17" s="98"/>
      <c r="C17" s="99"/>
      <c r="D17" s="99"/>
      <c r="E17" s="99" t="s">
        <v>77</v>
      </c>
      <c r="F17" s="115"/>
    </row>
    <row r="18" spans="1:6" ht="15.75">
      <c r="A18" s="140"/>
      <c r="B18" s="140"/>
      <c r="C18" s="229"/>
      <c r="D18" s="150"/>
      <c r="E18" s="150"/>
      <c r="F18" s="114"/>
    </row>
    <row r="19" spans="1:6" ht="15.75">
      <c r="A19" s="140"/>
      <c r="B19" s="130" t="s">
        <v>167</v>
      </c>
      <c r="C19" s="151">
        <f>НМЦК!G19+НМЦК!G20</f>
        <v>1260905.49</v>
      </c>
      <c r="D19" s="151">
        <f>C19*0.2</f>
        <v>252181.1</v>
      </c>
      <c r="E19" s="151">
        <f>C19+D19</f>
        <v>1513086.59</v>
      </c>
    </row>
  </sheetData>
  <mergeCells count="7">
    <mergeCell ref="H13:K13"/>
    <mergeCell ref="A1:E1"/>
    <mergeCell ref="A3:E3"/>
    <mergeCell ref="A9:A11"/>
    <mergeCell ref="B9:B11"/>
    <mergeCell ref="A2:E2"/>
    <mergeCell ref="C9:E10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13" zoomScaleNormal="100" zoomScaleSheetLayoutView="85" workbookViewId="0">
      <selection activeCell="D49" sqref="D49"/>
    </sheetView>
  </sheetViews>
  <sheetFormatPr defaultRowHeight="15"/>
  <cols>
    <col min="1" max="1" width="40" customWidth="1"/>
    <col min="2" max="2" width="25.140625" customWidth="1"/>
    <col min="3" max="3" width="15.28515625" customWidth="1"/>
    <col min="4" max="4" width="25.85546875" customWidth="1"/>
    <col min="5" max="5" width="15.28515625" customWidth="1"/>
    <col min="6" max="6" width="19.7109375" customWidth="1"/>
    <col min="7" max="7" width="26.7109375" customWidth="1"/>
    <col min="8" max="8" width="10.28515625" bestFit="1" customWidth="1"/>
  </cols>
  <sheetData>
    <row r="1" spans="1:7" ht="37.5" customHeight="1">
      <c r="A1" s="891" t="s">
        <v>136</v>
      </c>
      <c r="B1" s="891"/>
      <c r="C1" s="891"/>
      <c r="D1" s="891"/>
      <c r="E1" s="891"/>
      <c r="F1" s="891"/>
      <c r="G1" s="891"/>
    </row>
    <row r="2" spans="1:7" ht="49.5" customHeight="1">
      <c r="A2" s="154" t="s">
        <v>137</v>
      </c>
      <c r="B2" s="892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C2" s="893"/>
      <c r="D2" s="893"/>
      <c r="E2" s="893"/>
      <c r="F2" s="893"/>
      <c r="G2" s="893"/>
    </row>
    <row r="3" spans="1:7" ht="27" customHeight="1">
      <c r="A3" s="154" t="s">
        <v>138</v>
      </c>
      <c r="B3" s="894" t="s">
        <v>176</v>
      </c>
      <c r="C3" s="894"/>
      <c r="D3" s="894"/>
      <c r="E3" s="894"/>
      <c r="F3" s="894"/>
      <c r="G3" s="894"/>
    </row>
    <row r="4" spans="1:7" ht="15.75">
      <c r="A4" s="140"/>
      <c r="B4" s="140"/>
      <c r="C4" s="140"/>
      <c r="D4" s="140"/>
      <c r="E4" s="140"/>
      <c r="F4" s="140"/>
      <c r="G4" s="140"/>
    </row>
    <row r="5" spans="1:7" ht="15.75">
      <c r="A5" s="155" t="s">
        <v>139</v>
      </c>
      <c r="B5" s="140"/>
      <c r="C5" s="140"/>
      <c r="D5" s="140"/>
      <c r="E5" s="140"/>
      <c r="F5" s="140"/>
      <c r="G5" s="140"/>
    </row>
    <row r="6" spans="1:7" ht="15.75">
      <c r="A6" s="890"/>
      <c r="B6" s="890"/>
      <c r="C6" s="890"/>
      <c r="D6" s="890"/>
      <c r="E6" s="890"/>
      <c r="F6" s="890"/>
      <c r="G6" s="890"/>
    </row>
    <row r="7" spans="1:7" ht="15.75">
      <c r="A7" s="155" t="s">
        <v>164</v>
      </c>
      <c r="B7" s="150"/>
      <c r="C7" s="150"/>
      <c r="D7" s="140"/>
      <c r="E7" s="140"/>
      <c r="F7" s="140"/>
      <c r="G7" s="140"/>
    </row>
    <row r="8" spans="1:7" ht="15.75">
      <c r="A8" s="155" t="s">
        <v>165</v>
      </c>
      <c r="B8" s="155"/>
      <c r="C8" s="155"/>
      <c r="D8" s="155"/>
      <c r="E8" s="155"/>
      <c r="F8" s="155"/>
      <c r="G8" s="155"/>
    </row>
    <row r="9" spans="1:7" ht="15.75">
      <c r="A9" s="788" t="str">
        <f>CONCATENATE("3. Продолжительность проектирования ",F32," месяцев (в том числе с учетом получения положительного заключения государственной экспертизы).")</f>
        <v>3. Продолжительность проектирования 11,3 месяцев (в том числе с учетом получения положительного заключения государственной экспертизы).</v>
      </c>
      <c r="B9" s="155"/>
      <c r="C9" s="155"/>
      <c r="D9" s="155"/>
      <c r="E9" s="155"/>
      <c r="F9" s="155"/>
      <c r="G9" s="140"/>
    </row>
    <row r="10" spans="1:7" ht="15.75">
      <c r="A10" s="140"/>
      <c r="B10" s="140"/>
      <c r="C10" s="140"/>
      <c r="D10" s="140"/>
      <c r="E10" s="140"/>
      <c r="F10" s="140"/>
      <c r="G10" s="156" t="s">
        <v>89</v>
      </c>
    </row>
    <row r="11" spans="1:7" ht="115.5" customHeight="1">
      <c r="A11" s="896" t="s">
        <v>18</v>
      </c>
      <c r="B11" s="898" t="s">
        <v>1382</v>
      </c>
      <c r="C11" s="898" t="s">
        <v>140</v>
      </c>
      <c r="D11" s="898" t="s">
        <v>1383</v>
      </c>
      <c r="E11" s="898" t="s">
        <v>141</v>
      </c>
      <c r="F11" s="898" t="s">
        <v>142</v>
      </c>
      <c r="G11" s="605" t="s">
        <v>899</v>
      </c>
    </row>
    <row r="12" spans="1:7" ht="21.75" customHeight="1">
      <c r="A12" s="897"/>
      <c r="B12" s="899"/>
      <c r="C12" s="899"/>
      <c r="D12" s="899"/>
      <c r="E12" s="899"/>
      <c r="F12" s="899"/>
      <c r="G12" s="606">
        <v>0.5</v>
      </c>
    </row>
    <row r="13" spans="1:7" ht="15.75">
      <c r="A13" s="224">
        <v>1</v>
      </c>
      <c r="B13" s="586">
        <v>2</v>
      </c>
      <c r="C13" s="224">
        <v>3</v>
      </c>
      <c r="D13" s="224">
        <v>4</v>
      </c>
      <c r="E13" s="224">
        <v>5</v>
      </c>
      <c r="F13" s="224">
        <v>6</v>
      </c>
      <c r="G13" s="225">
        <v>7</v>
      </c>
    </row>
    <row r="14" spans="1:7" ht="15.75">
      <c r="A14" s="158" t="s">
        <v>143</v>
      </c>
      <c r="B14" s="163">
        <f>'Cводная смета ПИР '!G21</f>
        <v>10803344.359999999</v>
      </c>
      <c r="C14" s="160">
        <v>1</v>
      </c>
      <c r="D14" s="163">
        <f>B14*C14</f>
        <v>10803344.359999999</v>
      </c>
      <c r="E14" s="787">
        <f>$F$43</f>
        <v>1.0348008</v>
      </c>
      <c r="F14" s="163">
        <f>D14*E14</f>
        <v>11179309.390000001</v>
      </c>
      <c r="G14" s="226">
        <f>D14+(F14-D14)*(1-$G$12)</f>
        <v>10991326.880000001</v>
      </c>
    </row>
    <row r="15" spans="1:7" ht="15.75">
      <c r="A15" s="161" t="s">
        <v>144</v>
      </c>
      <c r="B15" s="760">
        <f>'Cводная смета ПИР '!G27</f>
        <v>7950301.5599999996</v>
      </c>
      <c r="C15" s="160">
        <v>1</v>
      </c>
      <c r="D15" s="163">
        <f>B15*C15</f>
        <v>7950301.5599999996</v>
      </c>
      <c r="E15" s="787">
        <f>$F$43</f>
        <v>1.0348008</v>
      </c>
      <c r="F15" s="163">
        <f>D15*E15</f>
        <v>8226978.4100000001</v>
      </c>
      <c r="G15" s="226">
        <f>D15+(F15-D15)*(1-$G$12)</f>
        <v>8088639.9900000002</v>
      </c>
    </row>
    <row r="16" spans="1:7" ht="15.75">
      <c r="A16" s="161" t="s">
        <v>145</v>
      </c>
      <c r="B16" s="163"/>
      <c r="C16" s="162"/>
      <c r="D16" s="163"/>
      <c r="E16" s="160"/>
      <c r="F16" s="163"/>
      <c r="G16" s="226"/>
    </row>
    <row r="17" spans="1:7" ht="15.75">
      <c r="A17" s="161" t="s">
        <v>276</v>
      </c>
      <c r="B17" s="163"/>
      <c r="C17" s="162"/>
      <c r="D17" s="163"/>
      <c r="E17" s="160"/>
      <c r="F17" s="163"/>
      <c r="G17" s="226"/>
    </row>
    <row r="18" spans="1:7" ht="31.5">
      <c r="A18" s="158" t="s">
        <v>275</v>
      </c>
      <c r="B18" s="762">
        <f>'Археология (при необходимости)'!G25*0</f>
        <v>0</v>
      </c>
      <c r="C18" s="162">
        <v>1</v>
      </c>
      <c r="D18" s="163">
        <f>B18*C18</f>
        <v>0</v>
      </c>
      <c r="E18" s="160">
        <v>1</v>
      </c>
      <c r="F18" s="163">
        <f>D18*E18</f>
        <v>0</v>
      </c>
      <c r="G18" s="226">
        <f>D18+(F18-D18)*(1-$G$12)</f>
        <v>0</v>
      </c>
    </row>
    <row r="19" spans="1:7" ht="47.25">
      <c r="A19" s="158" t="s">
        <v>277</v>
      </c>
      <c r="B19" s="163">
        <f>B14*10%</f>
        <v>1080334.44</v>
      </c>
      <c r="C19" s="162">
        <v>1</v>
      </c>
      <c r="D19" s="163">
        <f>B19*C19</f>
        <v>1080334.44</v>
      </c>
      <c r="E19" s="787">
        <f>$F$43</f>
        <v>1.0348008</v>
      </c>
      <c r="F19" s="163">
        <f>D19*E19</f>
        <v>1117930.94</v>
      </c>
      <c r="G19" s="226">
        <f>D19+(F19-D19)*(1-$G$12)</f>
        <v>1099132.69</v>
      </c>
    </row>
    <row r="20" spans="1:7" ht="57.75" customHeight="1">
      <c r="A20" s="158" t="s">
        <v>1288</v>
      </c>
      <c r="B20" s="163">
        <f>B15*0.02</f>
        <v>159006.03</v>
      </c>
      <c r="C20" s="160"/>
      <c r="D20" s="163">
        <f>D15*0.02</f>
        <v>159006.03</v>
      </c>
      <c r="E20" s="787">
        <f>$F$43</f>
        <v>1.0348008</v>
      </c>
      <c r="F20" s="163">
        <f>D20*E20</f>
        <v>164539.57</v>
      </c>
      <c r="G20" s="226">
        <f>D20+(F20-D20)*(1-$G$12)</f>
        <v>161772.79999999999</v>
      </c>
    </row>
    <row r="21" spans="1:7" ht="15.75">
      <c r="A21" s="161" t="s">
        <v>146</v>
      </c>
      <c r="B21" s="163">
        <f>SUM(B14:B20)</f>
        <v>19992986.390000001</v>
      </c>
      <c r="C21" s="160"/>
      <c r="D21" s="163">
        <f>SUM(D14:D20)</f>
        <v>19992986.390000001</v>
      </c>
      <c r="E21" s="159"/>
      <c r="F21" s="163">
        <f>SUM(F14:F20)</f>
        <v>20688758.309999999</v>
      </c>
      <c r="G21" s="163">
        <f>SUM(G14:G20)</f>
        <v>20340872.359999999</v>
      </c>
    </row>
    <row r="22" spans="1:7" ht="15.75">
      <c r="A22" s="161" t="s">
        <v>147</v>
      </c>
      <c r="B22" s="163">
        <f>B21*0.2</f>
        <v>3998597.28</v>
      </c>
      <c r="C22" s="160"/>
      <c r="D22" s="163">
        <f>D21*0.2</f>
        <v>3998597.28</v>
      </c>
      <c r="E22" s="163"/>
      <c r="F22" s="163">
        <f>F21*0.2</f>
        <v>4137751.66</v>
      </c>
      <c r="G22" s="164">
        <f>G21*0.2</f>
        <v>4068174.47</v>
      </c>
    </row>
    <row r="23" spans="1:7" ht="15.75">
      <c r="A23" s="161" t="s">
        <v>148</v>
      </c>
      <c r="B23" s="163">
        <f>B21+B22</f>
        <v>23991583.670000002</v>
      </c>
      <c r="C23" s="160"/>
      <c r="D23" s="163">
        <f>D21+D22</f>
        <v>23991583.670000002</v>
      </c>
      <c r="E23" s="163"/>
      <c r="F23" s="163">
        <f>F21+F22</f>
        <v>24826509.969999999</v>
      </c>
      <c r="G23" s="164">
        <f>G21+G22</f>
        <v>24409046.829999998</v>
      </c>
    </row>
    <row r="24" spans="1:7" ht="15.75">
      <c r="A24" s="165"/>
      <c r="B24" s="166"/>
      <c r="C24" s="166"/>
      <c r="D24" s="166"/>
      <c r="E24" s="166"/>
      <c r="F24" s="166"/>
      <c r="G24" s="140"/>
    </row>
    <row r="25" spans="1:7" ht="36" customHeight="1">
      <c r="A25" s="895" t="s">
        <v>166</v>
      </c>
      <c r="B25" s="895"/>
      <c r="C25" s="228">
        <v>1</v>
      </c>
      <c r="D25" s="155"/>
      <c r="E25" s="155"/>
      <c r="F25" s="155"/>
      <c r="G25" s="150"/>
    </row>
    <row r="26" spans="1:7" ht="15.75">
      <c r="A26" s="214" t="s">
        <v>149</v>
      </c>
      <c r="B26" s="214"/>
      <c r="C26" s="228"/>
      <c r="D26" s="155"/>
      <c r="E26" s="155"/>
      <c r="F26" s="155"/>
      <c r="G26" s="150"/>
    </row>
    <row r="27" spans="1:7" ht="23.45" customHeight="1">
      <c r="A27" s="890" t="s">
        <v>1378</v>
      </c>
      <c r="B27" s="890"/>
      <c r="C27" s="890"/>
      <c r="D27" s="890"/>
      <c r="E27" s="890"/>
      <c r="F27" s="890"/>
      <c r="G27" s="150"/>
    </row>
    <row r="28" spans="1:7" ht="23.45" customHeight="1">
      <c r="A28" s="227"/>
      <c r="B28" s="227"/>
      <c r="C28" s="227"/>
      <c r="D28" s="227"/>
      <c r="E28" s="227"/>
      <c r="F28" s="227"/>
      <c r="G28" s="150"/>
    </row>
    <row r="29" spans="1:7" ht="15.75">
      <c r="A29" s="904" t="s">
        <v>150</v>
      </c>
      <c r="B29" s="904"/>
      <c r="C29" s="904"/>
      <c r="D29" s="904"/>
      <c r="E29" s="150"/>
      <c r="F29" s="150"/>
      <c r="G29" s="150"/>
    </row>
    <row r="30" spans="1:7" ht="15.75">
      <c r="A30" s="779"/>
      <c r="B30" s="779"/>
      <c r="C30" s="779"/>
      <c r="D30" s="779"/>
      <c r="E30" s="150"/>
      <c r="F30" s="150"/>
      <c r="G30" s="150"/>
    </row>
    <row r="31" spans="1:7">
      <c r="A31" s="905" t="s">
        <v>1377</v>
      </c>
      <c r="B31" s="905"/>
      <c r="C31" s="905"/>
      <c r="D31" s="905"/>
      <c r="E31" s="905"/>
      <c r="F31" s="780">
        <v>44743</v>
      </c>
    </row>
    <row r="32" spans="1:7" ht="15.75">
      <c r="A32" s="906" t="s">
        <v>1364</v>
      </c>
      <c r="B32" s="907"/>
      <c r="C32" s="907"/>
      <c r="D32" s="907"/>
      <c r="E32" s="908"/>
      <c r="F32" s="781">
        <f>ROUND((F34-F33)/30.5,1)</f>
        <v>11.3</v>
      </c>
    </row>
    <row r="33" spans="1:9" ht="15.75">
      <c r="A33" s="906" t="s">
        <v>151</v>
      </c>
      <c r="B33" s="907"/>
      <c r="C33" s="907"/>
      <c r="D33" s="907"/>
      <c r="E33" s="908"/>
      <c r="F33" s="780">
        <v>44814</v>
      </c>
      <c r="H33" s="780">
        <v>44926</v>
      </c>
      <c r="I33" t="s">
        <v>1365</v>
      </c>
    </row>
    <row r="34" spans="1:9" ht="15.75">
      <c r="A34" s="906" t="s">
        <v>152</v>
      </c>
      <c r="B34" s="907"/>
      <c r="C34" s="907"/>
      <c r="D34" s="907"/>
      <c r="E34" s="908"/>
      <c r="F34" s="780">
        <v>45158</v>
      </c>
      <c r="H34" s="780">
        <v>44927</v>
      </c>
      <c r="I34" t="s">
        <v>1366</v>
      </c>
    </row>
    <row r="35" spans="1:9" ht="15.75">
      <c r="A35" s="909" t="s">
        <v>1367</v>
      </c>
      <c r="B35" s="909"/>
      <c r="C35" s="909"/>
      <c r="D35" s="909"/>
      <c r="E35" s="909"/>
      <c r="F35" s="782">
        <f>(H33-F33)/30.5/F32</f>
        <v>0.32</v>
      </c>
    </row>
    <row r="36" spans="1:9" ht="15.75">
      <c r="A36" s="910" t="s">
        <v>1368</v>
      </c>
      <c r="B36" s="910"/>
      <c r="C36" s="910"/>
      <c r="D36" s="910"/>
      <c r="E36" s="910"/>
      <c r="F36" s="782">
        <f>1-F35</f>
        <v>0.68</v>
      </c>
    </row>
    <row r="37" spans="1:9" ht="35.25" customHeight="1">
      <c r="A37" s="911" t="s">
        <v>1369</v>
      </c>
      <c r="B37" s="912"/>
      <c r="C37" s="912"/>
      <c r="D37" s="912"/>
      <c r="E37" s="913"/>
      <c r="F37" s="783">
        <v>1.0509999999999999</v>
      </c>
    </row>
    <row r="38" spans="1:9" ht="15.75">
      <c r="A38" s="914" t="s">
        <v>1370</v>
      </c>
      <c r="B38" s="914"/>
      <c r="C38" s="914"/>
      <c r="D38" s="776">
        <f>F37</f>
        <v>1.0509999999999999</v>
      </c>
      <c r="E38" s="777" t="s">
        <v>1371</v>
      </c>
      <c r="F38" s="784">
        <f>F37^(1/12)</f>
        <v>1.0041538000000001</v>
      </c>
    </row>
    <row r="39" spans="1:9" ht="33" customHeight="1">
      <c r="A39" s="915" t="s">
        <v>1372</v>
      </c>
      <c r="B39" s="915"/>
      <c r="C39" s="915"/>
      <c r="D39" s="915"/>
      <c r="E39" s="915"/>
      <c r="F39" s="785">
        <v>1.0489999999999999</v>
      </c>
    </row>
    <row r="40" spans="1:9" ht="15.75">
      <c r="A40" s="914" t="s">
        <v>1373</v>
      </c>
      <c r="B40" s="914"/>
      <c r="C40" s="914"/>
      <c r="D40" s="776">
        <f>F39</f>
        <v>1.0489999999999999</v>
      </c>
      <c r="E40" s="777" t="s">
        <v>1371</v>
      </c>
      <c r="F40" s="784">
        <f>F39^(1/12)</f>
        <v>1.0039944000000001</v>
      </c>
    </row>
    <row r="41" spans="1:9" ht="15.75">
      <c r="A41" s="900" t="s">
        <v>1374</v>
      </c>
      <c r="B41" s="901"/>
      <c r="C41" s="887" t="str">
        <f>CONCATENATE("(",F38,"^",ROUND((F33-F31)/30.5,1),"+",F38,"^",ROUND((H33-F31)/30.5,1),")","/2")</f>
        <v>(1,0041538^2,3+1,0041538^6)/2</v>
      </c>
      <c r="D41" s="888"/>
      <c r="E41" s="889"/>
      <c r="F41" s="784">
        <f>(F38^ROUND((F33-F31)/30.5,1)+F38^ROUND((H33-F31)/30.5,1))/2</f>
        <v>1.0173813</v>
      </c>
      <c r="G41" s="786"/>
    </row>
    <row r="42" spans="1:9" ht="40.5" customHeight="1">
      <c r="A42" s="900" t="s">
        <v>1375</v>
      </c>
      <c r="B42" s="901"/>
      <c r="C42" s="887" t="str">
        <f>CONCATENATE(F38,"^",ROUND((H34-F31)/30.5,1),"*","(",F40,"^1","+",F40,"^",ROUNDUP((F34-H34)/30.5,1),")","/2")</f>
        <v>1,0041538^6*(1,0039944^1+1,0039944^7,6)/2</v>
      </c>
      <c r="D42" s="888"/>
      <c r="E42" s="889"/>
      <c r="F42" s="784">
        <f>F38^ROUND((H34-F31)/30.5,1)*(F40^1+F40^ROUNDUP((F34-H34)/30.5,1))/"2"</f>
        <v>1.0429982</v>
      </c>
      <c r="G42" s="786"/>
    </row>
    <row r="43" spans="1:9" ht="34.5" customHeight="1">
      <c r="A43" s="916" t="s">
        <v>1376</v>
      </c>
      <c r="B43" s="917"/>
      <c r="C43" s="887" t="str">
        <f>CONCATENATE(F35,"*",F41,"+",F36,"*",F42)</f>
        <v>0,32*1,0173813+0,68*1,0429982</v>
      </c>
      <c r="D43" s="888"/>
      <c r="E43" s="889"/>
      <c r="F43" s="778">
        <f>F35*F41+F36*F42</f>
        <v>1.0348008</v>
      </c>
    </row>
    <row r="44" spans="1:9" ht="15.75">
      <c r="A44" s="150"/>
      <c r="B44" s="150"/>
      <c r="C44" s="150"/>
      <c r="D44" s="150"/>
      <c r="E44" s="150"/>
      <c r="F44" s="150"/>
      <c r="G44" s="150"/>
    </row>
    <row r="45" spans="1:9" hidden="1">
      <c r="A45" s="119" t="s">
        <v>152</v>
      </c>
      <c r="B45" s="120">
        <v>44331</v>
      </c>
      <c r="C45" s="119"/>
      <c r="D45" s="121"/>
      <c r="E45" s="121"/>
      <c r="F45" s="121"/>
      <c r="G45" s="121"/>
    </row>
    <row r="46" spans="1:9" ht="29.25" hidden="1" customHeight="1">
      <c r="A46" s="903" t="s">
        <v>170</v>
      </c>
      <c r="B46" s="903"/>
      <c r="C46" s="903"/>
      <c r="D46" s="903"/>
      <c r="E46" s="126">
        <v>1.036</v>
      </c>
      <c r="F46" s="121"/>
      <c r="G46" s="121"/>
    </row>
    <row r="47" spans="1:9" hidden="1">
      <c r="A47" s="119" t="s">
        <v>171</v>
      </c>
      <c r="B47" s="122"/>
      <c r="C47" s="123"/>
      <c r="D47" s="121"/>
      <c r="E47" s="125">
        <f>1.036^(1/12)</f>
        <v>1.00295</v>
      </c>
      <c r="F47" s="121"/>
      <c r="G47" s="121"/>
    </row>
    <row r="48" spans="1:9" hidden="1">
      <c r="A48" s="119" t="s">
        <v>172</v>
      </c>
      <c r="B48" s="119"/>
      <c r="C48" s="902" t="s">
        <v>173</v>
      </c>
      <c r="D48" s="902"/>
      <c r="E48" s="125">
        <f>(E47^6.7+E47^11)/2</f>
        <v>1.02643</v>
      </c>
    </row>
  </sheetData>
  <mergeCells count="31">
    <mergeCell ref="C48:D48"/>
    <mergeCell ref="A46:D46"/>
    <mergeCell ref="A29:D29"/>
    <mergeCell ref="A31:E31"/>
    <mergeCell ref="A32:E32"/>
    <mergeCell ref="A33:E33"/>
    <mergeCell ref="A34:E34"/>
    <mergeCell ref="A35:E35"/>
    <mergeCell ref="A36:E36"/>
    <mergeCell ref="A37:E37"/>
    <mergeCell ref="A38:C38"/>
    <mergeCell ref="A39:E39"/>
    <mergeCell ref="A40:C40"/>
    <mergeCell ref="C41:E41"/>
    <mergeCell ref="C42:E42"/>
    <mergeCell ref="A43:B43"/>
    <mergeCell ref="C43:E43"/>
    <mergeCell ref="A27:F27"/>
    <mergeCell ref="A1:G1"/>
    <mergeCell ref="B2:G2"/>
    <mergeCell ref="B3:G3"/>
    <mergeCell ref="A6:G6"/>
    <mergeCell ref="A25:B25"/>
    <mergeCell ref="A11:A12"/>
    <mergeCell ref="B11:B12"/>
    <mergeCell ref="C11:C12"/>
    <mergeCell ref="D11:D12"/>
    <mergeCell ref="E11:E12"/>
    <mergeCell ref="F11:F12"/>
    <mergeCell ref="A41:B41"/>
    <mergeCell ref="A42:B42"/>
  </mergeCells>
  <pageMargins left="0.25" right="0.25" top="0.75" bottom="0.75" header="0.3" footer="0.3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5"/>
  <sheetViews>
    <sheetView topLeftCell="A19" zoomScale="90" zoomScaleNormal="90" zoomScaleSheetLayoutView="85" workbookViewId="0">
      <selection activeCell="G33" sqref="G33"/>
    </sheetView>
  </sheetViews>
  <sheetFormatPr defaultColWidth="8.7109375" defaultRowHeight="12.75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22.42578125" style="1" customWidth="1"/>
    <col min="7" max="7" width="23" style="1" customWidth="1"/>
    <col min="8" max="8" width="51.28515625" style="1" hidden="1" customWidth="1"/>
    <col min="9" max="9" width="29.140625" style="1" hidden="1" customWidth="1"/>
    <col min="10" max="10" width="11.140625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>
      <c r="A1" s="167"/>
      <c r="B1" s="167"/>
      <c r="C1" s="167"/>
      <c r="D1" s="167"/>
      <c r="E1" s="167"/>
      <c r="F1" s="167"/>
      <c r="G1" s="167"/>
    </row>
    <row r="2" spans="1:10" ht="15.75">
      <c r="A2" s="932" t="s">
        <v>0</v>
      </c>
      <c r="B2" s="932"/>
      <c r="C2" s="932"/>
      <c r="D2" s="932"/>
      <c r="E2" s="932"/>
      <c r="F2" s="932"/>
      <c r="G2" s="932"/>
    </row>
    <row r="3" spans="1:10" ht="15.75">
      <c r="A3" s="932" t="s">
        <v>6</v>
      </c>
      <c r="B3" s="932"/>
      <c r="C3" s="932"/>
      <c r="D3" s="932"/>
      <c r="E3" s="932"/>
      <c r="F3" s="932"/>
      <c r="G3" s="932"/>
    </row>
    <row r="4" spans="1:10" ht="15.75">
      <c r="A4" s="167"/>
      <c r="B4" s="167"/>
      <c r="C4" s="167"/>
      <c r="D4" s="167"/>
      <c r="E4" s="167"/>
      <c r="F4" s="167"/>
      <c r="G4" s="167"/>
    </row>
    <row r="5" spans="1:10" ht="53.45" customHeight="1">
      <c r="A5" s="933" t="s">
        <v>7</v>
      </c>
      <c r="B5" s="934"/>
      <c r="C5" s="938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D5" s="938"/>
      <c r="E5" s="938"/>
      <c r="F5" s="938"/>
      <c r="G5" s="938"/>
      <c r="H5" s="15"/>
    </row>
    <row r="6" spans="1:10" s="2" customFormat="1" ht="35.25" customHeight="1">
      <c r="A6" s="937" t="s">
        <v>8</v>
      </c>
      <c r="B6" s="937"/>
      <c r="C6" s="935"/>
      <c r="D6" s="935"/>
      <c r="E6" s="936"/>
      <c r="F6" s="936"/>
      <c r="G6" s="936"/>
    </row>
    <row r="7" spans="1:10" ht="29.25" customHeight="1">
      <c r="A7" s="937" t="s">
        <v>1</v>
      </c>
      <c r="B7" s="937"/>
      <c r="C7" s="935" t="s">
        <v>190</v>
      </c>
      <c r="D7" s="935"/>
      <c r="E7" s="936"/>
      <c r="F7" s="936"/>
      <c r="G7" s="936"/>
    </row>
    <row r="8" spans="1:10" ht="15.75">
      <c r="A8" s="168"/>
      <c r="B8" s="169"/>
      <c r="C8" s="168"/>
      <c r="D8" s="168"/>
      <c r="E8" s="168"/>
      <c r="F8" s="168"/>
      <c r="G8" s="170" t="s">
        <v>5</v>
      </c>
    </row>
    <row r="9" spans="1:10" ht="15.75">
      <c r="A9" s="926" t="s">
        <v>2</v>
      </c>
      <c r="B9" s="926" t="s">
        <v>3</v>
      </c>
      <c r="C9" s="926" t="s">
        <v>9</v>
      </c>
      <c r="D9" s="926" t="s">
        <v>46</v>
      </c>
      <c r="E9" s="931" t="s">
        <v>96</v>
      </c>
      <c r="F9" s="931"/>
      <c r="G9" s="931"/>
      <c r="H9" s="928" t="s">
        <v>95</v>
      </c>
    </row>
    <row r="10" spans="1:10" ht="34.5" customHeight="1">
      <c r="A10" s="930"/>
      <c r="B10" s="930"/>
      <c r="C10" s="930"/>
      <c r="D10" s="927"/>
      <c r="E10" s="171" t="s">
        <v>10</v>
      </c>
      <c r="F10" s="171" t="s">
        <v>11</v>
      </c>
      <c r="G10" s="171" t="s">
        <v>12</v>
      </c>
      <c r="H10" s="929"/>
    </row>
    <row r="11" spans="1:10" ht="15.75">
      <c r="A11" s="172">
        <v>1</v>
      </c>
      <c r="B11" s="172">
        <v>2</v>
      </c>
      <c r="C11" s="172"/>
      <c r="D11" s="172"/>
      <c r="E11" s="172">
        <v>4</v>
      </c>
      <c r="F11" s="172">
        <v>5</v>
      </c>
      <c r="G11" s="172">
        <v>6</v>
      </c>
      <c r="H11" s="94">
        <v>7</v>
      </c>
    </row>
    <row r="12" spans="1:10" ht="15.75">
      <c r="A12" s="923" t="s">
        <v>13</v>
      </c>
      <c r="B12" s="924"/>
      <c r="C12" s="924"/>
      <c r="D12" s="924"/>
      <c r="E12" s="924"/>
      <c r="F12" s="924"/>
      <c r="G12" s="925"/>
      <c r="H12" s="95"/>
    </row>
    <row r="13" spans="1:10" ht="32.25" customHeight="1">
      <c r="A13" s="173" t="s">
        <v>4</v>
      </c>
      <c r="B13" s="174" t="s">
        <v>125</v>
      </c>
      <c r="C13" s="175" t="s">
        <v>111</v>
      </c>
      <c r="D13" s="582" t="s">
        <v>131</v>
      </c>
      <c r="E13" s="798">
        <f>Геодезия!O25</f>
        <v>289319.63</v>
      </c>
      <c r="F13" s="583"/>
      <c r="G13" s="695">
        <f>SUM(E13:F13)</f>
        <v>289319.63</v>
      </c>
      <c r="H13" s="95"/>
      <c r="J13" s="127"/>
    </row>
    <row r="14" spans="1:10" s="101" customFormat="1" ht="36.6" customHeight="1">
      <c r="A14" s="173" t="s">
        <v>124</v>
      </c>
      <c r="B14" s="581" t="s">
        <v>1276</v>
      </c>
      <c r="C14" s="175" t="s">
        <v>111</v>
      </c>
      <c r="D14" s="582" t="s">
        <v>130</v>
      </c>
      <c r="E14" s="694">
        <f>ИГИ!L63</f>
        <v>8715460.9800000004</v>
      </c>
      <c r="F14" s="584"/>
      <c r="G14" s="695">
        <f t="shared" ref="G14:G20" si="0">SUM(E14:F14)</f>
        <v>8715460.9800000004</v>
      </c>
      <c r="H14" s="95"/>
      <c r="J14" s="127"/>
    </row>
    <row r="15" spans="1:10" s="101" customFormat="1" ht="36.6" customHeight="1">
      <c r="A15" s="173" t="s">
        <v>128</v>
      </c>
      <c r="B15" s="174" t="s">
        <v>177</v>
      </c>
      <c r="C15" s="175" t="s">
        <v>111</v>
      </c>
      <c r="D15" s="582" t="s">
        <v>132</v>
      </c>
      <c r="E15" s="694">
        <f>Геофизика!J48</f>
        <v>270704.67</v>
      </c>
      <c r="F15" s="584"/>
      <c r="G15" s="695">
        <f t="shared" si="0"/>
        <v>270704.67</v>
      </c>
      <c r="H15" s="95"/>
      <c r="J15" s="127"/>
    </row>
    <row r="16" spans="1:10" s="101" customFormat="1" ht="36.6" customHeight="1">
      <c r="A16" s="173" t="s">
        <v>129</v>
      </c>
      <c r="B16" s="174" t="s">
        <v>126</v>
      </c>
      <c r="C16" s="175" t="s">
        <v>111</v>
      </c>
      <c r="D16" s="582" t="s">
        <v>133</v>
      </c>
      <c r="E16" s="694">
        <f>Гидромет!J46</f>
        <v>290596.49</v>
      </c>
      <c r="F16" s="584"/>
      <c r="G16" s="695">
        <f t="shared" si="0"/>
        <v>290596.49</v>
      </c>
      <c r="H16" s="95"/>
      <c r="J16" s="127"/>
    </row>
    <row r="17" spans="1:10" s="101" customFormat="1" ht="36.6" customHeight="1">
      <c r="A17" s="173" t="s">
        <v>178</v>
      </c>
      <c r="B17" s="174" t="s">
        <v>127</v>
      </c>
      <c r="C17" s="175" t="s">
        <v>111</v>
      </c>
      <c r="D17" s="582" t="s">
        <v>180</v>
      </c>
      <c r="E17" s="694">
        <f>Экология!G64</f>
        <v>1023732.19</v>
      </c>
      <c r="F17" s="584"/>
      <c r="G17" s="695">
        <f t="shared" si="0"/>
        <v>1023732.19</v>
      </c>
      <c r="H17" s="95"/>
      <c r="J17" s="127"/>
    </row>
    <row r="18" spans="1:10" s="101" customFormat="1" ht="36.6" customHeight="1">
      <c r="A18" s="173" t="s">
        <v>179</v>
      </c>
      <c r="B18" s="174" t="s">
        <v>548</v>
      </c>
      <c r="C18" s="175" t="s">
        <v>111</v>
      </c>
      <c r="D18" s="582" t="s">
        <v>885</v>
      </c>
      <c r="E18" s="694">
        <f>'Сели Лавины'!J42</f>
        <v>213530.4</v>
      </c>
      <c r="F18" s="584"/>
      <c r="G18" s="695">
        <f t="shared" si="0"/>
        <v>213530.4</v>
      </c>
      <c r="H18" s="95"/>
      <c r="J18" s="127"/>
    </row>
    <row r="19" spans="1:10" s="101" customFormat="1" ht="36.6" customHeight="1">
      <c r="A19" s="173" t="s">
        <v>458</v>
      </c>
      <c r="B19" s="174" t="s">
        <v>887</v>
      </c>
      <c r="C19" s="175" t="s">
        <v>111</v>
      </c>
      <c r="D19" s="582" t="s">
        <v>1277</v>
      </c>
      <c r="E19" s="694">
        <f>'Археология (при необходимости)'!G23*0</f>
        <v>0</v>
      </c>
      <c r="F19" s="584"/>
      <c r="G19" s="695">
        <f t="shared" si="0"/>
        <v>0</v>
      </c>
      <c r="H19" s="95"/>
      <c r="J19" s="127" t="s">
        <v>1362</v>
      </c>
    </row>
    <row r="20" spans="1:10" s="101" customFormat="1" ht="36.6" customHeight="1">
      <c r="A20" s="173" t="s">
        <v>615</v>
      </c>
      <c r="B20" s="581" t="s">
        <v>888</v>
      </c>
      <c r="C20" s="175" t="s">
        <v>111</v>
      </c>
      <c r="D20" s="582" t="s">
        <v>848</v>
      </c>
      <c r="E20" s="694">
        <f>'ВОП (при необходимости)'!J29*0</f>
        <v>0</v>
      </c>
      <c r="F20" s="584"/>
      <c r="G20" s="695">
        <f t="shared" si="0"/>
        <v>0</v>
      </c>
      <c r="H20" s="95"/>
      <c r="J20" s="127" t="s">
        <v>1362</v>
      </c>
    </row>
    <row r="21" spans="1:10" s="101" customFormat="1" ht="36.6" customHeight="1">
      <c r="A21" s="918" t="s">
        <v>14</v>
      </c>
      <c r="B21" s="919"/>
      <c r="C21" s="919"/>
      <c r="D21" s="919"/>
      <c r="E21" s="919"/>
      <c r="F21" s="920"/>
      <c r="G21" s="217">
        <f>SUM(G13:G20)</f>
        <v>10803344.359999999</v>
      </c>
      <c r="H21" s="95"/>
      <c r="J21" s="127"/>
    </row>
    <row r="22" spans="1:10" ht="25.5" customHeight="1">
      <c r="A22" s="921" t="s">
        <v>1278</v>
      </c>
      <c r="B22" s="922"/>
      <c r="C22" s="922"/>
      <c r="D22" s="922"/>
      <c r="E22" s="922"/>
      <c r="F22" s="922"/>
      <c r="G22" s="922"/>
      <c r="H22" s="95"/>
    </row>
    <row r="23" spans="1:10" s="101" customFormat="1" ht="29.25" customHeight="1">
      <c r="A23" s="173" t="s">
        <v>113</v>
      </c>
      <c r="B23" s="177" t="s">
        <v>80</v>
      </c>
      <c r="C23" s="175"/>
      <c r="D23" s="173" t="s">
        <v>112</v>
      </c>
      <c r="E23" s="178"/>
      <c r="F23" s="216">
        <f>ПД!$F$749</f>
        <v>5772849.4299999997</v>
      </c>
      <c r="G23" s="216">
        <f t="shared" ref="G23" si="1">F23</f>
        <v>5772849.4299999997</v>
      </c>
      <c r="H23" s="95"/>
    </row>
    <row r="24" spans="1:10" s="101" customFormat="1" ht="105.75" customHeight="1">
      <c r="A24" s="173" t="s">
        <v>234</v>
      </c>
      <c r="B24" s="215" t="s">
        <v>1359</v>
      </c>
      <c r="C24" s="175" t="s">
        <v>111</v>
      </c>
      <c r="D24" s="173" t="s">
        <v>1360</v>
      </c>
      <c r="E24" s="761"/>
      <c r="F24" s="216">
        <f>212942.56/1.2</f>
        <v>177452.13</v>
      </c>
      <c r="G24" s="216">
        <f>F24</f>
        <v>177452.13</v>
      </c>
      <c r="H24" s="95"/>
    </row>
    <row r="25" spans="1:10" s="101" customFormat="1" ht="78.75" hidden="1">
      <c r="A25" s="173"/>
      <c r="B25" s="215" t="s">
        <v>1977</v>
      </c>
      <c r="C25" s="175" t="s">
        <v>1974</v>
      </c>
      <c r="D25" s="793" t="s">
        <v>1975</v>
      </c>
      <c r="E25" s="761"/>
      <c r="F25" s="795"/>
      <c r="G25" s="216">
        <f t="shared" ref="G25:G26" si="2">F25</f>
        <v>0</v>
      </c>
      <c r="H25" s="95"/>
      <c r="J25" s="794" t="s">
        <v>1976</v>
      </c>
    </row>
    <row r="26" spans="1:10" s="101" customFormat="1" ht="31.5">
      <c r="A26" s="173" t="s">
        <v>235</v>
      </c>
      <c r="B26" s="215" t="s">
        <v>1972</v>
      </c>
      <c r="C26" s="175" t="s">
        <v>1973</v>
      </c>
      <c r="D26" s="582" t="s">
        <v>1975</v>
      </c>
      <c r="E26" s="761"/>
      <c r="F26" s="695">
        <f>СТУ!C7</f>
        <v>2000000</v>
      </c>
      <c r="G26" s="216">
        <f t="shared" si="2"/>
        <v>2000000</v>
      </c>
      <c r="H26" s="95"/>
      <c r="J26" s="794"/>
    </row>
    <row r="27" spans="1:10" s="101" customFormat="1" ht="29.25" customHeight="1">
      <c r="A27" s="918" t="s">
        <v>15</v>
      </c>
      <c r="B27" s="919"/>
      <c r="C27" s="919"/>
      <c r="D27" s="919"/>
      <c r="E27" s="919"/>
      <c r="F27" s="920"/>
      <c r="G27" s="217">
        <f>G23+G24+G25+G26</f>
        <v>7950301.5599999996</v>
      </c>
      <c r="H27" s="95"/>
    </row>
    <row r="28" spans="1:10" s="101" customFormat="1" ht="29.25" customHeight="1">
      <c r="A28" s="921" t="s">
        <v>236</v>
      </c>
      <c r="B28" s="922"/>
      <c r="C28" s="922"/>
      <c r="D28" s="922"/>
      <c r="E28" s="922"/>
      <c r="F28" s="922"/>
      <c r="G28" s="922"/>
      <c r="H28" s="95"/>
    </row>
    <row r="29" spans="1:10" ht="65.25" customHeight="1">
      <c r="A29" s="173" t="s">
        <v>237</v>
      </c>
      <c r="B29" s="177" t="s">
        <v>121</v>
      </c>
      <c r="C29" s="175"/>
      <c r="D29" s="173" t="s">
        <v>110</v>
      </c>
      <c r="E29" s="178"/>
      <c r="F29" s="179"/>
      <c r="G29" s="216">
        <f>'Экспертиза ПД и ИЗ '!H20*0</f>
        <v>0</v>
      </c>
      <c r="H29" s="96"/>
    </row>
    <row r="30" spans="1:10" s="101" customFormat="1" ht="65.25" customHeight="1">
      <c r="A30" s="173" t="s">
        <v>238</v>
      </c>
      <c r="B30" s="215" t="s">
        <v>181</v>
      </c>
      <c r="C30" s="175"/>
      <c r="D30" s="173"/>
      <c r="E30" s="178"/>
      <c r="F30" s="179"/>
      <c r="G30" s="176"/>
      <c r="H30" s="96"/>
    </row>
    <row r="31" spans="1:10" s="101" customFormat="1" ht="65.25" customHeight="1">
      <c r="A31" s="173" t="s">
        <v>239</v>
      </c>
      <c r="B31" s="215" t="s">
        <v>241</v>
      </c>
      <c r="C31" s="175"/>
      <c r="D31" s="173" t="s">
        <v>1279</v>
      </c>
      <c r="E31" s="178"/>
      <c r="F31" s="179"/>
      <c r="G31" s="216">
        <f>'Археология (при необходимости)'!G25*0</f>
        <v>0</v>
      </c>
      <c r="H31" s="96"/>
      <c r="J31" s="127" t="s">
        <v>1362</v>
      </c>
    </row>
    <row r="32" spans="1:10" ht="29.25" customHeight="1">
      <c r="A32" s="918" t="s">
        <v>240</v>
      </c>
      <c r="B32" s="919"/>
      <c r="C32" s="919"/>
      <c r="D32" s="919"/>
      <c r="E32" s="919"/>
      <c r="F32" s="920"/>
      <c r="G32" s="217">
        <f>G29+G30+G31</f>
        <v>0</v>
      </c>
      <c r="H32" s="96"/>
    </row>
    <row r="33" spans="1:8" s="101" customFormat="1" ht="19.5" customHeight="1">
      <c r="A33" s="180"/>
      <c r="B33" s="180"/>
      <c r="C33" s="180"/>
      <c r="D33" s="180"/>
      <c r="E33" s="180"/>
      <c r="F33" s="180" t="s">
        <v>118</v>
      </c>
      <c r="G33" s="223">
        <f>G21+G27+G32</f>
        <v>18753645.920000002</v>
      </c>
      <c r="H33" s="104"/>
    </row>
    <row r="34" spans="1:8" s="101" customFormat="1" ht="19.5" customHeight="1">
      <c r="A34" s="180"/>
      <c r="B34" s="180"/>
      <c r="C34" s="180"/>
      <c r="D34" s="180"/>
      <c r="E34" s="180"/>
      <c r="F34" s="180"/>
      <c r="G34" s="181"/>
      <c r="H34" s="104"/>
    </row>
    <row r="35" spans="1:8" s="101" customFormat="1" ht="19.5" customHeight="1">
      <c r="A35" s="180"/>
      <c r="B35" s="180"/>
      <c r="C35" s="180"/>
      <c r="D35" s="180"/>
      <c r="E35" s="180"/>
      <c r="F35" s="180"/>
      <c r="G35" s="181"/>
      <c r="H35" s="104"/>
    </row>
  </sheetData>
  <mergeCells count="20">
    <mergeCell ref="A2:G2"/>
    <mergeCell ref="A3:G3"/>
    <mergeCell ref="A5:B5"/>
    <mergeCell ref="C7:G7"/>
    <mergeCell ref="A6:B6"/>
    <mergeCell ref="C6:G6"/>
    <mergeCell ref="C5:G5"/>
    <mergeCell ref="A7:B7"/>
    <mergeCell ref="H9:H10"/>
    <mergeCell ref="A9:A10"/>
    <mergeCell ref="B9:B10"/>
    <mergeCell ref="C9:C10"/>
    <mergeCell ref="E9:G9"/>
    <mergeCell ref="A32:F32"/>
    <mergeCell ref="A27:F27"/>
    <mergeCell ref="A28:G28"/>
    <mergeCell ref="A12:G12"/>
    <mergeCell ref="D9:D10"/>
    <mergeCell ref="A22:G22"/>
    <mergeCell ref="A21:F21"/>
  </mergeCells>
  <pageMargins left="0.7" right="0.7" top="0.75" bottom="0.75" header="0.3" footer="0.3"/>
  <pageSetup paperSize="9"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5" sqref="C15"/>
    </sheetView>
  </sheetViews>
  <sheetFormatPr defaultRowHeight="15"/>
  <cols>
    <col min="1" max="1" width="30.5703125" customWidth="1"/>
    <col min="2" max="2" width="29" customWidth="1"/>
    <col min="3" max="3" width="23" customWidth="1"/>
    <col min="4" max="4" width="22.28515625" customWidth="1"/>
    <col min="5" max="5" width="28.85546875" customWidth="1"/>
  </cols>
  <sheetData>
    <row r="1" spans="1:5" ht="47.25" customHeight="1">
      <c r="A1" s="939" t="s">
        <v>1999</v>
      </c>
      <c r="B1" s="939"/>
      <c r="C1" s="939"/>
      <c r="D1" s="939"/>
      <c r="E1" s="939"/>
    </row>
    <row r="2" spans="1:5" ht="15.75">
      <c r="A2" s="940" t="s">
        <v>1990</v>
      </c>
      <c r="B2" s="940"/>
      <c r="C2" s="940"/>
      <c r="D2" s="940"/>
    </row>
    <row r="3" spans="1:5" ht="31.5">
      <c r="A3" s="799" t="s">
        <v>1991</v>
      </c>
      <c r="B3" s="799" t="s">
        <v>1992</v>
      </c>
      <c r="C3" s="799" t="s">
        <v>1993</v>
      </c>
      <c r="D3" s="800" t="s">
        <v>1994</v>
      </c>
      <c r="E3" s="801" t="s">
        <v>95</v>
      </c>
    </row>
    <row r="4" spans="1:5" ht="15.75">
      <c r="A4" s="802" t="s">
        <v>1995</v>
      </c>
      <c r="B4" s="803" t="s">
        <v>2000</v>
      </c>
      <c r="C4" s="804">
        <f>2400000/1.2</f>
        <v>2000000</v>
      </c>
      <c r="D4" s="805">
        <f>C4*1.2</f>
        <v>2400000</v>
      </c>
      <c r="E4" s="806"/>
    </row>
    <row r="5" spans="1:5" ht="31.5">
      <c r="A5" s="803" t="s">
        <v>1997</v>
      </c>
      <c r="B5" s="803" t="s">
        <v>2001</v>
      </c>
      <c r="C5" s="804">
        <v>2100000</v>
      </c>
      <c r="D5" s="805">
        <f>C5</f>
        <v>2100000</v>
      </c>
      <c r="E5" s="807" t="s">
        <v>1996</v>
      </c>
    </row>
    <row r="6" spans="1:5" ht="31.5">
      <c r="A6" s="815" t="s">
        <v>2002</v>
      </c>
      <c r="B6" s="816" t="s">
        <v>2003</v>
      </c>
      <c r="C6" s="817">
        <v>2498000</v>
      </c>
      <c r="D6" s="818">
        <f>C6</f>
        <v>2498000</v>
      </c>
      <c r="E6" s="819" t="s">
        <v>1996</v>
      </c>
    </row>
    <row r="7" spans="1:5" ht="15.75">
      <c r="A7" s="808" t="s">
        <v>1998</v>
      </c>
      <c r="B7" s="812" t="s">
        <v>1995</v>
      </c>
      <c r="C7" s="809">
        <f>MIN(C4:C6)</f>
        <v>2000000</v>
      </c>
      <c r="D7" s="810">
        <f>D4</f>
        <v>2400000</v>
      </c>
      <c r="E7" s="811"/>
    </row>
  </sheetData>
  <mergeCells count="2">
    <mergeCell ref="A1:E1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758"/>
  <sheetViews>
    <sheetView showGridLines="0" topLeftCell="B16" zoomScale="115" zoomScaleNormal="115" workbookViewId="0">
      <selection activeCell="K758" sqref="K758"/>
    </sheetView>
  </sheetViews>
  <sheetFormatPr defaultColWidth="8.85546875" defaultRowHeight="12.75" outlineLevelRow="1"/>
  <cols>
    <col min="1" max="1" width="0" style="821" hidden="1" customWidth="1"/>
    <col min="2" max="2" width="4.28515625" style="821" customWidth="1"/>
    <col min="3" max="3" width="46.140625" style="821" customWidth="1"/>
    <col min="4" max="4" width="46.42578125" style="821" customWidth="1"/>
    <col min="5" max="5" width="31.42578125" style="821" customWidth="1"/>
    <col min="6" max="6" width="12.7109375" style="821" customWidth="1"/>
    <col min="7" max="10" width="8.85546875" style="821"/>
    <col min="11" max="11" width="16" style="821" customWidth="1"/>
    <col min="12" max="16384" width="8.85546875" style="821"/>
  </cols>
  <sheetData>
    <row r="1" spans="2:6">
      <c r="B1" s="766"/>
      <c r="C1" s="766"/>
      <c r="D1" s="766"/>
      <c r="E1" s="820" t="s">
        <v>183</v>
      </c>
    </row>
    <row r="2" spans="2:6" ht="14.45" customHeight="1">
      <c r="B2" s="942" t="s">
        <v>184</v>
      </c>
      <c r="C2" s="942"/>
      <c r="D2" s="765"/>
      <c r="E2" s="765"/>
      <c r="F2" s="822"/>
    </row>
    <row r="3" spans="2:6" ht="18" customHeight="1">
      <c r="B3" s="814"/>
      <c r="C3" s="814"/>
      <c r="D3" s="943" t="s">
        <v>185</v>
      </c>
      <c r="E3" s="943"/>
      <c r="F3" s="944"/>
    </row>
    <row r="4" spans="2:6" ht="24.6" customHeight="1">
      <c r="B4" s="945" t="s">
        <v>2052</v>
      </c>
      <c r="C4" s="945"/>
      <c r="D4" s="945"/>
      <c r="E4" s="945"/>
      <c r="F4" s="945"/>
    </row>
    <row r="5" spans="2:6" ht="20.45" customHeight="1">
      <c r="B5" s="946" t="s">
        <v>186</v>
      </c>
      <c r="C5" s="946"/>
      <c r="D5" s="946"/>
      <c r="E5" s="946"/>
      <c r="F5" s="823"/>
    </row>
    <row r="6" spans="2:6" ht="5.45" customHeight="1">
      <c r="B6" s="824"/>
      <c r="C6" s="824"/>
      <c r="D6" s="824"/>
      <c r="E6" s="824"/>
      <c r="F6" s="824"/>
    </row>
    <row r="7" spans="2:6" ht="28.5" customHeight="1">
      <c r="B7" s="947" t="s">
        <v>1384</v>
      </c>
      <c r="C7" s="947"/>
      <c r="D7" s="947"/>
      <c r="E7" s="947"/>
      <c r="F7" s="947"/>
    </row>
    <row r="8" spans="2:6" ht="19.149999999999999" customHeight="1">
      <c r="B8" s="941" t="s">
        <v>187</v>
      </c>
      <c r="C8" s="941"/>
      <c r="D8" s="941"/>
      <c r="E8" s="941"/>
      <c r="F8" s="825"/>
    </row>
    <row r="9" spans="2:6">
      <c r="B9" s="824"/>
      <c r="C9" s="824"/>
      <c r="D9" s="824"/>
      <c r="E9" s="824"/>
      <c r="F9" s="824"/>
    </row>
    <row r="10" spans="2:6" ht="17.45" customHeight="1">
      <c r="B10" s="826" t="s">
        <v>188</v>
      </c>
      <c r="C10" s="824"/>
      <c r="D10" s="827"/>
      <c r="E10" s="827"/>
      <c r="F10" s="827"/>
    </row>
    <row r="11" spans="2:6" ht="16.899999999999999" customHeight="1">
      <c r="B11" s="828"/>
      <c r="C11" s="952"/>
      <c r="D11" s="952"/>
      <c r="E11" s="952"/>
      <c r="F11" s="952"/>
    </row>
    <row r="12" spans="2:6" ht="25.15" customHeight="1">
      <c r="B12" s="823" t="s">
        <v>189</v>
      </c>
      <c r="C12" s="824"/>
      <c r="D12" s="829"/>
      <c r="E12" s="829"/>
      <c r="F12" s="829"/>
    </row>
    <row r="13" spans="2:6" ht="24" customHeight="1">
      <c r="C13" s="952" t="s">
        <v>190</v>
      </c>
      <c r="D13" s="952"/>
      <c r="E13" s="952"/>
      <c r="F13" s="952"/>
    </row>
    <row r="14" spans="2:6" ht="24" customHeight="1">
      <c r="C14" s="814"/>
      <c r="D14" s="814"/>
      <c r="E14" s="814"/>
      <c r="F14" s="814"/>
    </row>
    <row r="15" spans="2:6" ht="15" customHeight="1" outlineLevel="1">
      <c r="B15" s="769" t="s">
        <v>2004</v>
      </c>
      <c r="C15" s="814"/>
      <c r="D15" s="814"/>
      <c r="E15" s="814"/>
      <c r="F15" s="814"/>
    </row>
    <row r="16" spans="2:6">
      <c r="B16" s="824"/>
      <c r="C16" s="824"/>
      <c r="D16" s="763"/>
      <c r="E16" s="763"/>
      <c r="F16" s="764"/>
    </row>
    <row r="17" spans="2:6" ht="79.900000000000006" customHeight="1">
      <c r="B17" s="830" t="s">
        <v>191</v>
      </c>
      <c r="C17" s="831" t="s">
        <v>192</v>
      </c>
      <c r="D17" s="831" t="s">
        <v>193</v>
      </c>
      <c r="E17" s="770" t="s">
        <v>194</v>
      </c>
      <c r="F17" s="770" t="s">
        <v>195</v>
      </c>
    </row>
    <row r="18" spans="2:6">
      <c r="B18" s="772">
        <v>1</v>
      </c>
      <c r="C18" s="773">
        <v>2</v>
      </c>
      <c r="D18" s="773">
        <v>3</v>
      </c>
      <c r="E18" s="772">
        <v>4</v>
      </c>
      <c r="F18" s="772">
        <v>5</v>
      </c>
    </row>
    <row r="19" spans="2:6" ht="21" customHeight="1">
      <c r="B19" s="953" t="s">
        <v>1292</v>
      </c>
      <c r="C19" s="954"/>
      <c r="D19" s="954"/>
      <c r="E19" s="954"/>
      <c r="F19" s="954"/>
    </row>
    <row r="20" spans="2:6" ht="38.25">
      <c r="B20" s="955">
        <v>1</v>
      </c>
      <c r="C20" s="832" t="s">
        <v>1604</v>
      </c>
      <c r="D20" s="774" t="s">
        <v>1385</v>
      </c>
      <c r="E20" s="833" t="s">
        <v>1605</v>
      </c>
      <c r="F20" s="834" t="s">
        <v>1606</v>
      </c>
    </row>
    <row r="21" spans="2:6" ht="48" outlineLevel="1">
      <c r="B21" s="956"/>
      <c r="C21" s="835"/>
      <c r="D21" s="775" t="s">
        <v>1293</v>
      </c>
      <c r="E21" s="836" t="s">
        <v>1294</v>
      </c>
      <c r="F21" s="837" t="s">
        <v>77</v>
      </c>
    </row>
    <row r="22" spans="2:6" outlineLevel="1">
      <c r="B22" s="956"/>
      <c r="C22" s="835"/>
      <c r="D22" s="775" t="s">
        <v>196</v>
      </c>
      <c r="E22" s="836" t="s">
        <v>197</v>
      </c>
      <c r="F22" s="837" t="s">
        <v>77</v>
      </c>
    </row>
    <row r="23" spans="2:6" ht="48" outlineLevel="1">
      <c r="B23" s="956"/>
      <c r="C23" s="835"/>
      <c r="D23" s="775" t="s">
        <v>1386</v>
      </c>
      <c r="E23" s="836" t="s">
        <v>1387</v>
      </c>
      <c r="F23" s="837" t="s">
        <v>77</v>
      </c>
    </row>
    <row r="24" spans="2:6" outlineLevel="1">
      <c r="B24" s="956"/>
      <c r="C24" s="835"/>
      <c r="D24" s="775" t="s">
        <v>1388</v>
      </c>
      <c r="E24" s="836" t="s">
        <v>1389</v>
      </c>
      <c r="F24" s="837" t="s">
        <v>1607</v>
      </c>
    </row>
    <row r="25" spans="2:6" outlineLevel="1">
      <c r="B25" s="956"/>
      <c r="C25" s="835"/>
      <c r="D25" s="775" t="s">
        <v>1390</v>
      </c>
      <c r="E25" s="836" t="s">
        <v>1391</v>
      </c>
      <c r="F25" s="837" t="s">
        <v>1608</v>
      </c>
    </row>
    <row r="26" spans="2:6" outlineLevel="1">
      <c r="B26" s="956"/>
      <c r="C26" s="835"/>
      <c r="D26" s="775" t="s">
        <v>1392</v>
      </c>
      <c r="E26" s="836" t="s">
        <v>1393</v>
      </c>
      <c r="F26" s="837" t="s">
        <v>1609</v>
      </c>
    </row>
    <row r="27" spans="2:6" outlineLevel="1">
      <c r="B27" s="956"/>
      <c r="C27" s="835"/>
      <c r="D27" s="775" t="s">
        <v>1394</v>
      </c>
      <c r="E27" s="836" t="s">
        <v>1395</v>
      </c>
      <c r="F27" s="837" t="s">
        <v>1610</v>
      </c>
    </row>
    <row r="28" spans="2:6" ht="24" outlineLevel="1">
      <c r="B28" s="956"/>
      <c r="C28" s="835"/>
      <c r="D28" s="775" t="s">
        <v>1396</v>
      </c>
      <c r="E28" s="836" t="s">
        <v>1397</v>
      </c>
      <c r="F28" s="837" t="s">
        <v>1611</v>
      </c>
    </row>
    <row r="29" spans="2:6" outlineLevel="1">
      <c r="B29" s="956"/>
      <c r="C29" s="835"/>
      <c r="D29" s="775" t="s">
        <v>1398</v>
      </c>
      <c r="E29" s="836" t="s">
        <v>1399</v>
      </c>
      <c r="F29" s="837" t="s">
        <v>1612</v>
      </c>
    </row>
    <row r="30" spans="2:6" outlineLevel="1">
      <c r="B30" s="956"/>
      <c r="C30" s="835"/>
      <c r="D30" s="775" t="s">
        <v>1400</v>
      </c>
      <c r="E30" s="836" t="s">
        <v>1401</v>
      </c>
      <c r="F30" s="837" t="s">
        <v>1613</v>
      </c>
    </row>
    <row r="31" spans="2:6" outlineLevel="1">
      <c r="B31" s="956"/>
      <c r="C31" s="835"/>
      <c r="D31" s="775" t="s">
        <v>1402</v>
      </c>
      <c r="E31" s="836" t="s">
        <v>1403</v>
      </c>
      <c r="F31" s="837" t="s">
        <v>1614</v>
      </c>
    </row>
    <row r="32" spans="2:6" outlineLevel="1">
      <c r="B32" s="956"/>
      <c r="C32" s="835"/>
      <c r="D32" s="775" t="s">
        <v>1404</v>
      </c>
      <c r="E32" s="836" t="s">
        <v>1405</v>
      </c>
      <c r="F32" s="837" t="s">
        <v>1615</v>
      </c>
    </row>
    <row r="33" spans="2:6" outlineLevel="1">
      <c r="B33" s="956"/>
      <c r="C33" s="835"/>
      <c r="D33" s="775" t="s">
        <v>1406</v>
      </c>
      <c r="E33" s="836" t="s">
        <v>1405</v>
      </c>
      <c r="F33" s="837" t="s">
        <v>1615</v>
      </c>
    </row>
    <row r="34" spans="2:6" outlineLevel="1">
      <c r="B34" s="956"/>
      <c r="C34" s="835"/>
      <c r="D34" s="775" t="s">
        <v>1407</v>
      </c>
      <c r="E34" s="836" t="s">
        <v>1408</v>
      </c>
      <c r="F34" s="837" t="s">
        <v>1616</v>
      </c>
    </row>
    <row r="35" spans="2:6" outlineLevel="1">
      <c r="B35" s="956"/>
      <c r="C35" s="835"/>
      <c r="D35" s="775" t="s">
        <v>1409</v>
      </c>
      <c r="E35" s="836" t="s">
        <v>1410</v>
      </c>
      <c r="F35" s="837" t="s">
        <v>1617</v>
      </c>
    </row>
    <row r="36" spans="2:6" outlineLevel="1">
      <c r="B36" s="956"/>
      <c r="C36" s="835"/>
      <c r="D36" s="775" t="s">
        <v>1411</v>
      </c>
      <c r="E36" s="836" t="s">
        <v>1408</v>
      </c>
      <c r="F36" s="837" t="s">
        <v>1616</v>
      </c>
    </row>
    <row r="37" spans="2:6" outlineLevel="1">
      <c r="B37" s="956"/>
      <c r="C37" s="835"/>
      <c r="D37" s="775" t="s">
        <v>1412</v>
      </c>
      <c r="E37" s="836" t="s">
        <v>1413</v>
      </c>
      <c r="F37" s="837" t="s">
        <v>1618</v>
      </c>
    </row>
    <row r="38" spans="2:6" outlineLevel="1">
      <c r="B38" s="957"/>
      <c r="C38" s="835"/>
      <c r="D38" s="775" t="s">
        <v>198</v>
      </c>
      <c r="E38" s="836" t="s">
        <v>199</v>
      </c>
      <c r="F38" s="837"/>
    </row>
    <row r="39" spans="2:6" ht="38.25">
      <c r="B39" s="955">
        <v>2</v>
      </c>
      <c r="C39" s="832" t="s">
        <v>1295</v>
      </c>
      <c r="D39" s="774" t="s">
        <v>1296</v>
      </c>
      <c r="E39" s="833" t="s">
        <v>1414</v>
      </c>
      <c r="F39" s="834" t="s">
        <v>1415</v>
      </c>
    </row>
    <row r="40" spans="2:6" ht="48" outlineLevel="1">
      <c r="B40" s="956"/>
      <c r="C40" s="835"/>
      <c r="D40" s="775" t="s">
        <v>1297</v>
      </c>
      <c r="E40" s="836" t="s">
        <v>1298</v>
      </c>
      <c r="F40" s="837" t="s">
        <v>77</v>
      </c>
    </row>
    <row r="41" spans="2:6" outlineLevel="1">
      <c r="B41" s="956"/>
      <c r="C41" s="835"/>
      <c r="D41" s="775" t="s">
        <v>1299</v>
      </c>
      <c r="E41" s="836" t="s">
        <v>1300</v>
      </c>
      <c r="F41" s="837" t="s">
        <v>77</v>
      </c>
    </row>
    <row r="42" spans="2:6" outlineLevel="1">
      <c r="B42" s="956"/>
      <c r="C42" s="835"/>
      <c r="D42" s="775" t="s">
        <v>196</v>
      </c>
      <c r="E42" s="836" t="s">
        <v>197</v>
      </c>
      <c r="F42" s="837" t="s">
        <v>77</v>
      </c>
    </row>
    <row r="43" spans="2:6" ht="48" outlineLevel="1">
      <c r="B43" s="956"/>
      <c r="C43" s="835"/>
      <c r="D43" s="775" t="s">
        <v>1386</v>
      </c>
      <c r="E43" s="836" t="s">
        <v>1387</v>
      </c>
      <c r="F43" s="837" t="s">
        <v>77</v>
      </c>
    </row>
    <row r="44" spans="2:6" outlineLevel="1">
      <c r="B44" s="956"/>
      <c r="C44" s="835"/>
      <c r="D44" s="775" t="s">
        <v>1388</v>
      </c>
      <c r="E44" s="836" t="s">
        <v>1416</v>
      </c>
      <c r="F44" s="837" t="s">
        <v>1417</v>
      </c>
    </row>
    <row r="45" spans="2:6" outlineLevel="1">
      <c r="B45" s="956"/>
      <c r="C45" s="835"/>
      <c r="D45" s="775" t="s">
        <v>1390</v>
      </c>
      <c r="E45" s="836" t="s">
        <v>1418</v>
      </c>
      <c r="F45" s="837" t="s">
        <v>1419</v>
      </c>
    </row>
    <row r="46" spans="2:6" outlineLevel="1">
      <c r="B46" s="956"/>
      <c r="C46" s="835"/>
      <c r="D46" s="775" t="s">
        <v>1392</v>
      </c>
      <c r="E46" s="836" t="s">
        <v>1393</v>
      </c>
      <c r="F46" s="837" t="s">
        <v>1420</v>
      </c>
    </row>
    <row r="47" spans="2:6" outlineLevel="1">
      <c r="B47" s="956"/>
      <c r="C47" s="835"/>
      <c r="D47" s="775" t="s">
        <v>1394</v>
      </c>
      <c r="E47" s="836" t="s">
        <v>1393</v>
      </c>
      <c r="F47" s="837" t="s">
        <v>1420</v>
      </c>
    </row>
    <row r="48" spans="2:6" ht="24" outlineLevel="1">
      <c r="B48" s="956"/>
      <c r="C48" s="835"/>
      <c r="D48" s="775" t="s">
        <v>1396</v>
      </c>
      <c r="E48" s="836" t="s">
        <v>1421</v>
      </c>
      <c r="F48" s="837" t="s">
        <v>1422</v>
      </c>
    </row>
    <row r="49" spans="2:6" outlineLevel="1">
      <c r="B49" s="956"/>
      <c r="C49" s="835"/>
      <c r="D49" s="775" t="s">
        <v>1398</v>
      </c>
      <c r="E49" s="836" t="s">
        <v>1423</v>
      </c>
      <c r="F49" s="837" t="s">
        <v>1424</v>
      </c>
    </row>
    <row r="50" spans="2:6" outlineLevel="1">
      <c r="B50" s="956"/>
      <c r="C50" s="835"/>
      <c r="D50" s="775" t="s">
        <v>1400</v>
      </c>
      <c r="E50" s="836" t="s">
        <v>1425</v>
      </c>
      <c r="F50" s="837" t="s">
        <v>1426</v>
      </c>
    </row>
    <row r="51" spans="2:6" outlineLevel="1">
      <c r="B51" s="956"/>
      <c r="C51" s="835"/>
      <c r="D51" s="775" t="s">
        <v>1402</v>
      </c>
      <c r="E51" s="836" t="s">
        <v>1427</v>
      </c>
      <c r="F51" s="837" t="s">
        <v>1428</v>
      </c>
    </row>
    <row r="52" spans="2:6" outlineLevel="1">
      <c r="B52" s="956"/>
      <c r="C52" s="835"/>
      <c r="D52" s="775" t="s">
        <v>1404</v>
      </c>
      <c r="E52" s="836" t="s">
        <v>1413</v>
      </c>
      <c r="F52" s="837" t="s">
        <v>1429</v>
      </c>
    </row>
    <row r="53" spans="2:6" outlineLevel="1">
      <c r="B53" s="956"/>
      <c r="C53" s="835"/>
      <c r="D53" s="775" t="s">
        <v>1406</v>
      </c>
      <c r="E53" s="836" t="s">
        <v>1408</v>
      </c>
      <c r="F53" s="837" t="s">
        <v>1430</v>
      </c>
    </row>
    <row r="54" spans="2:6" outlineLevel="1">
      <c r="B54" s="956"/>
      <c r="C54" s="835"/>
      <c r="D54" s="775" t="s">
        <v>1407</v>
      </c>
      <c r="E54" s="836" t="s">
        <v>1425</v>
      </c>
      <c r="F54" s="837" t="s">
        <v>1426</v>
      </c>
    </row>
    <row r="55" spans="2:6" outlineLevel="1">
      <c r="B55" s="956"/>
      <c r="C55" s="835"/>
      <c r="D55" s="775" t="s">
        <v>1409</v>
      </c>
      <c r="E55" s="836" t="s">
        <v>1431</v>
      </c>
      <c r="F55" s="837" t="s">
        <v>1432</v>
      </c>
    </row>
    <row r="56" spans="2:6" outlineLevel="1">
      <c r="B56" s="956"/>
      <c r="C56" s="835"/>
      <c r="D56" s="775" t="s">
        <v>1411</v>
      </c>
      <c r="E56" s="836" t="s">
        <v>1431</v>
      </c>
      <c r="F56" s="837" t="s">
        <v>1432</v>
      </c>
    </row>
    <row r="57" spans="2:6" outlineLevel="1">
      <c r="B57" s="956"/>
      <c r="C57" s="835"/>
      <c r="D57" s="775" t="s">
        <v>1412</v>
      </c>
      <c r="E57" s="836" t="s">
        <v>1433</v>
      </c>
      <c r="F57" s="837" t="s">
        <v>1434</v>
      </c>
    </row>
    <row r="58" spans="2:6" outlineLevel="1">
      <c r="B58" s="957"/>
      <c r="C58" s="835"/>
      <c r="D58" s="775" t="s">
        <v>198</v>
      </c>
      <c r="E58" s="836" t="s">
        <v>199</v>
      </c>
      <c r="F58" s="837"/>
    </row>
    <row r="59" spans="2:6" ht="51">
      <c r="B59" s="955">
        <v>3</v>
      </c>
      <c r="C59" s="832" t="s">
        <v>1619</v>
      </c>
      <c r="D59" s="774" t="s">
        <v>1301</v>
      </c>
      <c r="E59" s="833" t="s">
        <v>1620</v>
      </c>
      <c r="F59" s="834" t="s">
        <v>1621</v>
      </c>
    </row>
    <row r="60" spans="2:6" ht="36" outlineLevel="1">
      <c r="B60" s="956"/>
      <c r="C60" s="835"/>
      <c r="D60" s="775" t="s">
        <v>1302</v>
      </c>
      <c r="E60" s="836" t="s">
        <v>1303</v>
      </c>
      <c r="F60" s="837" t="s">
        <v>77</v>
      </c>
    </row>
    <row r="61" spans="2:6" ht="36" outlineLevel="1">
      <c r="B61" s="956"/>
      <c r="C61" s="835"/>
      <c r="D61" s="775" t="s">
        <v>1304</v>
      </c>
      <c r="E61" s="836" t="s">
        <v>1305</v>
      </c>
      <c r="F61" s="837" t="s">
        <v>77</v>
      </c>
    </row>
    <row r="62" spans="2:6" outlineLevel="1">
      <c r="B62" s="956"/>
      <c r="C62" s="835"/>
      <c r="D62" s="775" t="s">
        <v>196</v>
      </c>
      <c r="E62" s="836" t="s">
        <v>197</v>
      </c>
      <c r="F62" s="837" t="s">
        <v>77</v>
      </c>
    </row>
    <row r="63" spans="2:6" ht="48" outlineLevel="1">
      <c r="B63" s="956"/>
      <c r="C63" s="835"/>
      <c r="D63" s="775" t="s">
        <v>1386</v>
      </c>
      <c r="E63" s="836" t="s">
        <v>1387</v>
      </c>
      <c r="F63" s="837" t="s">
        <v>77</v>
      </c>
    </row>
    <row r="64" spans="2:6" outlineLevel="1">
      <c r="B64" s="956"/>
      <c r="C64" s="835"/>
      <c r="D64" s="775" t="s">
        <v>1435</v>
      </c>
      <c r="E64" s="836" t="s">
        <v>1436</v>
      </c>
      <c r="F64" s="837" t="s">
        <v>1622</v>
      </c>
    </row>
    <row r="65" spans="2:6" ht="24" outlineLevel="1">
      <c r="B65" s="956"/>
      <c r="C65" s="835"/>
      <c r="D65" s="775" t="s">
        <v>1437</v>
      </c>
      <c r="E65" s="836" t="s">
        <v>1438</v>
      </c>
      <c r="F65" s="837" t="s">
        <v>1623</v>
      </c>
    </row>
    <row r="66" spans="2:6" outlineLevel="1">
      <c r="B66" s="956"/>
      <c r="C66" s="835"/>
      <c r="D66" s="775" t="s">
        <v>1439</v>
      </c>
      <c r="E66" s="836" t="s">
        <v>1440</v>
      </c>
      <c r="F66" s="837" t="s">
        <v>1624</v>
      </c>
    </row>
    <row r="67" spans="2:6" ht="24" outlineLevel="1">
      <c r="B67" s="956"/>
      <c r="C67" s="835"/>
      <c r="D67" s="775" t="s">
        <v>1441</v>
      </c>
      <c r="E67" s="836" t="s">
        <v>1442</v>
      </c>
      <c r="F67" s="837" t="s">
        <v>1625</v>
      </c>
    </row>
    <row r="68" spans="2:6" ht="36" outlineLevel="1">
      <c r="B68" s="956"/>
      <c r="C68" s="835"/>
      <c r="D68" s="775" t="s">
        <v>1443</v>
      </c>
      <c r="E68" s="836" t="s">
        <v>1444</v>
      </c>
      <c r="F68" s="837" t="s">
        <v>1626</v>
      </c>
    </row>
    <row r="69" spans="2:6" ht="36" outlineLevel="1">
      <c r="B69" s="956"/>
      <c r="C69" s="835"/>
      <c r="D69" s="775" t="s">
        <v>1445</v>
      </c>
      <c r="E69" s="836" t="s">
        <v>1446</v>
      </c>
      <c r="F69" s="837" t="s">
        <v>1627</v>
      </c>
    </row>
    <row r="70" spans="2:6" ht="36" outlineLevel="1">
      <c r="B70" s="956"/>
      <c r="C70" s="835"/>
      <c r="D70" s="775" t="s">
        <v>1447</v>
      </c>
      <c r="E70" s="836" t="s">
        <v>1448</v>
      </c>
      <c r="F70" s="837" t="s">
        <v>1628</v>
      </c>
    </row>
    <row r="71" spans="2:6" ht="48" outlineLevel="1">
      <c r="B71" s="956"/>
      <c r="C71" s="835"/>
      <c r="D71" s="775" t="s">
        <v>1449</v>
      </c>
      <c r="E71" s="836" t="s">
        <v>1450</v>
      </c>
      <c r="F71" s="837" t="s">
        <v>1629</v>
      </c>
    </row>
    <row r="72" spans="2:6" ht="36" outlineLevel="1">
      <c r="B72" s="956"/>
      <c r="C72" s="835"/>
      <c r="D72" s="775" t="s">
        <v>1451</v>
      </c>
      <c r="E72" s="836" t="s">
        <v>1452</v>
      </c>
      <c r="F72" s="837">
        <v>371.68</v>
      </c>
    </row>
    <row r="73" spans="2:6" ht="36" outlineLevel="1">
      <c r="B73" s="956"/>
      <c r="C73" s="835"/>
      <c r="D73" s="775" t="s">
        <v>1453</v>
      </c>
      <c r="E73" s="836" t="s">
        <v>1438</v>
      </c>
      <c r="F73" s="837" t="s">
        <v>1623</v>
      </c>
    </row>
    <row r="74" spans="2:6" ht="36" outlineLevel="1">
      <c r="B74" s="956"/>
      <c r="C74" s="835"/>
      <c r="D74" s="775" t="s">
        <v>1454</v>
      </c>
      <c r="E74" s="836" t="s">
        <v>1455</v>
      </c>
      <c r="F74" s="837" t="s">
        <v>1630</v>
      </c>
    </row>
    <row r="75" spans="2:6" outlineLevel="1">
      <c r="B75" s="956"/>
      <c r="C75" s="835"/>
      <c r="D75" s="775" t="s">
        <v>1400</v>
      </c>
      <c r="E75" s="836" t="s">
        <v>1456</v>
      </c>
      <c r="F75" s="837" t="s">
        <v>1631</v>
      </c>
    </row>
    <row r="76" spans="2:6" outlineLevel="1">
      <c r="B76" s="956"/>
      <c r="C76" s="835"/>
      <c r="D76" s="775" t="s">
        <v>1457</v>
      </c>
      <c r="E76" s="836" t="s">
        <v>1458</v>
      </c>
      <c r="F76" s="837">
        <v>557.51</v>
      </c>
    </row>
    <row r="77" spans="2:6" outlineLevel="1">
      <c r="B77" s="956"/>
      <c r="C77" s="835"/>
      <c r="D77" s="775" t="s">
        <v>1459</v>
      </c>
      <c r="E77" s="836" t="s">
        <v>1460</v>
      </c>
      <c r="F77" s="837" t="s">
        <v>1632</v>
      </c>
    </row>
    <row r="78" spans="2:6" ht="24" outlineLevel="1">
      <c r="B78" s="956"/>
      <c r="C78" s="835"/>
      <c r="D78" s="775" t="s">
        <v>1461</v>
      </c>
      <c r="E78" s="836" t="s">
        <v>1462</v>
      </c>
      <c r="F78" s="837" t="s">
        <v>1633</v>
      </c>
    </row>
    <row r="79" spans="2:6" outlineLevel="1">
      <c r="B79" s="956"/>
      <c r="C79" s="835"/>
      <c r="D79" s="775" t="s">
        <v>1463</v>
      </c>
      <c r="E79" s="836" t="s">
        <v>1410</v>
      </c>
      <c r="F79" s="837">
        <v>929.19</v>
      </c>
    </row>
    <row r="80" spans="2:6" outlineLevel="1">
      <c r="B80" s="956"/>
      <c r="C80" s="835"/>
      <c r="D80" s="775" t="s">
        <v>1464</v>
      </c>
      <c r="E80" s="836" t="s">
        <v>1465</v>
      </c>
      <c r="F80" s="837" t="s">
        <v>1634</v>
      </c>
    </row>
    <row r="81" spans="2:6" outlineLevel="1">
      <c r="B81" s="957"/>
      <c r="C81" s="835"/>
      <c r="D81" s="775" t="s">
        <v>198</v>
      </c>
      <c r="E81" s="836" t="s">
        <v>199</v>
      </c>
      <c r="F81" s="837"/>
    </row>
    <row r="82" spans="2:6" ht="51">
      <c r="B82" s="955">
        <v>4</v>
      </c>
      <c r="C82" s="832" t="s">
        <v>1635</v>
      </c>
      <c r="D82" s="774" t="s">
        <v>1306</v>
      </c>
      <c r="E82" s="833" t="s">
        <v>1636</v>
      </c>
      <c r="F82" s="834" t="s">
        <v>1637</v>
      </c>
    </row>
    <row r="83" spans="2:6" outlineLevel="1">
      <c r="B83" s="956"/>
      <c r="C83" s="835"/>
      <c r="D83" s="775" t="s">
        <v>1638</v>
      </c>
      <c r="E83" s="836" t="s">
        <v>1639</v>
      </c>
      <c r="F83" s="837" t="s">
        <v>77</v>
      </c>
    </row>
    <row r="84" spans="2:6" ht="36" outlineLevel="1">
      <c r="B84" s="956"/>
      <c r="C84" s="835"/>
      <c r="D84" s="775" t="s">
        <v>1307</v>
      </c>
      <c r="E84" s="836" t="s">
        <v>1308</v>
      </c>
      <c r="F84" s="837" t="s">
        <v>77</v>
      </c>
    </row>
    <row r="85" spans="2:6" outlineLevel="1">
      <c r="B85" s="956"/>
      <c r="C85" s="835"/>
      <c r="D85" s="775" t="s">
        <v>1299</v>
      </c>
      <c r="E85" s="836" t="s">
        <v>206</v>
      </c>
      <c r="F85" s="837" t="s">
        <v>77</v>
      </c>
    </row>
    <row r="86" spans="2:6" ht="36" outlineLevel="1">
      <c r="B86" s="956"/>
      <c r="C86" s="835"/>
      <c r="D86" s="775" t="s">
        <v>1304</v>
      </c>
      <c r="E86" s="836" t="s">
        <v>1305</v>
      </c>
      <c r="F86" s="837" t="s">
        <v>77</v>
      </c>
    </row>
    <row r="87" spans="2:6" outlineLevel="1">
      <c r="B87" s="956"/>
      <c r="C87" s="835"/>
      <c r="D87" s="775" t="s">
        <v>196</v>
      </c>
      <c r="E87" s="836" t="s">
        <v>197</v>
      </c>
      <c r="F87" s="837" t="s">
        <v>77</v>
      </c>
    </row>
    <row r="88" spans="2:6" ht="48" outlineLevel="1">
      <c r="B88" s="956"/>
      <c r="C88" s="835"/>
      <c r="D88" s="775" t="s">
        <v>1386</v>
      </c>
      <c r="E88" s="836" t="s">
        <v>1387</v>
      </c>
      <c r="F88" s="837" t="s">
        <v>77</v>
      </c>
    </row>
    <row r="89" spans="2:6" outlineLevel="1">
      <c r="B89" s="956"/>
      <c r="C89" s="835"/>
      <c r="D89" s="775" t="s">
        <v>1435</v>
      </c>
      <c r="E89" s="836" t="s">
        <v>1436</v>
      </c>
      <c r="F89" s="837">
        <v>190.62</v>
      </c>
    </row>
    <row r="90" spans="2:6" ht="24" outlineLevel="1">
      <c r="B90" s="956"/>
      <c r="C90" s="835"/>
      <c r="D90" s="775" t="s">
        <v>1437</v>
      </c>
      <c r="E90" s="836" t="s">
        <v>1438</v>
      </c>
      <c r="F90" s="837">
        <v>381.25</v>
      </c>
    </row>
    <row r="91" spans="2:6" outlineLevel="1">
      <c r="B91" s="956"/>
      <c r="C91" s="835"/>
      <c r="D91" s="775" t="s">
        <v>1439</v>
      </c>
      <c r="E91" s="836" t="s">
        <v>1440</v>
      </c>
      <c r="F91" s="837">
        <v>433.23</v>
      </c>
    </row>
    <row r="92" spans="2:6" ht="24" outlineLevel="1">
      <c r="B92" s="956"/>
      <c r="C92" s="835"/>
      <c r="D92" s="775" t="s">
        <v>1441</v>
      </c>
      <c r="E92" s="836" t="s">
        <v>1442</v>
      </c>
      <c r="F92" s="837">
        <v>485.22</v>
      </c>
    </row>
    <row r="93" spans="2:6" ht="36" outlineLevel="1">
      <c r="B93" s="956"/>
      <c r="C93" s="835"/>
      <c r="D93" s="775" t="s">
        <v>1443</v>
      </c>
      <c r="E93" s="836" t="s">
        <v>1444</v>
      </c>
      <c r="F93" s="837">
        <v>675.85</v>
      </c>
    </row>
    <row r="94" spans="2:6" ht="36" outlineLevel="1">
      <c r="B94" s="956"/>
      <c r="C94" s="835"/>
      <c r="D94" s="775" t="s">
        <v>1445</v>
      </c>
      <c r="E94" s="836" t="s">
        <v>1446</v>
      </c>
      <c r="F94" s="837">
        <v>225.28</v>
      </c>
    </row>
    <row r="95" spans="2:6" ht="36" outlineLevel="1">
      <c r="B95" s="956"/>
      <c r="C95" s="835"/>
      <c r="D95" s="775" t="s">
        <v>1447</v>
      </c>
      <c r="E95" s="836" t="s">
        <v>1448</v>
      </c>
      <c r="F95" s="837">
        <v>207.95</v>
      </c>
    </row>
    <row r="96" spans="2:6" ht="48" outlineLevel="1">
      <c r="B96" s="956"/>
      <c r="C96" s="835"/>
      <c r="D96" s="775" t="s">
        <v>1449</v>
      </c>
      <c r="E96" s="836" t="s">
        <v>1450</v>
      </c>
      <c r="F96" s="837">
        <v>918.46</v>
      </c>
    </row>
    <row r="97" spans="2:6" ht="36" outlineLevel="1">
      <c r="B97" s="956"/>
      <c r="C97" s="835"/>
      <c r="D97" s="775" t="s">
        <v>1451</v>
      </c>
      <c r="E97" s="836" t="s">
        <v>1452</v>
      </c>
      <c r="F97" s="837">
        <v>69.319999999999993</v>
      </c>
    </row>
    <row r="98" spans="2:6" ht="36" outlineLevel="1">
      <c r="B98" s="956"/>
      <c r="C98" s="835"/>
      <c r="D98" s="775" t="s">
        <v>1453</v>
      </c>
      <c r="E98" s="836" t="s">
        <v>1438</v>
      </c>
      <c r="F98" s="837">
        <v>381.25</v>
      </c>
    </row>
    <row r="99" spans="2:6" ht="36" outlineLevel="1">
      <c r="B99" s="956"/>
      <c r="C99" s="835"/>
      <c r="D99" s="775" t="s">
        <v>1454</v>
      </c>
      <c r="E99" s="836" t="s">
        <v>1455</v>
      </c>
      <c r="F99" s="837" t="s">
        <v>1640</v>
      </c>
    </row>
    <row r="100" spans="2:6" outlineLevel="1">
      <c r="B100" s="956"/>
      <c r="C100" s="835"/>
      <c r="D100" s="775" t="s">
        <v>1400</v>
      </c>
      <c r="E100" s="836" t="s">
        <v>1456</v>
      </c>
      <c r="F100" s="837">
        <v>415.9</v>
      </c>
    </row>
    <row r="101" spans="2:6" outlineLevel="1">
      <c r="B101" s="956"/>
      <c r="C101" s="835"/>
      <c r="D101" s="775" t="s">
        <v>1457</v>
      </c>
      <c r="E101" s="836" t="s">
        <v>1458</v>
      </c>
      <c r="F101" s="837">
        <v>103.98</v>
      </c>
    </row>
    <row r="102" spans="2:6" outlineLevel="1">
      <c r="B102" s="956"/>
      <c r="C102" s="835"/>
      <c r="D102" s="775" t="s">
        <v>1459</v>
      </c>
      <c r="E102" s="836" t="s">
        <v>1460</v>
      </c>
      <c r="F102" s="837" t="s">
        <v>1641</v>
      </c>
    </row>
    <row r="103" spans="2:6" ht="24" outlineLevel="1">
      <c r="B103" s="956"/>
      <c r="C103" s="835"/>
      <c r="D103" s="775" t="s">
        <v>1461</v>
      </c>
      <c r="E103" s="836" t="s">
        <v>1462</v>
      </c>
      <c r="F103" s="837" t="s">
        <v>1642</v>
      </c>
    </row>
    <row r="104" spans="2:6" outlineLevel="1">
      <c r="B104" s="956"/>
      <c r="C104" s="835"/>
      <c r="D104" s="775" t="s">
        <v>1463</v>
      </c>
      <c r="E104" s="836" t="s">
        <v>1410</v>
      </c>
      <c r="F104" s="837">
        <v>173.29</v>
      </c>
    </row>
    <row r="105" spans="2:6" outlineLevel="1">
      <c r="B105" s="956"/>
      <c r="C105" s="835"/>
      <c r="D105" s="775" t="s">
        <v>1464</v>
      </c>
      <c r="E105" s="836" t="s">
        <v>1465</v>
      </c>
      <c r="F105" s="837">
        <v>606.53</v>
      </c>
    </row>
    <row r="106" spans="2:6" outlineLevel="1">
      <c r="B106" s="957"/>
      <c r="C106" s="835"/>
      <c r="D106" s="775" t="s">
        <v>198</v>
      </c>
      <c r="E106" s="836" t="s">
        <v>199</v>
      </c>
      <c r="F106" s="837"/>
    </row>
    <row r="107" spans="2:6" ht="51">
      <c r="B107" s="955">
        <v>5</v>
      </c>
      <c r="C107" s="832" t="s">
        <v>1643</v>
      </c>
      <c r="D107" s="774" t="s">
        <v>1306</v>
      </c>
      <c r="E107" s="833" t="s">
        <v>1644</v>
      </c>
      <c r="F107" s="834" t="s">
        <v>1645</v>
      </c>
    </row>
    <row r="108" spans="2:6" ht="36" outlineLevel="1">
      <c r="B108" s="956"/>
      <c r="C108" s="835"/>
      <c r="D108" s="775" t="s">
        <v>1307</v>
      </c>
      <c r="E108" s="836" t="s">
        <v>1308</v>
      </c>
      <c r="F108" s="837" t="s">
        <v>77</v>
      </c>
    </row>
    <row r="109" spans="2:6" outlineLevel="1">
      <c r="B109" s="956"/>
      <c r="C109" s="835"/>
      <c r="D109" s="775" t="s">
        <v>1299</v>
      </c>
      <c r="E109" s="836" t="s">
        <v>206</v>
      </c>
      <c r="F109" s="837" t="s">
        <v>77</v>
      </c>
    </row>
    <row r="110" spans="2:6" ht="36" outlineLevel="1">
      <c r="B110" s="956"/>
      <c r="C110" s="835"/>
      <c r="D110" s="775" t="s">
        <v>1304</v>
      </c>
      <c r="E110" s="836" t="s">
        <v>1305</v>
      </c>
      <c r="F110" s="837" t="s">
        <v>77</v>
      </c>
    </row>
    <row r="111" spans="2:6" outlineLevel="1">
      <c r="B111" s="956"/>
      <c r="C111" s="835"/>
      <c r="D111" s="775" t="s">
        <v>196</v>
      </c>
      <c r="E111" s="836" t="s">
        <v>197</v>
      </c>
      <c r="F111" s="837" t="s">
        <v>77</v>
      </c>
    </row>
    <row r="112" spans="2:6" ht="48" outlineLevel="1">
      <c r="B112" s="956"/>
      <c r="C112" s="835"/>
      <c r="D112" s="775" t="s">
        <v>1386</v>
      </c>
      <c r="E112" s="836" t="s">
        <v>1387</v>
      </c>
      <c r="F112" s="837" t="s">
        <v>77</v>
      </c>
    </row>
    <row r="113" spans="2:6" outlineLevel="1">
      <c r="B113" s="956"/>
      <c r="C113" s="835"/>
      <c r="D113" s="775" t="s">
        <v>1435</v>
      </c>
      <c r="E113" s="836" t="s">
        <v>1436</v>
      </c>
      <c r="F113" s="837">
        <v>439.59</v>
      </c>
    </row>
    <row r="114" spans="2:6" ht="24" outlineLevel="1">
      <c r="B114" s="956"/>
      <c r="C114" s="835"/>
      <c r="D114" s="775" t="s">
        <v>1437</v>
      </c>
      <c r="E114" s="836" t="s">
        <v>1438</v>
      </c>
      <c r="F114" s="837">
        <v>879.18</v>
      </c>
    </row>
    <row r="115" spans="2:6" outlineLevel="1">
      <c r="B115" s="956"/>
      <c r="C115" s="835"/>
      <c r="D115" s="775" t="s">
        <v>1439</v>
      </c>
      <c r="E115" s="836" t="s">
        <v>1440</v>
      </c>
      <c r="F115" s="837">
        <v>999.06</v>
      </c>
    </row>
    <row r="116" spans="2:6" ht="24" outlineLevel="1">
      <c r="B116" s="956"/>
      <c r="C116" s="835"/>
      <c r="D116" s="775" t="s">
        <v>1441</v>
      </c>
      <c r="E116" s="836" t="s">
        <v>1442</v>
      </c>
      <c r="F116" s="837" t="s">
        <v>1646</v>
      </c>
    </row>
    <row r="117" spans="2:6" ht="36" outlineLevel="1">
      <c r="B117" s="956"/>
      <c r="C117" s="835"/>
      <c r="D117" s="775" t="s">
        <v>1443</v>
      </c>
      <c r="E117" s="836" t="s">
        <v>1444</v>
      </c>
      <c r="F117" s="837" t="s">
        <v>1647</v>
      </c>
    </row>
    <row r="118" spans="2:6" ht="36" outlineLevel="1">
      <c r="B118" s="956"/>
      <c r="C118" s="835"/>
      <c r="D118" s="775" t="s">
        <v>1445</v>
      </c>
      <c r="E118" s="836" t="s">
        <v>1446</v>
      </c>
      <c r="F118" s="837">
        <v>519.51</v>
      </c>
    </row>
    <row r="119" spans="2:6" ht="36" outlineLevel="1">
      <c r="B119" s="956"/>
      <c r="C119" s="835"/>
      <c r="D119" s="775" t="s">
        <v>1447</v>
      </c>
      <c r="E119" s="836" t="s">
        <v>1448</v>
      </c>
      <c r="F119" s="837">
        <v>479.55</v>
      </c>
    </row>
    <row r="120" spans="2:6" ht="48" outlineLevel="1">
      <c r="B120" s="956"/>
      <c r="C120" s="835"/>
      <c r="D120" s="775" t="s">
        <v>1449</v>
      </c>
      <c r="E120" s="836" t="s">
        <v>1450</v>
      </c>
      <c r="F120" s="837" t="s">
        <v>1648</v>
      </c>
    </row>
    <row r="121" spans="2:6" ht="36" outlineLevel="1">
      <c r="B121" s="956"/>
      <c r="C121" s="835"/>
      <c r="D121" s="775" t="s">
        <v>1451</v>
      </c>
      <c r="E121" s="836" t="s">
        <v>1452</v>
      </c>
      <c r="F121" s="837">
        <v>159.85</v>
      </c>
    </row>
    <row r="122" spans="2:6" ht="36" outlineLevel="1">
      <c r="B122" s="956"/>
      <c r="C122" s="835"/>
      <c r="D122" s="775" t="s">
        <v>1453</v>
      </c>
      <c r="E122" s="836" t="s">
        <v>1438</v>
      </c>
      <c r="F122" s="837">
        <v>879.18</v>
      </c>
    </row>
    <row r="123" spans="2:6" ht="36" outlineLevel="1">
      <c r="B123" s="956"/>
      <c r="C123" s="835"/>
      <c r="D123" s="775" t="s">
        <v>1454</v>
      </c>
      <c r="E123" s="836" t="s">
        <v>1455</v>
      </c>
      <c r="F123" s="837" t="s">
        <v>1649</v>
      </c>
    </row>
    <row r="124" spans="2:6" outlineLevel="1">
      <c r="B124" s="956"/>
      <c r="C124" s="835"/>
      <c r="D124" s="775" t="s">
        <v>1400</v>
      </c>
      <c r="E124" s="836" t="s">
        <v>1456</v>
      </c>
      <c r="F124" s="837">
        <v>959.1</v>
      </c>
    </row>
    <row r="125" spans="2:6" outlineLevel="1">
      <c r="B125" s="956"/>
      <c r="C125" s="835"/>
      <c r="D125" s="775" t="s">
        <v>1457</v>
      </c>
      <c r="E125" s="836" t="s">
        <v>1458</v>
      </c>
      <c r="F125" s="837">
        <v>239.78</v>
      </c>
    </row>
    <row r="126" spans="2:6" outlineLevel="1">
      <c r="B126" s="956"/>
      <c r="C126" s="835"/>
      <c r="D126" s="775" t="s">
        <v>1459</v>
      </c>
      <c r="E126" s="836" t="s">
        <v>1460</v>
      </c>
      <c r="F126" s="837" t="s">
        <v>1650</v>
      </c>
    </row>
    <row r="127" spans="2:6" ht="24" outlineLevel="1">
      <c r="B127" s="956"/>
      <c r="C127" s="835"/>
      <c r="D127" s="775" t="s">
        <v>1461</v>
      </c>
      <c r="E127" s="836" t="s">
        <v>1462</v>
      </c>
      <c r="F127" s="837" t="s">
        <v>1651</v>
      </c>
    </row>
    <row r="128" spans="2:6" outlineLevel="1">
      <c r="B128" s="956"/>
      <c r="C128" s="835"/>
      <c r="D128" s="775" t="s">
        <v>1463</v>
      </c>
      <c r="E128" s="836" t="s">
        <v>1410</v>
      </c>
      <c r="F128" s="837">
        <v>399.63</v>
      </c>
    </row>
    <row r="129" spans="2:6" outlineLevel="1">
      <c r="B129" s="956"/>
      <c r="C129" s="835"/>
      <c r="D129" s="775" t="s">
        <v>1464</v>
      </c>
      <c r="E129" s="836" t="s">
        <v>1465</v>
      </c>
      <c r="F129" s="837" t="s">
        <v>1652</v>
      </c>
    </row>
    <row r="130" spans="2:6" outlineLevel="1">
      <c r="B130" s="957"/>
      <c r="C130" s="835"/>
      <c r="D130" s="775" t="s">
        <v>198</v>
      </c>
      <c r="E130" s="836" t="s">
        <v>199</v>
      </c>
      <c r="F130" s="837"/>
    </row>
    <row r="131" spans="2:6" ht="38.25">
      <c r="B131" s="955">
        <v>6</v>
      </c>
      <c r="C131" s="832" t="s">
        <v>1309</v>
      </c>
      <c r="D131" s="774" t="s">
        <v>1310</v>
      </c>
      <c r="E131" s="833" t="s">
        <v>1466</v>
      </c>
      <c r="F131" s="834" t="s">
        <v>1467</v>
      </c>
    </row>
    <row r="132" spans="2:6" outlineLevel="1">
      <c r="B132" s="956"/>
      <c r="C132" s="835"/>
      <c r="D132" s="775" t="s">
        <v>1311</v>
      </c>
      <c r="E132" s="836" t="s">
        <v>1312</v>
      </c>
      <c r="F132" s="837" t="s">
        <v>77</v>
      </c>
    </row>
    <row r="133" spans="2:6" outlineLevel="1">
      <c r="B133" s="956"/>
      <c r="C133" s="835"/>
      <c r="D133" s="775" t="s">
        <v>1313</v>
      </c>
      <c r="E133" s="836" t="s">
        <v>1314</v>
      </c>
      <c r="F133" s="837" t="s">
        <v>77</v>
      </c>
    </row>
    <row r="134" spans="2:6" ht="48" outlineLevel="1">
      <c r="B134" s="956"/>
      <c r="C134" s="835"/>
      <c r="D134" s="775" t="s">
        <v>1315</v>
      </c>
      <c r="E134" s="836" t="s">
        <v>1316</v>
      </c>
      <c r="F134" s="837" t="s">
        <v>77</v>
      </c>
    </row>
    <row r="135" spans="2:6" outlineLevel="1">
      <c r="B135" s="956"/>
      <c r="C135" s="835"/>
      <c r="D135" s="775" t="s">
        <v>196</v>
      </c>
      <c r="E135" s="836" t="s">
        <v>197</v>
      </c>
      <c r="F135" s="837" t="s">
        <v>77</v>
      </c>
    </row>
    <row r="136" spans="2:6" ht="48" outlineLevel="1">
      <c r="B136" s="956"/>
      <c r="C136" s="835"/>
      <c r="D136" s="775" t="s">
        <v>1386</v>
      </c>
      <c r="E136" s="836" t="s">
        <v>1387</v>
      </c>
      <c r="F136" s="837" t="s">
        <v>77</v>
      </c>
    </row>
    <row r="137" spans="2:6" outlineLevel="1">
      <c r="B137" s="956"/>
      <c r="C137" s="835"/>
      <c r="D137" s="775" t="s">
        <v>1388</v>
      </c>
      <c r="E137" s="836" t="s">
        <v>1427</v>
      </c>
      <c r="F137" s="837" t="s">
        <v>1468</v>
      </c>
    </row>
    <row r="138" spans="2:6" outlineLevel="1">
      <c r="B138" s="956"/>
      <c r="C138" s="835"/>
      <c r="D138" s="775" t="s">
        <v>1390</v>
      </c>
      <c r="E138" s="836" t="s">
        <v>1469</v>
      </c>
      <c r="F138" s="837" t="s">
        <v>1470</v>
      </c>
    </row>
    <row r="139" spans="2:6" outlineLevel="1">
      <c r="B139" s="956"/>
      <c r="C139" s="835"/>
      <c r="D139" s="775" t="s">
        <v>1392</v>
      </c>
      <c r="E139" s="836" t="s">
        <v>1471</v>
      </c>
      <c r="F139" s="837" t="s">
        <v>1472</v>
      </c>
    </row>
    <row r="140" spans="2:6" outlineLevel="1">
      <c r="B140" s="956"/>
      <c r="C140" s="835"/>
      <c r="D140" s="775" t="s">
        <v>1394</v>
      </c>
      <c r="E140" s="836" t="s">
        <v>1473</v>
      </c>
      <c r="F140" s="837" t="s">
        <v>1474</v>
      </c>
    </row>
    <row r="141" spans="2:6" ht="24" outlineLevel="1">
      <c r="B141" s="956"/>
      <c r="C141" s="835"/>
      <c r="D141" s="775" t="s">
        <v>1396</v>
      </c>
      <c r="E141" s="836" t="s">
        <v>1393</v>
      </c>
      <c r="F141" s="837" t="s">
        <v>1475</v>
      </c>
    </row>
    <row r="142" spans="2:6" outlineLevel="1">
      <c r="B142" s="956"/>
      <c r="C142" s="835"/>
      <c r="D142" s="775" t="s">
        <v>1398</v>
      </c>
      <c r="E142" s="836" t="s">
        <v>1431</v>
      </c>
      <c r="F142" s="837" t="s">
        <v>1476</v>
      </c>
    </row>
    <row r="143" spans="2:6" outlineLevel="1">
      <c r="B143" s="956"/>
      <c r="C143" s="835"/>
      <c r="D143" s="775" t="s">
        <v>1400</v>
      </c>
      <c r="E143" s="836" t="s">
        <v>1431</v>
      </c>
      <c r="F143" s="837" t="s">
        <v>1476</v>
      </c>
    </row>
    <row r="144" spans="2:6" outlineLevel="1">
      <c r="B144" s="956"/>
      <c r="C144" s="835"/>
      <c r="D144" s="775" t="s">
        <v>1404</v>
      </c>
      <c r="E144" s="836" t="s">
        <v>1431</v>
      </c>
      <c r="F144" s="837" t="s">
        <v>1476</v>
      </c>
    </row>
    <row r="145" spans="2:6" outlineLevel="1">
      <c r="B145" s="956"/>
      <c r="C145" s="835"/>
      <c r="D145" s="775" t="s">
        <v>1412</v>
      </c>
      <c r="E145" s="836" t="s">
        <v>1403</v>
      </c>
      <c r="F145" s="837" t="s">
        <v>1477</v>
      </c>
    </row>
    <row r="146" spans="2:6" outlineLevel="1">
      <c r="B146" s="957"/>
      <c r="C146" s="835"/>
      <c r="D146" s="775" t="s">
        <v>198</v>
      </c>
      <c r="E146" s="836" t="s">
        <v>199</v>
      </c>
      <c r="F146" s="837"/>
    </row>
    <row r="147" spans="2:6" ht="63.75">
      <c r="B147" s="955">
        <v>7</v>
      </c>
      <c r="C147" s="832" t="s">
        <v>1317</v>
      </c>
      <c r="D147" s="774" t="s">
        <v>1318</v>
      </c>
      <c r="E147" s="833" t="s">
        <v>1478</v>
      </c>
      <c r="F147" s="834" t="s">
        <v>1479</v>
      </c>
    </row>
    <row r="148" spans="2:6" ht="48" outlineLevel="1">
      <c r="B148" s="956"/>
      <c r="C148" s="835"/>
      <c r="D148" s="775" t="s">
        <v>1319</v>
      </c>
      <c r="E148" s="836" t="s">
        <v>1320</v>
      </c>
      <c r="F148" s="837" t="s">
        <v>77</v>
      </c>
    </row>
    <row r="149" spans="2:6" outlineLevel="1">
      <c r="B149" s="956"/>
      <c r="C149" s="835"/>
      <c r="D149" s="775" t="s">
        <v>1311</v>
      </c>
      <c r="E149" s="836" t="s">
        <v>1312</v>
      </c>
      <c r="F149" s="837" t="s">
        <v>77</v>
      </c>
    </row>
    <row r="150" spans="2:6" outlineLevel="1">
      <c r="B150" s="956"/>
      <c r="C150" s="835"/>
      <c r="D150" s="775" t="s">
        <v>196</v>
      </c>
      <c r="E150" s="836" t="s">
        <v>197</v>
      </c>
      <c r="F150" s="837" t="s">
        <v>77</v>
      </c>
    </row>
    <row r="151" spans="2:6" ht="48" outlineLevel="1">
      <c r="B151" s="956"/>
      <c r="C151" s="835"/>
      <c r="D151" s="775" t="s">
        <v>1386</v>
      </c>
      <c r="E151" s="836" t="s">
        <v>1387</v>
      </c>
      <c r="F151" s="837" t="s">
        <v>77</v>
      </c>
    </row>
    <row r="152" spans="2:6" outlineLevel="1">
      <c r="B152" s="956"/>
      <c r="C152" s="835"/>
      <c r="D152" s="775" t="s">
        <v>1388</v>
      </c>
      <c r="E152" s="836" t="s">
        <v>1405</v>
      </c>
      <c r="F152" s="837" t="s">
        <v>1480</v>
      </c>
    </row>
    <row r="153" spans="2:6" outlineLevel="1">
      <c r="B153" s="956"/>
      <c r="C153" s="835"/>
      <c r="D153" s="775" t="s">
        <v>1390</v>
      </c>
      <c r="E153" s="836" t="s">
        <v>1481</v>
      </c>
      <c r="F153" s="837" t="s">
        <v>1482</v>
      </c>
    </row>
    <row r="154" spans="2:6" outlineLevel="1">
      <c r="B154" s="956"/>
      <c r="C154" s="835"/>
      <c r="D154" s="775" t="s">
        <v>1392</v>
      </c>
      <c r="E154" s="836" t="s">
        <v>1405</v>
      </c>
      <c r="F154" s="837" t="s">
        <v>1480</v>
      </c>
    </row>
    <row r="155" spans="2:6" outlineLevel="1">
      <c r="B155" s="956"/>
      <c r="C155" s="835"/>
      <c r="D155" s="775" t="s">
        <v>1394</v>
      </c>
      <c r="E155" s="836" t="s">
        <v>1408</v>
      </c>
      <c r="F155" s="837" t="s">
        <v>1483</v>
      </c>
    </row>
    <row r="156" spans="2:6" ht="24" outlineLevel="1">
      <c r="B156" s="956"/>
      <c r="C156" s="835"/>
      <c r="D156" s="775" t="s">
        <v>1396</v>
      </c>
      <c r="E156" s="836" t="s">
        <v>1425</v>
      </c>
      <c r="F156" s="837" t="s">
        <v>1484</v>
      </c>
    </row>
    <row r="157" spans="2:6" outlineLevel="1">
      <c r="B157" s="956"/>
      <c r="C157" s="835"/>
      <c r="D157" s="775" t="s">
        <v>1398</v>
      </c>
      <c r="E157" s="836" t="s">
        <v>1431</v>
      </c>
      <c r="F157" s="837" t="s">
        <v>1485</v>
      </c>
    </row>
    <row r="158" spans="2:6" outlineLevel="1">
      <c r="B158" s="956"/>
      <c r="C158" s="835"/>
      <c r="D158" s="775" t="s">
        <v>1400</v>
      </c>
      <c r="E158" s="836" t="s">
        <v>1405</v>
      </c>
      <c r="F158" s="837" t="s">
        <v>1480</v>
      </c>
    </row>
    <row r="159" spans="2:6" outlineLevel="1">
      <c r="B159" s="956"/>
      <c r="C159" s="835"/>
      <c r="D159" s="775" t="s">
        <v>1402</v>
      </c>
      <c r="E159" s="836" t="s">
        <v>1408</v>
      </c>
      <c r="F159" s="837" t="s">
        <v>1483</v>
      </c>
    </row>
    <row r="160" spans="2:6" outlineLevel="1">
      <c r="B160" s="956"/>
      <c r="C160" s="835"/>
      <c r="D160" s="775" t="s">
        <v>1404</v>
      </c>
      <c r="E160" s="836" t="s">
        <v>1405</v>
      </c>
      <c r="F160" s="837" t="s">
        <v>1480</v>
      </c>
    </row>
    <row r="161" spans="2:6" outlineLevel="1">
      <c r="B161" s="956"/>
      <c r="C161" s="835"/>
      <c r="D161" s="775" t="s">
        <v>1406</v>
      </c>
      <c r="E161" s="836" t="s">
        <v>1425</v>
      </c>
      <c r="F161" s="837" t="s">
        <v>1484</v>
      </c>
    </row>
    <row r="162" spans="2:6" outlineLevel="1">
      <c r="B162" s="956"/>
      <c r="C162" s="835"/>
      <c r="D162" s="775" t="s">
        <v>1407</v>
      </c>
      <c r="E162" s="836" t="s">
        <v>1405</v>
      </c>
      <c r="F162" s="837" t="s">
        <v>1480</v>
      </c>
    </row>
    <row r="163" spans="2:6" outlineLevel="1">
      <c r="B163" s="956"/>
      <c r="C163" s="835"/>
      <c r="D163" s="775" t="s">
        <v>1411</v>
      </c>
      <c r="E163" s="836" t="s">
        <v>1425</v>
      </c>
      <c r="F163" s="837" t="s">
        <v>1484</v>
      </c>
    </row>
    <row r="164" spans="2:6" outlineLevel="1">
      <c r="B164" s="956"/>
      <c r="C164" s="835"/>
      <c r="D164" s="775" t="s">
        <v>1412</v>
      </c>
      <c r="E164" s="836" t="s">
        <v>1471</v>
      </c>
      <c r="F164" s="837" t="s">
        <v>1486</v>
      </c>
    </row>
    <row r="165" spans="2:6" outlineLevel="1">
      <c r="B165" s="957"/>
      <c r="C165" s="835"/>
      <c r="D165" s="775" t="s">
        <v>198</v>
      </c>
      <c r="E165" s="836" t="s">
        <v>199</v>
      </c>
      <c r="F165" s="837"/>
    </row>
    <row r="166" spans="2:6" ht="15">
      <c r="B166" s="838"/>
      <c r="C166" s="948" t="s">
        <v>1321</v>
      </c>
      <c r="D166" s="949"/>
      <c r="E166" s="949"/>
      <c r="F166" s="839"/>
    </row>
    <row r="167" spans="2:6" ht="15">
      <c r="B167" s="838"/>
      <c r="C167" s="950" t="s">
        <v>1487</v>
      </c>
      <c r="D167" s="951"/>
      <c r="E167" s="951"/>
      <c r="F167" s="834" t="s">
        <v>1653</v>
      </c>
    </row>
    <row r="168" spans="2:6" ht="15">
      <c r="B168" s="838"/>
      <c r="C168" s="948" t="s">
        <v>1488</v>
      </c>
      <c r="D168" s="949"/>
      <c r="E168" s="949"/>
      <c r="F168" s="839" t="s">
        <v>1653</v>
      </c>
    </row>
    <row r="169" spans="2:6" ht="21" customHeight="1">
      <c r="B169" s="953" t="s">
        <v>1322</v>
      </c>
      <c r="C169" s="954"/>
      <c r="D169" s="954"/>
      <c r="E169" s="954"/>
      <c r="F169" s="954"/>
    </row>
    <row r="170" spans="2:6" ht="38.25">
      <c r="B170" s="955">
        <v>8</v>
      </c>
      <c r="C170" s="832" t="s">
        <v>1654</v>
      </c>
      <c r="D170" s="774" t="s">
        <v>201</v>
      </c>
      <c r="E170" s="833" t="s">
        <v>1655</v>
      </c>
      <c r="F170" s="834" t="s">
        <v>1656</v>
      </c>
    </row>
    <row r="171" spans="2:6" outlineLevel="1">
      <c r="B171" s="956"/>
      <c r="C171" s="835"/>
      <c r="D171" s="775" t="s">
        <v>196</v>
      </c>
      <c r="E171" s="836" t="s">
        <v>206</v>
      </c>
      <c r="F171" s="837" t="s">
        <v>77</v>
      </c>
    </row>
    <row r="172" spans="2:6" ht="36" outlineLevel="1">
      <c r="B172" s="956"/>
      <c r="C172" s="835"/>
      <c r="D172" s="775" t="s">
        <v>1323</v>
      </c>
      <c r="E172" s="836" t="s">
        <v>1324</v>
      </c>
      <c r="F172" s="837" t="s">
        <v>77</v>
      </c>
    </row>
    <row r="173" spans="2:6" ht="24" outlineLevel="1">
      <c r="B173" s="956"/>
      <c r="C173" s="835"/>
      <c r="D173" s="775" t="s">
        <v>1325</v>
      </c>
      <c r="E173" s="836" t="s">
        <v>1326</v>
      </c>
      <c r="F173" s="837" t="s">
        <v>77</v>
      </c>
    </row>
    <row r="174" spans="2:6" ht="36" outlineLevel="1">
      <c r="B174" s="956"/>
      <c r="C174" s="835"/>
      <c r="D174" s="775" t="s">
        <v>1327</v>
      </c>
      <c r="E174" s="836" t="s">
        <v>1657</v>
      </c>
      <c r="F174" s="837" t="s">
        <v>77</v>
      </c>
    </row>
    <row r="175" spans="2:6" ht="36" outlineLevel="1">
      <c r="B175" s="956"/>
      <c r="C175" s="835"/>
      <c r="D175" s="775" t="s">
        <v>202</v>
      </c>
      <c r="E175" s="836" t="s">
        <v>1328</v>
      </c>
      <c r="F175" s="837" t="s">
        <v>77</v>
      </c>
    </row>
    <row r="176" spans="2:6" ht="48" outlineLevel="1">
      <c r="B176" s="956"/>
      <c r="C176" s="835"/>
      <c r="D176" s="775" t="s">
        <v>1386</v>
      </c>
      <c r="E176" s="836" t="s">
        <v>1387</v>
      </c>
      <c r="F176" s="837" t="s">
        <v>77</v>
      </c>
    </row>
    <row r="177" spans="2:6" outlineLevel="1">
      <c r="B177" s="956"/>
      <c r="C177" s="835"/>
      <c r="D177" s="775" t="s">
        <v>1435</v>
      </c>
      <c r="E177" s="836" t="s">
        <v>1431</v>
      </c>
      <c r="F177" s="837" t="s">
        <v>1658</v>
      </c>
    </row>
    <row r="178" spans="2:6" outlineLevel="1">
      <c r="B178" s="956"/>
      <c r="C178" s="835"/>
      <c r="D178" s="775" t="s">
        <v>1489</v>
      </c>
      <c r="E178" s="836" t="s">
        <v>1431</v>
      </c>
      <c r="F178" s="837" t="s">
        <v>1658</v>
      </c>
    </row>
    <row r="179" spans="2:6" ht="24" outlineLevel="1">
      <c r="B179" s="956"/>
      <c r="C179" s="835"/>
      <c r="D179" s="775" t="s">
        <v>1490</v>
      </c>
      <c r="E179" s="836" t="s">
        <v>1413</v>
      </c>
      <c r="F179" s="837" t="s">
        <v>1659</v>
      </c>
    </row>
    <row r="180" spans="2:6" outlineLevel="1">
      <c r="B180" s="956"/>
      <c r="C180" s="835"/>
      <c r="D180" s="775" t="s">
        <v>1400</v>
      </c>
      <c r="E180" s="836" t="s">
        <v>1431</v>
      </c>
      <c r="F180" s="837" t="s">
        <v>1658</v>
      </c>
    </row>
    <row r="181" spans="2:6" outlineLevel="1">
      <c r="B181" s="956"/>
      <c r="C181" s="835"/>
      <c r="D181" s="775" t="s">
        <v>1491</v>
      </c>
      <c r="E181" s="836" t="s">
        <v>1410</v>
      </c>
      <c r="F181" s="837" t="s">
        <v>1660</v>
      </c>
    </row>
    <row r="182" spans="2:6" outlineLevel="1">
      <c r="B182" s="956"/>
      <c r="C182" s="835"/>
      <c r="D182" s="775" t="s">
        <v>1492</v>
      </c>
      <c r="E182" s="836" t="s">
        <v>1397</v>
      </c>
      <c r="F182" s="837" t="s">
        <v>1661</v>
      </c>
    </row>
    <row r="183" spans="2:6" ht="24" outlineLevel="1">
      <c r="B183" s="956"/>
      <c r="C183" s="835"/>
      <c r="D183" s="775" t="s">
        <v>1461</v>
      </c>
      <c r="E183" s="836" t="s">
        <v>1425</v>
      </c>
      <c r="F183" s="837" t="s">
        <v>1662</v>
      </c>
    </row>
    <row r="184" spans="2:6" outlineLevel="1">
      <c r="B184" s="956"/>
      <c r="C184" s="835"/>
      <c r="D184" s="775" t="s">
        <v>1464</v>
      </c>
      <c r="E184" s="836" t="s">
        <v>1405</v>
      </c>
      <c r="F184" s="837" t="s">
        <v>1663</v>
      </c>
    </row>
    <row r="185" spans="2:6" ht="48" outlineLevel="1">
      <c r="B185" s="956"/>
      <c r="C185" s="835"/>
      <c r="D185" s="775" t="s">
        <v>1493</v>
      </c>
      <c r="E185" s="836" t="s">
        <v>1494</v>
      </c>
      <c r="F185" s="837" t="s">
        <v>1664</v>
      </c>
    </row>
    <row r="186" spans="2:6" ht="48" outlineLevel="1">
      <c r="B186" s="956"/>
      <c r="C186" s="835"/>
      <c r="D186" s="775" t="s">
        <v>1495</v>
      </c>
      <c r="E186" s="836" t="s">
        <v>1496</v>
      </c>
      <c r="F186" s="837" t="s">
        <v>1665</v>
      </c>
    </row>
    <row r="187" spans="2:6" ht="48" outlineLevel="1">
      <c r="B187" s="956"/>
      <c r="C187" s="835"/>
      <c r="D187" s="775" t="s">
        <v>1497</v>
      </c>
      <c r="E187" s="836" t="s">
        <v>1498</v>
      </c>
      <c r="F187" s="837" t="s">
        <v>1666</v>
      </c>
    </row>
    <row r="188" spans="2:6" ht="48" outlineLevel="1">
      <c r="B188" s="956"/>
      <c r="C188" s="835"/>
      <c r="D188" s="775" t="s">
        <v>1499</v>
      </c>
      <c r="E188" s="836" t="s">
        <v>1440</v>
      </c>
      <c r="F188" s="837" t="s">
        <v>1667</v>
      </c>
    </row>
    <row r="189" spans="2:6" ht="48" outlineLevel="1">
      <c r="B189" s="956"/>
      <c r="C189" s="835"/>
      <c r="D189" s="775" t="s">
        <v>1500</v>
      </c>
      <c r="E189" s="836" t="s">
        <v>1427</v>
      </c>
      <c r="F189" s="837" t="s">
        <v>1668</v>
      </c>
    </row>
    <row r="190" spans="2:6" ht="48" outlineLevel="1">
      <c r="B190" s="956"/>
      <c r="C190" s="835"/>
      <c r="D190" s="775" t="s">
        <v>1501</v>
      </c>
      <c r="E190" s="836" t="s">
        <v>1440</v>
      </c>
      <c r="F190" s="837" t="s">
        <v>1667</v>
      </c>
    </row>
    <row r="191" spans="2:6" ht="48" outlineLevel="1">
      <c r="B191" s="956"/>
      <c r="C191" s="835"/>
      <c r="D191" s="775" t="s">
        <v>1502</v>
      </c>
      <c r="E191" s="836" t="s">
        <v>1498</v>
      </c>
      <c r="F191" s="837" t="s">
        <v>1666</v>
      </c>
    </row>
    <row r="192" spans="2:6" outlineLevel="1">
      <c r="B192" s="957"/>
      <c r="C192" s="835"/>
      <c r="D192" s="775" t="s">
        <v>198</v>
      </c>
      <c r="E192" s="836" t="s">
        <v>199</v>
      </c>
      <c r="F192" s="837"/>
    </row>
    <row r="193" spans="2:6" ht="38.25">
      <c r="B193" s="955">
        <v>9</v>
      </c>
      <c r="C193" s="832" t="s">
        <v>1329</v>
      </c>
      <c r="D193" s="774" t="s">
        <v>1330</v>
      </c>
      <c r="E193" s="833" t="s">
        <v>1669</v>
      </c>
      <c r="F193" s="834" t="s">
        <v>1670</v>
      </c>
    </row>
    <row r="194" spans="2:6" outlineLevel="1">
      <c r="B194" s="956"/>
      <c r="C194" s="835"/>
      <c r="D194" s="775" t="s">
        <v>196</v>
      </c>
      <c r="E194" s="836" t="s">
        <v>204</v>
      </c>
      <c r="F194" s="837" t="s">
        <v>77</v>
      </c>
    </row>
    <row r="195" spans="2:6" ht="48" outlineLevel="1">
      <c r="B195" s="956"/>
      <c r="C195" s="835"/>
      <c r="D195" s="775" t="s">
        <v>1331</v>
      </c>
      <c r="E195" s="836" t="s">
        <v>1332</v>
      </c>
      <c r="F195" s="837" t="s">
        <v>77</v>
      </c>
    </row>
    <row r="196" spans="2:6" ht="36" outlineLevel="1">
      <c r="B196" s="956"/>
      <c r="C196" s="835"/>
      <c r="D196" s="775" t="s">
        <v>202</v>
      </c>
      <c r="E196" s="836" t="s">
        <v>228</v>
      </c>
      <c r="F196" s="837" t="s">
        <v>77</v>
      </c>
    </row>
    <row r="197" spans="2:6" ht="24" outlineLevel="1">
      <c r="B197" s="956"/>
      <c r="C197" s="835"/>
      <c r="D197" s="775" t="s">
        <v>1671</v>
      </c>
      <c r="E197" s="836" t="s">
        <v>1672</v>
      </c>
      <c r="F197" s="837" t="s">
        <v>77</v>
      </c>
    </row>
    <row r="198" spans="2:6" ht="48" outlineLevel="1">
      <c r="B198" s="956"/>
      <c r="C198" s="835"/>
      <c r="D198" s="775" t="s">
        <v>1386</v>
      </c>
      <c r="E198" s="836" t="s">
        <v>1387</v>
      </c>
      <c r="F198" s="837" t="s">
        <v>77</v>
      </c>
    </row>
    <row r="199" spans="2:6" ht="24" outlineLevel="1">
      <c r="B199" s="956"/>
      <c r="C199" s="835"/>
      <c r="D199" s="775" t="s">
        <v>1503</v>
      </c>
      <c r="E199" s="836" t="s">
        <v>77</v>
      </c>
      <c r="F199" s="837" t="s">
        <v>77</v>
      </c>
    </row>
    <row r="200" spans="2:6" outlineLevel="1">
      <c r="B200" s="956"/>
      <c r="C200" s="835"/>
      <c r="D200" s="775" t="s">
        <v>1439</v>
      </c>
      <c r="E200" s="836" t="s">
        <v>77</v>
      </c>
      <c r="F200" s="837" t="s">
        <v>77</v>
      </c>
    </row>
    <row r="201" spans="2:6" ht="24" outlineLevel="1">
      <c r="B201" s="956"/>
      <c r="C201" s="835"/>
      <c r="D201" s="775" t="s">
        <v>1441</v>
      </c>
      <c r="E201" s="836" t="s">
        <v>77</v>
      </c>
      <c r="F201" s="837" t="s">
        <v>77</v>
      </c>
    </row>
    <row r="202" spans="2:6" ht="48" outlineLevel="1">
      <c r="B202" s="956"/>
      <c r="C202" s="835"/>
      <c r="D202" s="775" t="s">
        <v>1504</v>
      </c>
      <c r="E202" s="836" t="s">
        <v>77</v>
      </c>
      <c r="F202" s="837" t="s">
        <v>77</v>
      </c>
    </row>
    <row r="203" spans="2:6" ht="48" outlineLevel="1">
      <c r="B203" s="956"/>
      <c r="C203" s="835"/>
      <c r="D203" s="775" t="s">
        <v>1505</v>
      </c>
      <c r="E203" s="836" t="s">
        <v>77</v>
      </c>
      <c r="F203" s="837" t="s">
        <v>77</v>
      </c>
    </row>
    <row r="204" spans="2:6" ht="48" outlineLevel="1">
      <c r="B204" s="956"/>
      <c r="C204" s="835"/>
      <c r="D204" s="775" t="s">
        <v>1506</v>
      </c>
      <c r="E204" s="836" t="s">
        <v>77</v>
      </c>
      <c r="F204" s="837" t="s">
        <v>77</v>
      </c>
    </row>
    <row r="205" spans="2:6" ht="48" outlineLevel="1">
      <c r="B205" s="956"/>
      <c r="C205" s="835"/>
      <c r="D205" s="775" t="s">
        <v>1507</v>
      </c>
      <c r="E205" s="836" t="s">
        <v>77</v>
      </c>
      <c r="F205" s="837" t="s">
        <v>77</v>
      </c>
    </row>
    <row r="206" spans="2:6" ht="36" outlineLevel="1">
      <c r="B206" s="956"/>
      <c r="C206" s="835"/>
      <c r="D206" s="775" t="s">
        <v>1508</v>
      </c>
      <c r="E206" s="836" t="s">
        <v>77</v>
      </c>
      <c r="F206" s="837" t="s">
        <v>77</v>
      </c>
    </row>
    <row r="207" spans="2:6" ht="48" outlineLevel="1">
      <c r="B207" s="956"/>
      <c r="C207" s="835"/>
      <c r="D207" s="775" t="s">
        <v>1509</v>
      </c>
      <c r="E207" s="836" t="s">
        <v>77</v>
      </c>
      <c r="F207" s="837" t="s">
        <v>77</v>
      </c>
    </row>
    <row r="208" spans="2:6" ht="48" outlineLevel="1">
      <c r="B208" s="956"/>
      <c r="C208" s="835"/>
      <c r="D208" s="775" t="s">
        <v>1510</v>
      </c>
      <c r="E208" s="836" t="s">
        <v>77</v>
      </c>
      <c r="F208" s="837" t="s">
        <v>77</v>
      </c>
    </row>
    <row r="209" spans="2:6" outlineLevel="1">
      <c r="B209" s="956"/>
      <c r="C209" s="835"/>
      <c r="D209" s="775" t="s">
        <v>1400</v>
      </c>
      <c r="E209" s="836" t="s">
        <v>1431</v>
      </c>
      <c r="F209" s="837" t="s">
        <v>1673</v>
      </c>
    </row>
    <row r="210" spans="2:6" outlineLevel="1">
      <c r="B210" s="956"/>
      <c r="C210" s="835"/>
      <c r="D210" s="775" t="s">
        <v>1491</v>
      </c>
      <c r="E210" s="836" t="s">
        <v>1410</v>
      </c>
      <c r="F210" s="837">
        <v>956.12</v>
      </c>
    </row>
    <row r="211" spans="2:6" outlineLevel="1">
      <c r="B211" s="956"/>
      <c r="C211" s="835"/>
      <c r="D211" s="775" t="s">
        <v>1492</v>
      </c>
      <c r="E211" s="836" t="s">
        <v>1397</v>
      </c>
      <c r="F211" s="837" t="s">
        <v>1674</v>
      </c>
    </row>
    <row r="212" spans="2:6" ht="24" outlineLevel="1">
      <c r="B212" s="956"/>
      <c r="C212" s="835"/>
      <c r="D212" s="775" t="s">
        <v>1461</v>
      </c>
      <c r="E212" s="836" t="s">
        <v>1425</v>
      </c>
      <c r="F212" s="837" t="s">
        <v>1675</v>
      </c>
    </row>
    <row r="213" spans="2:6" outlineLevel="1">
      <c r="B213" s="956"/>
      <c r="C213" s="835"/>
      <c r="D213" s="775" t="s">
        <v>1463</v>
      </c>
      <c r="E213" s="836" t="s">
        <v>77</v>
      </c>
      <c r="F213" s="837" t="s">
        <v>77</v>
      </c>
    </row>
    <row r="214" spans="2:6" ht="60" outlineLevel="1">
      <c r="B214" s="956"/>
      <c r="C214" s="835"/>
      <c r="D214" s="775" t="s">
        <v>1513</v>
      </c>
      <c r="E214" s="836" t="s">
        <v>77</v>
      </c>
      <c r="F214" s="837" t="s">
        <v>77</v>
      </c>
    </row>
    <row r="215" spans="2:6" outlineLevel="1">
      <c r="B215" s="956"/>
      <c r="C215" s="835"/>
      <c r="D215" s="775" t="s">
        <v>1464</v>
      </c>
      <c r="E215" s="836" t="s">
        <v>1405</v>
      </c>
      <c r="F215" s="837" t="s">
        <v>1511</v>
      </c>
    </row>
    <row r="216" spans="2:6" outlineLevel="1">
      <c r="B216" s="956"/>
      <c r="C216" s="835"/>
      <c r="D216" s="775" t="s">
        <v>1435</v>
      </c>
      <c r="E216" s="836" t="s">
        <v>1431</v>
      </c>
      <c r="F216" s="837" t="s">
        <v>1673</v>
      </c>
    </row>
    <row r="217" spans="2:6" outlineLevel="1">
      <c r="B217" s="956"/>
      <c r="C217" s="835"/>
      <c r="D217" s="775" t="s">
        <v>1489</v>
      </c>
      <c r="E217" s="836" t="s">
        <v>1431</v>
      </c>
      <c r="F217" s="837" t="s">
        <v>1673</v>
      </c>
    </row>
    <row r="218" spans="2:6" ht="24" outlineLevel="1">
      <c r="B218" s="956"/>
      <c r="C218" s="835"/>
      <c r="D218" s="775" t="s">
        <v>1490</v>
      </c>
      <c r="E218" s="836" t="s">
        <v>1413</v>
      </c>
      <c r="F218" s="837" t="s">
        <v>1676</v>
      </c>
    </row>
    <row r="219" spans="2:6" ht="48" outlineLevel="1">
      <c r="B219" s="956"/>
      <c r="C219" s="835"/>
      <c r="D219" s="775" t="s">
        <v>1493</v>
      </c>
      <c r="E219" s="836" t="s">
        <v>1494</v>
      </c>
      <c r="F219" s="837" t="s">
        <v>1677</v>
      </c>
    </row>
    <row r="220" spans="2:6" ht="48" outlineLevel="1">
      <c r="B220" s="956"/>
      <c r="C220" s="835"/>
      <c r="D220" s="775" t="s">
        <v>1495</v>
      </c>
      <c r="E220" s="836" t="s">
        <v>1496</v>
      </c>
      <c r="F220" s="837" t="s">
        <v>1678</v>
      </c>
    </row>
    <row r="221" spans="2:6" ht="48" outlineLevel="1">
      <c r="B221" s="956"/>
      <c r="C221" s="835"/>
      <c r="D221" s="775" t="s">
        <v>1497</v>
      </c>
      <c r="E221" s="836" t="s">
        <v>1498</v>
      </c>
      <c r="F221" s="837" t="s">
        <v>1679</v>
      </c>
    </row>
    <row r="222" spans="2:6" ht="48" outlineLevel="1">
      <c r="B222" s="956"/>
      <c r="C222" s="835"/>
      <c r="D222" s="775" t="s">
        <v>1499</v>
      </c>
      <c r="E222" s="836" t="s">
        <v>1440</v>
      </c>
      <c r="F222" s="837" t="s">
        <v>1512</v>
      </c>
    </row>
    <row r="223" spans="2:6" ht="48" outlineLevel="1">
      <c r="B223" s="956"/>
      <c r="C223" s="835"/>
      <c r="D223" s="775" t="s">
        <v>1500</v>
      </c>
      <c r="E223" s="836" t="s">
        <v>1427</v>
      </c>
      <c r="F223" s="837" t="s">
        <v>1680</v>
      </c>
    </row>
    <row r="224" spans="2:6" ht="48" outlineLevel="1">
      <c r="B224" s="956"/>
      <c r="C224" s="835"/>
      <c r="D224" s="775" t="s">
        <v>1501</v>
      </c>
      <c r="E224" s="836" t="s">
        <v>1440</v>
      </c>
      <c r="F224" s="837" t="s">
        <v>1512</v>
      </c>
    </row>
    <row r="225" spans="2:6" ht="48" outlineLevel="1">
      <c r="B225" s="956"/>
      <c r="C225" s="835"/>
      <c r="D225" s="775" t="s">
        <v>1502</v>
      </c>
      <c r="E225" s="836" t="s">
        <v>1498</v>
      </c>
      <c r="F225" s="837" t="s">
        <v>1679</v>
      </c>
    </row>
    <row r="226" spans="2:6" outlineLevel="1">
      <c r="B226" s="957"/>
      <c r="C226" s="835"/>
      <c r="D226" s="775" t="s">
        <v>198</v>
      </c>
      <c r="E226" s="836" t="s">
        <v>199</v>
      </c>
      <c r="F226" s="837"/>
    </row>
    <row r="227" spans="2:6" ht="38.25">
      <c r="B227" s="955">
        <v>10</v>
      </c>
      <c r="C227" s="832" t="s">
        <v>1333</v>
      </c>
      <c r="D227" s="774" t="s">
        <v>1334</v>
      </c>
      <c r="E227" s="833" t="s">
        <v>1514</v>
      </c>
      <c r="F227" s="834" t="s">
        <v>1515</v>
      </c>
    </row>
    <row r="228" spans="2:6" outlineLevel="1">
      <c r="B228" s="956"/>
      <c r="C228" s="835"/>
      <c r="D228" s="775" t="s">
        <v>196</v>
      </c>
      <c r="E228" s="836" t="s">
        <v>1300</v>
      </c>
      <c r="F228" s="837" t="s">
        <v>77</v>
      </c>
    </row>
    <row r="229" spans="2:6" ht="48" outlineLevel="1">
      <c r="B229" s="956"/>
      <c r="C229" s="835"/>
      <c r="D229" s="775" t="s">
        <v>1331</v>
      </c>
      <c r="E229" s="836" t="s">
        <v>1335</v>
      </c>
      <c r="F229" s="837" t="s">
        <v>77</v>
      </c>
    </row>
    <row r="230" spans="2:6" ht="36" outlineLevel="1">
      <c r="B230" s="956"/>
      <c r="C230" s="835"/>
      <c r="D230" s="775" t="s">
        <v>202</v>
      </c>
      <c r="E230" s="836" t="s">
        <v>228</v>
      </c>
      <c r="F230" s="837" t="s">
        <v>77</v>
      </c>
    </row>
    <row r="231" spans="2:6" ht="48" outlineLevel="1">
      <c r="B231" s="956"/>
      <c r="C231" s="835"/>
      <c r="D231" s="775" t="s">
        <v>1386</v>
      </c>
      <c r="E231" s="836" t="s">
        <v>1387</v>
      </c>
      <c r="F231" s="837" t="s">
        <v>77</v>
      </c>
    </row>
    <row r="232" spans="2:6" ht="24" outlineLevel="1">
      <c r="B232" s="956"/>
      <c r="C232" s="835"/>
      <c r="D232" s="775" t="s">
        <v>1503</v>
      </c>
      <c r="E232" s="836" t="s">
        <v>77</v>
      </c>
      <c r="F232" s="837" t="s">
        <v>77</v>
      </c>
    </row>
    <row r="233" spans="2:6" outlineLevel="1">
      <c r="B233" s="956"/>
      <c r="C233" s="835"/>
      <c r="D233" s="775" t="s">
        <v>1439</v>
      </c>
      <c r="E233" s="836" t="s">
        <v>77</v>
      </c>
      <c r="F233" s="837" t="s">
        <v>77</v>
      </c>
    </row>
    <row r="234" spans="2:6" ht="24" outlineLevel="1">
      <c r="B234" s="956"/>
      <c r="C234" s="835"/>
      <c r="D234" s="775" t="s">
        <v>1441</v>
      </c>
      <c r="E234" s="836" t="s">
        <v>77</v>
      </c>
      <c r="F234" s="837" t="s">
        <v>77</v>
      </c>
    </row>
    <row r="235" spans="2:6" ht="48" outlineLevel="1">
      <c r="B235" s="956"/>
      <c r="C235" s="835"/>
      <c r="D235" s="775" t="s">
        <v>1504</v>
      </c>
      <c r="E235" s="836" t="s">
        <v>77</v>
      </c>
      <c r="F235" s="837" t="s">
        <v>77</v>
      </c>
    </row>
    <row r="236" spans="2:6" ht="48" outlineLevel="1">
      <c r="B236" s="956"/>
      <c r="C236" s="835"/>
      <c r="D236" s="775" t="s">
        <v>1505</v>
      </c>
      <c r="E236" s="836" t="s">
        <v>77</v>
      </c>
      <c r="F236" s="837" t="s">
        <v>77</v>
      </c>
    </row>
    <row r="237" spans="2:6" ht="48" outlineLevel="1">
      <c r="B237" s="956"/>
      <c r="C237" s="835"/>
      <c r="D237" s="775" t="s">
        <v>1506</v>
      </c>
      <c r="E237" s="836" t="s">
        <v>77</v>
      </c>
      <c r="F237" s="837" t="s">
        <v>77</v>
      </c>
    </row>
    <row r="238" spans="2:6" ht="48" outlineLevel="1">
      <c r="B238" s="956"/>
      <c r="C238" s="835"/>
      <c r="D238" s="775" t="s">
        <v>1507</v>
      </c>
      <c r="E238" s="836" t="s">
        <v>77</v>
      </c>
      <c r="F238" s="837" t="s">
        <v>77</v>
      </c>
    </row>
    <row r="239" spans="2:6" ht="36" outlineLevel="1">
      <c r="B239" s="956"/>
      <c r="C239" s="835"/>
      <c r="D239" s="775" t="s">
        <v>1508</v>
      </c>
      <c r="E239" s="836" t="s">
        <v>77</v>
      </c>
      <c r="F239" s="837" t="s">
        <v>77</v>
      </c>
    </row>
    <row r="240" spans="2:6" ht="48" outlineLevel="1">
      <c r="B240" s="956"/>
      <c r="C240" s="835"/>
      <c r="D240" s="775" t="s">
        <v>1509</v>
      </c>
      <c r="E240" s="836" t="s">
        <v>77</v>
      </c>
      <c r="F240" s="837" t="s">
        <v>77</v>
      </c>
    </row>
    <row r="241" spans="2:6" ht="48" outlineLevel="1">
      <c r="B241" s="956"/>
      <c r="C241" s="835"/>
      <c r="D241" s="775" t="s">
        <v>1510</v>
      </c>
      <c r="E241" s="836" t="s">
        <v>77</v>
      </c>
      <c r="F241" s="837" t="s">
        <v>77</v>
      </c>
    </row>
    <row r="242" spans="2:6" outlineLevel="1">
      <c r="B242" s="956"/>
      <c r="C242" s="835"/>
      <c r="D242" s="775" t="s">
        <v>1400</v>
      </c>
      <c r="E242" s="836" t="s">
        <v>1431</v>
      </c>
      <c r="F242" s="837" t="s">
        <v>1516</v>
      </c>
    </row>
    <row r="243" spans="2:6" outlineLevel="1">
      <c r="B243" s="956"/>
      <c r="C243" s="835"/>
      <c r="D243" s="775" t="s">
        <v>1491</v>
      </c>
      <c r="E243" s="836" t="s">
        <v>1410</v>
      </c>
      <c r="F243" s="837">
        <v>925.28</v>
      </c>
    </row>
    <row r="244" spans="2:6" outlineLevel="1">
      <c r="B244" s="956"/>
      <c r="C244" s="835"/>
      <c r="D244" s="775" t="s">
        <v>1492</v>
      </c>
      <c r="E244" s="836" t="s">
        <v>1397</v>
      </c>
      <c r="F244" s="837" t="s">
        <v>1517</v>
      </c>
    </row>
    <row r="245" spans="2:6" ht="24" outlineLevel="1">
      <c r="B245" s="956"/>
      <c r="C245" s="835"/>
      <c r="D245" s="775" t="s">
        <v>1461</v>
      </c>
      <c r="E245" s="836" t="s">
        <v>1425</v>
      </c>
      <c r="F245" s="837" t="s">
        <v>1518</v>
      </c>
    </row>
    <row r="246" spans="2:6" outlineLevel="1">
      <c r="B246" s="956"/>
      <c r="C246" s="835"/>
      <c r="D246" s="775" t="s">
        <v>1463</v>
      </c>
      <c r="E246" s="836" t="s">
        <v>77</v>
      </c>
      <c r="F246" s="837" t="s">
        <v>77</v>
      </c>
    </row>
    <row r="247" spans="2:6" ht="60" outlineLevel="1">
      <c r="B247" s="956"/>
      <c r="C247" s="835"/>
      <c r="D247" s="775" t="s">
        <v>1513</v>
      </c>
      <c r="E247" s="836" t="s">
        <v>77</v>
      </c>
      <c r="F247" s="837" t="s">
        <v>77</v>
      </c>
    </row>
    <row r="248" spans="2:6" outlineLevel="1">
      <c r="B248" s="956"/>
      <c r="C248" s="835"/>
      <c r="D248" s="775" t="s">
        <v>1464</v>
      </c>
      <c r="E248" s="836" t="s">
        <v>1405</v>
      </c>
      <c r="F248" s="837" t="s">
        <v>1519</v>
      </c>
    </row>
    <row r="249" spans="2:6" outlineLevel="1">
      <c r="B249" s="956"/>
      <c r="C249" s="835"/>
      <c r="D249" s="775" t="s">
        <v>1435</v>
      </c>
      <c r="E249" s="836" t="s">
        <v>1431</v>
      </c>
      <c r="F249" s="837" t="s">
        <v>1516</v>
      </c>
    </row>
    <row r="250" spans="2:6" outlineLevel="1">
      <c r="B250" s="956"/>
      <c r="C250" s="835"/>
      <c r="D250" s="775" t="s">
        <v>1489</v>
      </c>
      <c r="E250" s="836" t="s">
        <v>1431</v>
      </c>
      <c r="F250" s="837" t="s">
        <v>1516</v>
      </c>
    </row>
    <row r="251" spans="2:6" ht="24" outlineLevel="1">
      <c r="B251" s="956"/>
      <c r="C251" s="835"/>
      <c r="D251" s="775" t="s">
        <v>1490</v>
      </c>
      <c r="E251" s="836" t="s">
        <v>1413</v>
      </c>
      <c r="F251" s="837" t="s">
        <v>1520</v>
      </c>
    </row>
    <row r="252" spans="2:6" ht="48" outlineLevel="1">
      <c r="B252" s="956"/>
      <c r="C252" s="835"/>
      <c r="D252" s="775" t="s">
        <v>1493</v>
      </c>
      <c r="E252" s="836" t="s">
        <v>1494</v>
      </c>
      <c r="F252" s="837" t="s">
        <v>1521</v>
      </c>
    </row>
    <row r="253" spans="2:6" ht="48" outlineLevel="1">
      <c r="B253" s="956"/>
      <c r="C253" s="835"/>
      <c r="D253" s="775" t="s">
        <v>1495</v>
      </c>
      <c r="E253" s="836" t="s">
        <v>1496</v>
      </c>
      <c r="F253" s="837" t="s">
        <v>1522</v>
      </c>
    </row>
    <row r="254" spans="2:6" ht="48" outlineLevel="1">
      <c r="B254" s="956"/>
      <c r="C254" s="835"/>
      <c r="D254" s="775" t="s">
        <v>1497</v>
      </c>
      <c r="E254" s="836" t="s">
        <v>1498</v>
      </c>
      <c r="F254" s="837" t="s">
        <v>1523</v>
      </c>
    </row>
    <row r="255" spans="2:6" ht="48" outlineLevel="1">
      <c r="B255" s="956"/>
      <c r="C255" s="835"/>
      <c r="D255" s="775" t="s">
        <v>1499</v>
      </c>
      <c r="E255" s="836" t="s">
        <v>1440</v>
      </c>
      <c r="F255" s="837" t="s">
        <v>1524</v>
      </c>
    </row>
    <row r="256" spans="2:6" ht="48" outlineLevel="1">
      <c r="B256" s="956"/>
      <c r="C256" s="835"/>
      <c r="D256" s="775" t="s">
        <v>1500</v>
      </c>
      <c r="E256" s="836" t="s">
        <v>1427</v>
      </c>
      <c r="F256" s="837" t="s">
        <v>1525</v>
      </c>
    </row>
    <row r="257" spans="2:6" ht="48" outlineLevel="1">
      <c r="B257" s="956"/>
      <c r="C257" s="835"/>
      <c r="D257" s="775" t="s">
        <v>1501</v>
      </c>
      <c r="E257" s="836" t="s">
        <v>1440</v>
      </c>
      <c r="F257" s="837" t="s">
        <v>1524</v>
      </c>
    </row>
    <row r="258" spans="2:6" ht="48" outlineLevel="1">
      <c r="B258" s="956"/>
      <c r="C258" s="835"/>
      <c r="D258" s="775" t="s">
        <v>1502</v>
      </c>
      <c r="E258" s="836" t="s">
        <v>1498</v>
      </c>
      <c r="F258" s="837" t="s">
        <v>1523</v>
      </c>
    </row>
    <row r="259" spans="2:6" outlineLevel="1">
      <c r="B259" s="957"/>
      <c r="C259" s="835"/>
      <c r="D259" s="775" t="s">
        <v>198</v>
      </c>
      <c r="E259" s="836" t="s">
        <v>199</v>
      </c>
      <c r="F259" s="837"/>
    </row>
    <row r="260" spans="2:6" ht="38.25">
      <c r="B260" s="955">
        <v>11</v>
      </c>
      <c r="C260" s="832" t="s">
        <v>1681</v>
      </c>
      <c r="D260" s="774" t="s">
        <v>1334</v>
      </c>
      <c r="E260" s="833" t="s">
        <v>1682</v>
      </c>
      <c r="F260" s="834" t="s">
        <v>1683</v>
      </c>
    </row>
    <row r="261" spans="2:6" outlineLevel="1">
      <c r="B261" s="956"/>
      <c r="C261" s="835"/>
      <c r="D261" s="775" t="s">
        <v>196</v>
      </c>
      <c r="E261" s="836" t="s">
        <v>1300</v>
      </c>
      <c r="F261" s="837" t="s">
        <v>77</v>
      </c>
    </row>
    <row r="262" spans="2:6" ht="48" outlineLevel="1">
      <c r="B262" s="956"/>
      <c r="C262" s="835"/>
      <c r="D262" s="775" t="s">
        <v>1331</v>
      </c>
      <c r="E262" s="836" t="s">
        <v>1335</v>
      </c>
      <c r="F262" s="837" t="s">
        <v>77</v>
      </c>
    </row>
    <row r="263" spans="2:6" outlineLevel="1">
      <c r="B263" s="956"/>
      <c r="C263" s="835"/>
      <c r="D263" s="775" t="s">
        <v>1336</v>
      </c>
      <c r="E263" s="836" t="s">
        <v>1337</v>
      </c>
      <c r="F263" s="837" t="s">
        <v>77</v>
      </c>
    </row>
    <row r="264" spans="2:6" ht="36" outlineLevel="1">
      <c r="B264" s="956"/>
      <c r="C264" s="835"/>
      <c r="D264" s="775" t="s">
        <v>202</v>
      </c>
      <c r="E264" s="836" t="s">
        <v>203</v>
      </c>
      <c r="F264" s="837" t="s">
        <v>77</v>
      </c>
    </row>
    <row r="265" spans="2:6" ht="48" outlineLevel="1">
      <c r="B265" s="956"/>
      <c r="C265" s="835"/>
      <c r="D265" s="775" t="s">
        <v>1386</v>
      </c>
      <c r="E265" s="836" t="s">
        <v>1387</v>
      </c>
      <c r="F265" s="837" t="s">
        <v>77</v>
      </c>
    </row>
    <row r="266" spans="2:6" ht="24" outlineLevel="1">
      <c r="B266" s="956"/>
      <c r="C266" s="835"/>
      <c r="D266" s="775" t="s">
        <v>1503</v>
      </c>
      <c r="E266" s="836" t="s">
        <v>77</v>
      </c>
      <c r="F266" s="837" t="s">
        <v>77</v>
      </c>
    </row>
    <row r="267" spans="2:6" outlineLevel="1">
      <c r="B267" s="956"/>
      <c r="C267" s="835"/>
      <c r="D267" s="775" t="s">
        <v>1439</v>
      </c>
      <c r="E267" s="836" t="s">
        <v>77</v>
      </c>
      <c r="F267" s="837" t="s">
        <v>77</v>
      </c>
    </row>
    <row r="268" spans="2:6" ht="24" outlineLevel="1">
      <c r="B268" s="956"/>
      <c r="C268" s="835"/>
      <c r="D268" s="775" t="s">
        <v>1441</v>
      </c>
      <c r="E268" s="836" t="s">
        <v>77</v>
      </c>
      <c r="F268" s="837" t="s">
        <v>77</v>
      </c>
    </row>
    <row r="269" spans="2:6" ht="48" outlineLevel="1">
      <c r="B269" s="956"/>
      <c r="C269" s="835"/>
      <c r="D269" s="775" t="s">
        <v>1504</v>
      </c>
      <c r="E269" s="836" t="s">
        <v>77</v>
      </c>
      <c r="F269" s="837" t="s">
        <v>77</v>
      </c>
    </row>
    <row r="270" spans="2:6" ht="48" outlineLevel="1">
      <c r="B270" s="956"/>
      <c r="C270" s="835"/>
      <c r="D270" s="775" t="s">
        <v>1505</v>
      </c>
      <c r="E270" s="836" t="s">
        <v>77</v>
      </c>
      <c r="F270" s="837" t="s">
        <v>77</v>
      </c>
    </row>
    <row r="271" spans="2:6" ht="48" outlineLevel="1">
      <c r="B271" s="956"/>
      <c r="C271" s="835"/>
      <c r="D271" s="775" t="s">
        <v>1506</v>
      </c>
      <c r="E271" s="836" t="s">
        <v>77</v>
      </c>
      <c r="F271" s="837" t="s">
        <v>77</v>
      </c>
    </row>
    <row r="272" spans="2:6" ht="48" outlineLevel="1">
      <c r="B272" s="956"/>
      <c r="C272" s="835"/>
      <c r="D272" s="775" t="s">
        <v>1507</v>
      </c>
      <c r="E272" s="836" t="s">
        <v>77</v>
      </c>
      <c r="F272" s="837" t="s">
        <v>77</v>
      </c>
    </row>
    <row r="273" spans="2:6" ht="36" outlineLevel="1">
      <c r="B273" s="956"/>
      <c r="C273" s="835"/>
      <c r="D273" s="775" t="s">
        <v>1508</v>
      </c>
      <c r="E273" s="836" t="s">
        <v>77</v>
      </c>
      <c r="F273" s="837" t="s">
        <v>77</v>
      </c>
    </row>
    <row r="274" spans="2:6" ht="48" outlineLevel="1">
      <c r="B274" s="956"/>
      <c r="C274" s="835"/>
      <c r="D274" s="775" t="s">
        <v>1509</v>
      </c>
      <c r="E274" s="836" t="s">
        <v>77</v>
      </c>
      <c r="F274" s="837" t="s">
        <v>77</v>
      </c>
    </row>
    <row r="275" spans="2:6" ht="48" outlineLevel="1">
      <c r="B275" s="956"/>
      <c r="C275" s="835"/>
      <c r="D275" s="775" t="s">
        <v>1510</v>
      </c>
      <c r="E275" s="836" t="s">
        <v>77</v>
      </c>
      <c r="F275" s="837" t="s">
        <v>77</v>
      </c>
    </row>
    <row r="276" spans="2:6" outlineLevel="1">
      <c r="B276" s="956"/>
      <c r="C276" s="835"/>
      <c r="D276" s="775" t="s">
        <v>1400</v>
      </c>
      <c r="E276" s="836" t="s">
        <v>1431</v>
      </c>
      <c r="F276" s="837">
        <v>740.22</v>
      </c>
    </row>
    <row r="277" spans="2:6" outlineLevel="1">
      <c r="B277" s="956"/>
      <c r="C277" s="835"/>
      <c r="D277" s="775" t="s">
        <v>1491</v>
      </c>
      <c r="E277" s="836" t="s">
        <v>1410</v>
      </c>
      <c r="F277" s="837">
        <v>370.11</v>
      </c>
    </row>
    <row r="278" spans="2:6" outlineLevel="1">
      <c r="B278" s="956"/>
      <c r="C278" s="835"/>
      <c r="D278" s="775" t="s">
        <v>1492</v>
      </c>
      <c r="E278" s="836" t="s">
        <v>1397</v>
      </c>
      <c r="F278" s="837" t="s">
        <v>1684</v>
      </c>
    </row>
    <row r="279" spans="2:6" ht="24" outlineLevel="1">
      <c r="B279" s="956"/>
      <c r="C279" s="835"/>
      <c r="D279" s="775" t="s">
        <v>1461</v>
      </c>
      <c r="E279" s="836" t="s">
        <v>1425</v>
      </c>
      <c r="F279" s="837" t="s">
        <v>1526</v>
      </c>
    </row>
    <row r="280" spans="2:6" outlineLevel="1">
      <c r="B280" s="956"/>
      <c r="C280" s="835"/>
      <c r="D280" s="775" t="s">
        <v>1463</v>
      </c>
      <c r="E280" s="836" t="s">
        <v>77</v>
      </c>
      <c r="F280" s="837" t="s">
        <v>77</v>
      </c>
    </row>
    <row r="281" spans="2:6" ht="60" outlineLevel="1">
      <c r="B281" s="956"/>
      <c r="C281" s="835"/>
      <c r="D281" s="775" t="s">
        <v>1513</v>
      </c>
      <c r="E281" s="836" t="s">
        <v>77</v>
      </c>
      <c r="F281" s="837" t="s">
        <v>77</v>
      </c>
    </row>
    <row r="282" spans="2:6" outlineLevel="1">
      <c r="B282" s="956"/>
      <c r="C282" s="835"/>
      <c r="D282" s="775" t="s">
        <v>1464</v>
      </c>
      <c r="E282" s="836" t="s">
        <v>1405</v>
      </c>
      <c r="F282" s="837" t="s">
        <v>1516</v>
      </c>
    </row>
    <row r="283" spans="2:6" outlineLevel="1">
      <c r="B283" s="956"/>
      <c r="C283" s="835"/>
      <c r="D283" s="775" t="s">
        <v>1435</v>
      </c>
      <c r="E283" s="836" t="s">
        <v>1431</v>
      </c>
      <c r="F283" s="837">
        <v>740.22</v>
      </c>
    </row>
    <row r="284" spans="2:6" outlineLevel="1">
      <c r="B284" s="956"/>
      <c r="C284" s="835"/>
      <c r="D284" s="775" t="s">
        <v>1489</v>
      </c>
      <c r="E284" s="836" t="s">
        <v>1431</v>
      </c>
      <c r="F284" s="837">
        <v>740.22</v>
      </c>
    </row>
    <row r="285" spans="2:6" ht="24" outlineLevel="1">
      <c r="B285" s="956"/>
      <c r="C285" s="835"/>
      <c r="D285" s="775" t="s">
        <v>1490</v>
      </c>
      <c r="E285" s="836" t="s">
        <v>1413</v>
      </c>
      <c r="F285" s="837" t="s">
        <v>1685</v>
      </c>
    </row>
    <row r="286" spans="2:6" ht="48" outlineLevel="1">
      <c r="B286" s="956"/>
      <c r="C286" s="835"/>
      <c r="D286" s="775" t="s">
        <v>1493</v>
      </c>
      <c r="E286" s="836" t="s">
        <v>1494</v>
      </c>
      <c r="F286" s="837" t="s">
        <v>1686</v>
      </c>
    </row>
    <row r="287" spans="2:6" ht="48" outlineLevel="1">
      <c r="B287" s="956"/>
      <c r="C287" s="835"/>
      <c r="D287" s="775" t="s">
        <v>1495</v>
      </c>
      <c r="E287" s="836" t="s">
        <v>1496</v>
      </c>
      <c r="F287" s="837" t="s">
        <v>1687</v>
      </c>
    </row>
    <row r="288" spans="2:6" ht="48" outlineLevel="1">
      <c r="B288" s="956"/>
      <c r="C288" s="835"/>
      <c r="D288" s="775" t="s">
        <v>1497</v>
      </c>
      <c r="E288" s="836" t="s">
        <v>1498</v>
      </c>
      <c r="F288" s="837">
        <v>555.16999999999996</v>
      </c>
    </row>
    <row r="289" spans="2:6" ht="48" outlineLevel="1">
      <c r="B289" s="956"/>
      <c r="C289" s="835"/>
      <c r="D289" s="775" t="s">
        <v>1499</v>
      </c>
      <c r="E289" s="836" t="s">
        <v>1440</v>
      </c>
      <c r="F289" s="837">
        <v>925.28</v>
      </c>
    </row>
    <row r="290" spans="2:6" ht="48" outlineLevel="1">
      <c r="B290" s="956"/>
      <c r="C290" s="835"/>
      <c r="D290" s="775" t="s">
        <v>1500</v>
      </c>
      <c r="E290" s="836" t="s">
        <v>1427</v>
      </c>
      <c r="F290" s="837" t="s">
        <v>1688</v>
      </c>
    </row>
    <row r="291" spans="2:6" ht="48" outlineLevel="1">
      <c r="B291" s="956"/>
      <c r="C291" s="835"/>
      <c r="D291" s="775" t="s">
        <v>1501</v>
      </c>
      <c r="E291" s="836" t="s">
        <v>1440</v>
      </c>
      <c r="F291" s="837">
        <v>925.28</v>
      </c>
    </row>
    <row r="292" spans="2:6" ht="48" outlineLevel="1">
      <c r="B292" s="956"/>
      <c r="C292" s="835"/>
      <c r="D292" s="775" t="s">
        <v>1502</v>
      </c>
      <c r="E292" s="836" t="s">
        <v>1498</v>
      </c>
      <c r="F292" s="837">
        <v>555.16999999999996</v>
      </c>
    </row>
    <row r="293" spans="2:6" outlineLevel="1">
      <c r="B293" s="957"/>
      <c r="C293" s="835"/>
      <c r="D293" s="775" t="s">
        <v>198</v>
      </c>
      <c r="E293" s="836" t="s">
        <v>199</v>
      </c>
      <c r="F293" s="837"/>
    </row>
    <row r="294" spans="2:6" ht="51">
      <c r="B294" s="955">
        <v>12</v>
      </c>
      <c r="C294" s="832" t="s">
        <v>1689</v>
      </c>
      <c r="D294" s="774" t="s">
        <v>1690</v>
      </c>
      <c r="E294" s="833" t="s">
        <v>1691</v>
      </c>
      <c r="F294" s="834" t="s">
        <v>1692</v>
      </c>
    </row>
    <row r="295" spans="2:6" outlineLevel="1">
      <c r="B295" s="956"/>
      <c r="C295" s="835"/>
      <c r="D295" s="775" t="s">
        <v>1693</v>
      </c>
      <c r="E295" s="836" t="s">
        <v>1694</v>
      </c>
      <c r="F295" s="837" t="s">
        <v>77</v>
      </c>
    </row>
    <row r="296" spans="2:6" outlineLevel="1">
      <c r="B296" s="956"/>
      <c r="C296" s="835"/>
      <c r="D296" s="775" t="s">
        <v>1695</v>
      </c>
      <c r="E296" s="836" t="s">
        <v>1696</v>
      </c>
      <c r="F296" s="837" t="s">
        <v>77</v>
      </c>
    </row>
    <row r="297" spans="2:6" ht="24" outlineLevel="1">
      <c r="B297" s="956"/>
      <c r="C297" s="835"/>
      <c r="D297" s="775" t="s">
        <v>1697</v>
      </c>
      <c r="E297" s="836" t="s">
        <v>1698</v>
      </c>
      <c r="F297" s="837" t="s">
        <v>77</v>
      </c>
    </row>
    <row r="298" spans="2:6" ht="48" outlineLevel="1">
      <c r="B298" s="956"/>
      <c r="C298" s="835"/>
      <c r="D298" s="775" t="s">
        <v>1699</v>
      </c>
      <c r="E298" s="836" t="s">
        <v>1700</v>
      </c>
      <c r="F298" s="837" t="s">
        <v>77</v>
      </c>
    </row>
    <row r="299" spans="2:6" ht="24" outlineLevel="1">
      <c r="B299" s="956"/>
      <c r="C299" s="835"/>
      <c r="D299" s="775" t="s">
        <v>1701</v>
      </c>
      <c r="E299" s="836" t="s">
        <v>1702</v>
      </c>
      <c r="F299" s="837" t="s">
        <v>77</v>
      </c>
    </row>
    <row r="300" spans="2:6" ht="72" outlineLevel="1">
      <c r="B300" s="956"/>
      <c r="C300" s="835"/>
      <c r="D300" s="775" t="s">
        <v>1703</v>
      </c>
      <c r="E300" s="836" t="s">
        <v>1704</v>
      </c>
      <c r="F300" s="837" t="s">
        <v>77</v>
      </c>
    </row>
    <row r="301" spans="2:6" ht="48" outlineLevel="1">
      <c r="B301" s="956"/>
      <c r="C301" s="835"/>
      <c r="D301" s="775" t="s">
        <v>1386</v>
      </c>
      <c r="E301" s="836" t="s">
        <v>1387</v>
      </c>
      <c r="F301" s="837" t="s">
        <v>77</v>
      </c>
    </row>
    <row r="302" spans="2:6" outlineLevel="1">
      <c r="B302" s="956"/>
      <c r="C302" s="835"/>
      <c r="D302" s="775" t="s">
        <v>1435</v>
      </c>
      <c r="E302" s="836" t="s">
        <v>1431</v>
      </c>
      <c r="F302" s="837" t="s">
        <v>1705</v>
      </c>
    </row>
    <row r="303" spans="2:6" ht="24" outlineLevel="1">
      <c r="B303" s="956"/>
      <c r="C303" s="835"/>
      <c r="D303" s="775" t="s">
        <v>1503</v>
      </c>
      <c r="E303" s="836" t="s">
        <v>1431</v>
      </c>
      <c r="F303" s="837" t="s">
        <v>1705</v>
      </c>
    </row>
    <row r="304" spans="2:6" outlineLevel="1">
      <c r="B304" s="956"/>
      <c r="C304" s="835"/>
      <c r="D304" s="775" t="s">
        <v>1439</v>
      </c>
      <c r="E304" s="836" t="s">
        <v>1405</v>
      </c>
      <c r="F304" s="837" t="s">
        <v>1706</v>
      </c>
    </row>
    <row r="305" spans="2:6" ht="24" outlineLevel="1">
      <c r="B305" s="956"/>
      <c r="C305" s="835"/>
      <c r="D305" s="775" t="s">
        <v>1707</v>
      </c>
      <c r="E305" s="836" t="s">
        <v>1569</v>
      </c>
      <c r="F305" s="837" t="s">
        <v>1708</v>
      </c>
    </row>
    <row r="306" spans="2:6" ht="36" outlineLevel="1">
      <c r="B306" s="956"/>
      <c r="C306" s="835"/>
      <c r="D306" s="775" t="s">
        <v>1709</v>
      </c>
      <c r="E306" s="836" t="s">
        <v>1403</v>
      </c>
      <c r="F306" s="837" t="s">
        <v>1710</v>
      </c>
    </row>
    <row r="307" spans="2:6" ht="36" outlineLevel="1">
      <c r="B307" s="956"/>
      <c r="C307" s="835"/>
      <c r="D307" s="775" t="s">
        <v>1711</v>
      </c>
      <c r="E307" s="836" t="s">
        <v>1431</v>
      </c>
      <c r="F307" s="837" t="s">
        <v>1705</v>
      </c>
    </row>
    <row r="308" spans="2:6" ht="36" outlineLevel="1">
      <c r="B308" s="956"/>
      <c r="C308" s="835"/>
      <c r="D308" s="775" t="s">
        <v>1712</v>
      </c>
      <c r="E308" s="836" t="s">
        <v>1431</v>
      </c>
      <c r="F308" s="837" t="s">
        <v>1705</v>
      </c>
    </row>
    <row r="309" spans="2:6" ht="36" outlineLevel="1">
      <c r="B309" s="956"/>
      <c r="C309" s="835"/>
      <c r="D309" s="775" t="s">
        <v>1713</v>
      </c>
      <c r="E309" s="836" t="s">
        <v>1413</v>
      </c>
      <c r="F309" s="837" t="s">
        <v>1714</v>
      </c>
    </row>
    <row r="310" spans="2:6" ht="48" outlineLevel="1">
      <c r="B310" s="956"/>
      <c r="C310" s="835"/>
      <c r="D310" s="775" t="s">
        <v>1715</v>
      </c>
      <c r="E310" s="836" t="s">
        <v>1431</v>
      </c>
      <c r="F310" s="837" t="s">
        <v>1705</v>
      </c>
    </row>
    <row r="311" spans="2:6" ht="36" outlineLevel="1">
      <c r="B311" s="956"/>
      <c r="C311" s="835"/>
      <c r="D311" s="775" t="s">
        <v>1716</v>
      </c>
      <c r="E311" s="836" t="s">
        <v>1717</v>
      </c>
      <c r="F311" s="837" t="s">
        <v>1718</v>
      </c>
    </row>
    <row r="312" spans="2:6" outlineLevel="1">
      <c r="B312" s="956"/>
      <c r="C312" s="835"/>
      <c r="D312" s="775" t="s">
        <v>1400</v>
      </c>
      <c r="E312" s="836" t="s">
        <v>1413</v>
      </c>
      <c r="F312" s="837" t="s">
        <v>1714</v>
      </c>
    </row>
    <row r="313" spans="2:6" ht="24" outlineLevel="1">
      <c r="B313" s="956"/>
      <c r="C313" s="835"/>
      <c r="D313" s="775" t="s">
        <v>1719</v>
      </c>
      <c r="E313" s="836" t="s">
        <v>1403</v>
      </c>
      <c r="F313" s="837" t="s">
        <v>1710</v>
      </c>
    </row>
    <row r="314" spans="2:6" ht="24" outlineLevel="1">
      <c r="B314" s="956"/>
      <c r="C314" s="835"/>
      <c r="D314" s="775" t="s">
        <v>1461</v>
      </c>
      <c r="E314" s="836" t="s">
        <v>1408</v>
      </c>
      <c r="F314" s="837" t="s">
        <v>1720</v>
      </c>
    </row>
    <row r="315" spans="2:6" ht="36" outlineLevel="1">
      <c r="B315" s="956"/>
      <c r="C315" s="835"/>
      <c r="D315" s="775" t="s">
        <v>1721</v>
      </c>
      <c r="E315" s="836" t="s">
        <v>1410</v>
      </c>
      <c r="F315" s="837" t="s">
        <v>1722</v>
      </c>
    </row>
    <row r="316" spans="2:6" ht="60" outlineLevel="1">
      <c r="B316" s="956"/>
      <c r="C316" s="835"/>
      <c r="D316" s="775" t="s">
        <v>1513</v>
      </c>
      <c r="E316" s="836" t="s">
        <v>1431</v>
      </c>
      <c r="F316" s="837" t="s">
        <v>1705</v>
      </c>
    </row>
    <row r="317" spans="2:6" outlineLevel="1">
      <c r="B317" s="956"/>
      <c r="C317" s="835"/>
      <c r="D317" s="775" t="s">
        <v>1464</v>
      </c>
      <c r="E317" s="836" t="s">
        <v>1471</v>
      </c>
      <c r="F317" s="837" t="s">
        <v>1723</v>
      </c>
    </row>
    <row r="318" spans="2:6" outlineLevel="1">
      <c r="B318" s="957"/>
      <c r="C318" s="835"/>
      <c r="D318" s="775" t="s">
        <v>198</v>
      </c>
      <c r="E318" s="836" t="s">
        <v>199</v>
      </c>
      <c r="F318" s="837"/>
    </row>
    <row r="319" spans="2:6" ht="15">
      <c r="B319" s="838"/>
      <c r="C319" s="948" t="s">
        <v>1338</v>
      </c>
      <c r="D319" s="949"/>
      <c r="E319" s="949"/>
      <c r="F319" s="839"/>
    </row>
    <row r="320" spans="2:6" ht="15">
      <c r="B320" s="838"/>
      <c r="C320" s="950" t="s">
        <v>1724</v>
      </c>
      <c r="D320" s="951"/>
      <c r="E320" s="951"/>
      <c r="F320" s="834" t="s">
        <v>1725</v>
      </c>
    </row>
    <row r="321" spans="2:6" ht="15">
      <c r="B321" s="838"/>
      <c r="C321" s="948" t="s">
        <v>1527</v>
      </c>
      <c r="D321" s="949"/>
      <c r="E321" s="949"/>
      <c r="F321" s="839" t="s">
        <v>1725</v>
      </c>
    </row>
    <row r="322" spans="2:6" ht="21" customHeight="1">
      <c r="B322" s="953" t="s">
        <v>1339</v>
      </c>
      <c r="C322" s="954"/>
      <c r="D322" s="954"/>
      <c r="E322" s="954"/>
      <c r="F322" s="954"/>
    </row>
    <row r="323" spans="2:6" ht="51">
      <c r="B323" s="955">
        <v>13</v>
      </c>
      <c r="C323" s="832" t="s">
        <v>1726</v>
      </c>
      <c r="D323" s="774" t="s">
        <v>1727</v>
      </c>
      <c r="E323" s="833" t="s">
        <v>1728</v>
      </c>
      <c r="F323" s="834" t="s">
        <v>1729</v>
      </c>
    </row>
    <row r="324" spans="2:6" outlineLevel="1">
      <c r="B324" s="956"/>
      <c r="C324" s="835"/>
      <c r="D324" s="775" t="s">
        <v>196</v>
      </c>
      <c r="E324" s="836" t="s">
        <v>1341</v>
      </c>
      <c r="F324" s="837" t="s">
        <v>77</v>
      </c>
    </row>
    <row r="325" spans="2:6" ht="24" outlineLevel="1">
      <c r="B325" s="956"/>
      <c r="C325" s="835"/>
      <c r="D325" s="775" t="s">
        <v>1325</v>
      </c>
      <c r="E325" s="836" t="s">
        <v>1342</v>
      </c>
      <c r="F325" s="837" t="s">
        <v>77</v>
      </c>
    </row>
    <row r="326" spans="2:6" ht="36" outlineLevel="1">
      <c r="B326" s="956"/>
      <c r="C326" s="835"/>
      <c r="D326" s="775" t="s">
        <v>1323</v>
      </c>
      <c r="E326" s="836" t="s">
        <v>1324</v>
      </c>
      <c r="F326" s="837" t="s">
        <v>77</v>
      </c>
    </row>
    <row r="327" spans="2:6" ht="36" outlineLevel="1">
      <c r="B327" s="956"/>
      <c r="C327" s="835"/>
      <c r="D327" s="775" t="s">
        <v>202</v>
      </c>
      <c r="E327" s="836" t="s">
        <v>228</v>
      </c>
      <c r="F327" s="837" t="s">
        <v>77</v>
      </c>
    </row>
    <row r="328" spans="2:6" ht="48" outlineLevel="1">
      <c r="B328" s="956"/>
      <c r="C328" s="835"/>
      <c r="D328" s="775" t="s">
        <v>1386</v>
      </c>
      <c r="E328" s="836" t="s">
        <v>1387</v>
      </c>
      <c r="F328" s="837" t="s">
        <v>77</v>
      </c>
    </row>
    <row r="329" spans="2:6" outlineLevel="1">
      <c r="B329" s="956"/>
      <c r="C329" s="835"/>
      <c r="D329" s="775" t="s">
        <v>1435</v>
      </c>
      <c r="E329" s="836" t="s">
        <v>1431</v>
      </c>
      <c r="F329" s="837" t="s">
        <v>1730</v>
      </c>
    </row>
    <row r="330" spans="2:6" outlineLevel="1">
      <c r="B330" s="956"/>
      <c r="C330" s="835"/>
      <c r="D330" s="775" t="s">
        <v>1489</v>
      </c>
      <c r="E330" s="836" t="s">
        <v>1431</v>
      </c>
      <c r="F330" s="837" t="s">
        <v>1730</v>
      </c>
    </row>
    <row r="331" spans="2:6" ht="24" outlineLevel="1">
      <c r="B331" s="956"/>
      <c r="C331" s="835"/>
      <c r="D331" s="775" t="s">
        <v>1490</v>
      </c>
      <c r="E331" s="836" t="s">
        <v>1413</v>
      </c>
      <c r="F331" s="837" t="s">
        <v>1731</v>
      </c>
    </row>
    <row r="332" spans="2:6" outlineLevel="1">
      <c r="B332" s="956"/>
      <c r="C332" s="835"/>
      <c r="D332" s="775" t="s">
        <v>1400</v>
      </c>
      <c r="E332" s="836" t="s">
        <v>1431</v>
      </c>
      <c r="F332" s="837" t="s">
        <v>1730</v>
      </c>
    </row>
    <row r="333" spans="2:6" outlineLevel="1">
      <c r="B333" s="956"/>
      <c r="C333" s="835"/>
      <c r="D333" s="775" t="s">
        <v>1491</v>
      </c>
      <c r="E333" s="836" t="s">
        <v>1410</v>
      </c>
      <c r="F333" s="837" t="s">
        <v>1732</v>
      </c>
    </row>
    <row r="334" spans="2:6" outlineLevel="1">
      <c r="B334" s="956"/>
      <c r="C334" s="835"/>
      <c r="D334" s="775" t="s">
        <v>1492</v>
      </c>
      <c r="E334" s="836" t="s">
        <v>1397</v>
      </c>
      <c r="F334" s="837" t="s">
        <v>1733</v>
      </c>
    </row>
    <row r="335" spans="2:6" ht="24" outlineLevel="1">
      <c r="B335" s="956"/>
      <c r="C335" s="835"/>
      <c r="D335" s="775" t="s">
        <v>1461</v>
      </c>
      <c r="E335" s="836" t="s">
        <v>1425</v>
      </c>
      <c r="F335" s="837" t="s">
        <v>1734</v>
      </c>
    </row>
    <row r="336" spans="2:6" outlineLevel="1">
      <c r="B336" s="956"/>
      <c r="C336" s="835"/>
      <c r="D336" s="775" t="s">
        <v>1464</v>
      </c>
      <c r="E336" s="836" t="s">
        <v>1405</v>
      </c>
      <c r="F336" s="837" t="s">
        <v>1735</v>
      </c>
    </row>
    <row r="337" spans="2:6" ht="48" outlineLevel="1">
      <c r="B337" s="956"/>
      <c r="C337" s="835"/>
      <c r="D337" s="775" t="s">
        <v>1493</v>
      </c>
      <c r="E337" s="836" t="s">
        <v>1494</v>
      </c>
      <c r="F337" s="837" t="s">
        <v>1736</v>
      </c>
    </row>
    <row r="338" spans="2:6" ht="48" outlineLevel="1">
      <c r="B338" s="956"/>
      <c r="C338" s="835"/>
      <c r="D338" s="775" t="s">
        <v>1495</v>
      </c>
      <c r="E338" s="836" t="s">
        <v>1496</v>
      </c>
      <c r="F338" s="837" t="s">
        <v>1737</v>
      </c>
    </row>
    <row r="339" spans="2:6" ht="48" outlineLevel="1">
      <c r="B339" s="956"/>
      <c r="C339" s="835"/>
      <c r="D339" s="775" t="s">
        <v>1497</v>
      </c>
      <c r="E339" s="836" t="s">
        <v>1498</v>
      </c>
      <c r="F339" s="837" t="s">
        <v>1738</v>
      </c>
    </row>
    <row r="340" spans="2:6" ht="48" outlineLevel="1">
      <c r="B340" s="956"/>
      <c r="C340" s="835"/>
      <c r="D340" s="775" t="s">
        <v>1499</v>
      </c>
      <c r="E340" s="836" t="s">
        <v>1440</v>
      </c>
      <c r="F340" s="837" t="s">
        <v>1739</v>
      </c>
    </row>
    <row r="341" spans="2:6" ht="48" outlineLevel="1">
      <c r="B341" s="956"/>
      <c r="C341" s="835"/>
      <c r="D341" s="775" t="s">
        <v>1500</v>
      </c>
      <c r="E341" s="836" t="s">
        <v>1427</v>
      </c>
      <c r="F341" s="837" t="s">
        <v>1740</v>
      </c>
    </row>
    <row r="342" spans="2:6" ht="48" outlineLevel="1">
      <c r="B342" s="956"/>
      <c r="C342" s="835"/>
      <c r="D342" s="775" t="s">
        <v>1501</v>
      </c>
      <c r="E342" s="836" t="s">
        <v>1440</v>
      </c>
      <c r="F342" s="837" t="s">
        <v>1739</v>
      </c>
    </row>
    <row r="343" spans="2:6" ht="48" outlineLevel="1">
      <c r="B343" s="956"/>
      <c r="C343" s="835"/>
      <c r="D343" s="775" t="s">
        <v>1502</v>
      </c>
      <c r="E343" s="836" t="s">
        <v>1498</v>
      </c>
      <c r="F343" s="837" t="s">
        <v>1738</v>
      </c>
    </row>
    <row r="344" spans="2:6" outlineLevel="1">
      <c r="B344" s="957"/>
      <c r="C344" s="835"/>
      <c r="D344" s="775" t="s">
        <v>198</v>
      </c>
      <c r="E344" s="836" t="s">
        <v>199</v>
      </c>
      <c r="F344" s="837"/>
    </row>
    <row r="345" spans="2:6" ht="51">
      <c r="B345" s="955">
        <v>14</v>
      </c>
      <c r="C345" s="832" t="s">
        <v>1363</v>
      </c>
      <c r="D345" s="774" t="s">
        <v>1340</v>
      </c>
      <c r="E345" s="833" t="s">
        <v>1528</v>
      </c>
      <c r="F345" s="834" t="s">
        <v>1529</v>
      </c>
    </row>
    <row r="346" spans="2:6" outlineLevel="1">
      <c r="B346" s="956"/>
      <c r="C346" s="835"/>
      <c r="D346" s="775" t="s">
        <v>196</v>
      </c>
      <c r="E346" s="836" t="s">
        <v>1341</v>
      </c>
      <c r="F346" s="837" t="s">
        <v>77</v>
      </c>
    </row>
    <row r="347" spans="2:6" ht="24" outlineLevel="1">
      <c r="B347" s="956"/>
      <c r="C347" s="835"/>
      <c r="D347" s="775" t="s">
        <v>1325</v>
      </c>
      <c r="E347" s="836" t="s">
        <v>1342</v>
      </c>
      <c r="F347" s="837" t="s">
        <v>77</v>
      </c>
    </row>
    <row r="348" spans="2:6" ht="36" outlineLevel="1">
      <c r="B348" s="956"/>
      <c r="C348" s="835"/>
      <c r="D348" s="775" t="s">
        <v>1323</v>
      </c>
      <c r="E348" s="836" t="s">
        <v>1324</v>
      </c>
      <c r="F348" s="837" t="s">
        <v>77</v>
      </c>
    </row>
    <row r="349" spans="2:6" ht="36" outlineLevel="1">
      <c r="B349" s="956"/>
      <c r="C349" s="835"/>
      <c r="D349" s="775" t="s">
        <v>202</v>
      </c>
      <c r="E349" s="836" t="s">
        <v>228</v>
      </c>
      <c r="F349" s="837" t="s">
        <v>77</v>
      </c>
    </row>
    <row r="350" spans="2:6" ht="48" outlineLevel="1">
      <c r="B350" s="956"/>
      <c r="C350" s="835"/>
      <c r="D350" s="775" t="s">
        <v>1386</v>
      </c>
      <c r="E350" s="836" t="s">
        <v>1387</v>
      </c>
      <c r="F350" s="837" t="s">
        <v>77</v>
      </c>
    </row>
    <row r="351" spans="2:6" outlineLevel="1">
      <c r="B351" s="956"/>
      <c r="C351" s="835"/>
      <c r="D351" s="775" t="s">
        <v>1435</v>
      </c>
      <c r="E351" s="836" t="s">
        <v>1431</v>
      </c>
      <c r="F351" s="837" t="s">
        <v>1530</v>
      </c>
    </row>
    <row r="352" spans="2:6" outlineLevel="1">
      <c r="B352" s="956"/>
      <c r="C352" s="835"/>
      <c r="D352" s="775" t="s">
        <v>1489</v>
      </c>
      <c r="E352" s="836" t="s">
        <v>1431</v>
      </c>
      <c r="F352" s="837" t="s">
        <v>1530</v>
      </c>
    </row>
    <row r="353" spans="2:6" ht="24" outlineLevel="1">
      <c r="B353" s="956"/>
      <c r="C353" s="835"/>
      <c r="D353" s="775" t="s">
        <v>1490</v>
      </c>
      <c r="E353" s="836" t="s">
        <v>1413</v>
      </c>
      <c r="F353" s="837" t="s">
        <v>1531</v>
      </c>
    </row>
    <row r="354" spans="2:6" outlineLevel="1">
      <c r="B354" s="956"/>
      <c r="C354" s="835"/>
      <c r="D354" s="775" t="s">
        <v>1400</v>
      </c>
      <c r="E354" s="836" t="s">
        <v>1431</v>
      </c>
      <c r="F354" s="837" t="s">
        <v>1530</v>
      </c>
    </row>
    <row r="355" spans="2:6" outlineLevel="1">
      <c r="B355" s="956"/>
      <c r="C355" s="835"/>
      <c r="D355" s="775" t="s">
        <v>1491</v>
      </c>
      <c r="E355" s="836" t="s">
        <v>1410</v>
      </c>
      <c r="F355" s="837" t="s">
        <v>1532</v>
      </c>
    </row>
    <row r="356" spans="2:6" outlineLevel="1">
      <c r="B356" s="956"/>
      <c r="C356" s="835"/>
      <c r="D356" s="775" t="s">
        <v>1492</v>
      </c>
      <c r="E356" s="836" t="s">
        <v>1397</v>
      </c>
      <c r="F356" s="837" t="s">
        <v>1533</v>
      </c>
    </row>
    <row r="357" spans="2:6" ht="24" outlineLevel="1">
      <c r="B357" s="956"/>
      <c r="C357" s="835"/>
      <c r="D357" s="775" t="s">
        <v>1461</v>
      </c>
      <c r="E357" s="836" t="s">
        <v>1425</v>
      </c>
      <c r="F357" s="837" t="s">
        <v>1534</v>
      </c>
    </row>
    <row r="358" spans="2:6" outlineLevel="1">
      <c r="B358" s="956"/>
      <c r="C358" s="835"/>
      <c r="D358" s="775" t="s">
        <v>1464</v>
      </c>
      <c r="E358" s="836" t="s">
        <v>1405</v>
      </c>
      <c r="F358" s="837" t="s">
        <v>1535</v>
      </c>
    </row>
    <row r="359" spans="2:6" ht="48" outlineLevel="1">
      <c r="B359" s="956"/>
      <c r="C359" s="835"/>
      <c r="D359" s="775" t="s">
        <v>1493</v>
      </c>
      <c r="E359" s="836" t="s">
        <v>1494</v>
      </c>
      <c r="F359" s="837" t="s">
        <v>1536</v>
      </c>
    </row>
    <row r="360" spans="2:6" ht="48" outlineLevel="1">
      <c r="B360" s="956"/>
      <c r="C360" s="835"/>
      <c r="D360" s="775" t="s">
        <v>1495</v>
      </c>
      <c r="E360" s="836" t="s">
        <v>1496</v>
      </c>
      <c r="F360" s="837" t="s">
        <v>1537</v>
      </c>
    </row>
    <row r="361" spans="2:6" ht="48" outlineLevel="1">
      <c r="B361" s="956"/>
      <c r="C361" s="835"/>
      <c r="D361" s="775" t="s">
        <v>1497</v>
      </c>
      <c r="E361" s="836" t="s">
        <v>1498</v>
      </c>
      <c r="F361" s="837" t="s">
        <v>1538</v>
      </c>
    </row>
    <row r="362" spans="2:6" ht="48" outlineLevel="1">
      <c r="B362" s="956"/>
      <c r="C362" s="835"/>
      <c r="D362" s="775" t="s">
        <v>1499</v>
      </c>
      <c r="E362" s="836" t="s">
        <v>1440</v>
      </c>
      <c r="F362" s="837" t="s">
        <v>1539</v>
      </c>
    </row>
    <row r="363" spans="2:6" ht="48" outlineLevel="1">
      <c r="B363" s="956"/>
      <c r="C363" s="835"/>
      <c r="D363" s="775" t="s">
        <v>1500</v>
      </c>
      <c r="E363" s="836" t="s">
        <v>1427</v>
      </c>
      <c r="F363" s="837" t="s">
        <v>1540</v>
      </c>
    </row>
    <row r="364" spans="2:6" ht="48" outlineLevel="1">
      <c r="B364" s="956"/>
      <c r="C364" s="835"/>
      <c r="D364" s="775" t="s">
        <v>1501</v>
      </c>
      <c r="E364" s="836" t="s">
        <v>1440</v>
      </c>
      <c r="F364" s="837" t="s">
        <v>1539</v>
      </c>
    </row>
    <row r="365" spans="2:6" ht="48" outlineLevel="1">
      <c r="B365" s="956"/>
      <c r="C365" s="835"/>
      <c r="D365" s="775" t="s">
        <v>1502</v>
      </c>
      <c r="E365" s="836" t="s">
        <v>1498</v>
      </c>
      <c r="F365" s="837" t="s">
        <v>1538</v>
      </c>
    </row>
    <row r="366" spans="2:6" outlineLevel="1">
      <c r="B366" s="957"/>
      <c r="C366" s="835"/>
      <c r="D366" s="775" t="s">
        <v>198</v>
      </c>
      <c r="E366" s="836" t="s">
        <v>199</v>
      </c>
      <c r="F366" s="837"/>
    </row>
    <row r="367" spans="2:6" ht="38.25">
      <c r="B367" s="955">
        <v>15</v>
      </c>
      <c r="C367" s="832" t="s">
        <v>1930</v>
      </c>
      <c r="D367" s="774" t="s">
        <v>1931</v>
      </c>
      <c r="E367" s="833" t="s">
        <v>1932</v>
      </c>
      <c r="F367" s="834" t="s">
        <v>1933</v>
      </c>
    </row>
    <row r="368" spans="2:6" ht="36" outlineLevel="1">
      <c r="B368" s="956"/>
      <c r="C368" s="835"/>
      <c r="D368" s="775" t="s">
        <v>1892</v>
      </c>
      <c r="E368" s="836" t="s">
        <v>1893</v>
      </c>
      <c r="F368" s="837" t="s">
        <v>77</v>
      </c>
    </row>
    <row r="369" spans="2:6" ht="24" outlineLevel="1">
      <c r="B369" s="956"/>
      <c r="C369" s="835"/>
      <c r="D369" s="775" t="s">
        <v>1701</v>
      </c>
      <c r="E369" s="836" t="s">
        <v>1702</v>
      </c>
      <c r="F369" s="837" t="s">
        <v>77</v>
      </c>
    </row>
    <row r="370" spans="2:6" outlineLevel="1">
      <c r="B370" s="956"/>
      <c r="C370" s="835"/>
      <c r="D370" s="775" t="s">
        <v>1695</v>
      </c>
      <c r="E370" s="836" t="s">
        <v>1934</v>
      </c>
      <c r="F370" s="837" t="s">
        <v>77</v>
      </c>
    </row>
    <row r="371" spans="2:6" ht="24" outlineLevel="1">
      <c r="B371" s="956"/>
      <c r="C371" s="835"/>
      <c r="D371" s="775" t="s">
        <v>1697</v>
      </c>
      <c r="E371" s="836" t="s">
        <v>1935</v>
      </c>
      <c r="F371" s="837" t="s">
        <v>77</v>
      </c>
    </row>
    <row r="372" spans="2:6" ht="48" outlineLevel="1">
      <c r="B372" s="956"/>
      <c r="C372" s="835"/>
      <c r="D372" s="775" t="s">
        <v>1386</v>
      </c>
      <c r="E372" s="836" t="s">
        <v>1387</v>
      </c>
      <c r="F372" s="837" t="s">
        <v>77</v>
      </c>
    </row>
    <row r="373" spans="2:6" outlineLevel="1">
      <c r="B373" s="956"/>
      <c r="C373" s="835"/>
      <c r="D373" s="775" t="s">
        <v>1435</v>
      </c>
      <c r="E373" s="836" t="s">
        <v>1431</v>
      </c>
      <c r="F373" s="837" t="s">
        <v>1936</v>
      </c>
    </row>
    <row r="374" spans="2:6" ht="24" outlineLevel="1">
      <c r="B374" s="956"/>
      <c r="C374" s="835"/>
      <c r="D374" s="775" t="s">
        <v>1503</v>
      </c>
      <c r="E374" s="836" t="s">
        <v>1431</v>
      </c>
      <c r="F374" s="837" t="s">
        <v>1936</v>
      </c>
    </row>
    <row r="375" spans="2:6" outlineLevel="1">
      <c r="B375" s="956"/>
      <c r="C375" s="835"/>
      <c r="D375" s="775" t="s">
        <v>1439</v>
      </c>
      <c r="E375" s="836" t="s">
        <v>1405</v>
      </c>
      <c r="F375" s="837" t="s">
        <v>1937</v>
      </c>
    </row>
    <row r="376" spans="2:6" ht="24" outlineLevel="1">
      <c r="B376" s="956"/>
      <c r="C376" s="835"/>
      <c r="D376" s="775" t="s">
        <v>1707</v>
      </c>
      <c r="E376" s="836" t="s">
        <v>1569</v>
      </c>
      <c r="F376" s="837" t="s">
        <v>1938</v>
      </c>
    </row>
    <row r="377" spans="2:6" ht="36" outlineLevel="1">
      <c r="B377" s="956"/>
      <c r="C377" s="835"/>
      <c r="D377" s="775" t="s">
        <v>1709</v>
      </c>
      <c r="E377" s="836" t="s">
        <v>1403</v>
      </c>
      <c r="F377" s="837" t="s">
        <v>1939</v>
      </c>
    </row>
    <row r="378" spans="2:6" ht="36" outlineLevel="1">
      <c r="B378" s="956"/>
      <c r="C378" s="835"/>
      <c r="D378" s="775" t="s">
        <v>1711</v>
      </c>
      <c r="E378" s="836" t="s">
        <v>1431</v>
      </c>
      <c r="F378" s="837" t="s">
        <v>1936</v>
      </c>
    </row>
    <row r="379" spans="2:6" ht="36" outlineLevel="1">
      <c r="B379" s="956"/>
      <c r="C379" s="835"/>
      <c r="D379" s="775" t="s">
        <v>1712</v>
      </c>
      <c r="E379" s="836" t="s">
        <v>1431</v>
      </c>
      <c r="F379" s="837" t="s">
        <v>1936</v>
      </c>
    </row>
    <row r="380" spans="2:6" ht="36" outlineLevel="1">
      <c r="B380" s="956"/>
      <c r="C380" s="835"/>
      <c r="D380" s="775" t="s">
        <v>1713</v>
      </c>
      <c r="E380" s="836" t="s">
        <v>1413</v>
      </c>
      <c r="F380" s="837" t="s">
        <v>1940</v>
      </c>
    </row>
    <row r="381" spans="2:6" ht="48" outlineLevel="1">
      <c r="B381" s="956"/>
      <c r="C381" s="835"/>
      <c r="D381" s="775" t="s">
        <v>1715</v>
      </c>
      <c r="E381" s="836" t="s">
        <v>1431</v>
      </c>
      <c r="F381" s="837" t="s">
        <v>1936</v>
      </c>
    </row>
    <row r="382" spans="2:6" ht="36" outlineLevel="1">
      <c r="B382" s="956"/>
      <c r="C382" s="835"/>
      <c r="D382" s="775" t="s">
        <v>1716</v>
      </c>
      <c r="E382" s="836" t="s">
        <v>1717</v>
      </c>
      <c r="F382" s="837" t="s">
        <v>1941</v>
      </c>
    </row>
    <row r="383" spans="2:6" outlineLevel="1">
      <c r="B383" s="956"/>
      <c r="C383" s="835"/>
      <c r="D383" s="775" t="s">
        <v>1400</v>
      </c>
      <c r="E383" s="836" t="s">
        <v>1413</v>
      </c>
      <c r="F383" s="837" t="s">
        <v>1940</v>
      </c>
    </row>
    <row r="384" spans="2:6" ht="24" outlineLevel="1">
      <c r="B384" s="956"/>
      <c r="C384" s="835"/>
      <c r="D384" s="775" t="s">
        <v>1719</v>
      </c>
      <c r="E384" s="836" t="s">
        <v>1403</v>
      </c>
      <c r="F384" s="837" t="s">
        <v>1939</v>
      </c>
    </row>
    <row r="385" spans="2:6" ht="24" outlineLevel="1">
      <c r="B385" s="956"/>
      <c r="C385" s="835"/>
      <c r="D385" s="775" t="s">
        <v>1461</v>
      </c>
      <c r="E385" s="836" t="s">
        <v>1408</v>
      </c>
      <c r="F385" s="837" t="s">
        <v>1942</v>
      </c>
    </row>
    <row r="386" spans="2:6" ht="36" outlineLevel="1">
      <c r="B386" s="956"/>
      <c r="C386" s="835"/>
      <c r="D386" s="775" t="s">
        <v>1721</v>
      </c>
      <c r="E386" s="836" t="s">
        <v>1410</v>
      </c>
      <c r="F386" s="837" t="s">
        <v>1943</v>
      </c>
    </row>
    <row r="387" spans="2:6" ht="60" outlineLevel="1">
      <c r="B387" s="956"/>
      <c r="C387" s="835"/>
      <c r="D387" s="775" t="s">
        <v>1513</v>
      </c>
      <c r="E387" s="836" t="s">
        <v>1431</v>
      </c>
      <c r="F387" s="837" t="s">
        <v>1936</v>
      </c>
    </row>
    <row r="388" spans="2:6" outlineLevel="1">
      <c r="B388" s="956"/>
      <c r="C388" s="835"/>
      <c r="D388" s="775" t="s">
        <v>1464</v>
      </c>
      <c r="E388" s="836" t="s">
        <v>1471</v>
      </c>
      <c r="F388" s="837" t="s">
        <v>1944</v>
      </c>
    </row>
    <row r="389" spans="2:6" outlineLevel="1">
      <c r="B389" s="957"/>
      <c r="C389" s="835"/>
      <c r="D389" s="775" t="s">
        <v>198</v>
      </c>
      <c r="E389" s="836" t="s">
        <v>199</v>
      </c>
      <c r="F389" s="837"/>
    </row>
    <row r="390" spans="2:6" ht="51">
      <c r="B390" s="955">
        <v>16</v>
      </c>
      <c r="C390" s="832" t="s">
        <v>1743</v>
      </c>
      <c r="D390" s="774" t="s">
        <v>1690</v>
      </c>
      <c r="E390" s="833" t="s">
        <v>1744</v>
      </c>
      <c r="F390" s="834" t="s">
        <v>1745</v>
      </c>
    </row>
    <row r="391" spans="2:6" outlineLevel="1">
      <c r="B391" s="956"/>
      <c r="C391" s="835"/>
      <c r="D391" s="775" t="s">
        <v>1741</v>
      </c>
      <c r="E391" s="836" t="s">
        <v>1742</v>
      </c>
      <c r="F391" s="837" t="s">
        <v>77</v>
      </c>
    </row>
    <row r="392" spans="2:6" outlineLevel="1">
      <c r="B392" s="956"/>
      <c r="C392" s="835"/>
      <c r="D392" s="775" t="s">
        <v>1695</v>
      </c>
      <c r="E392" s="836" t="s">
        <v>1696</v>
      </c>
      <c r="F392" s="837" t="s">
        <v>77</v>
      </c>
    </row>
    <row r="393" spans="2:6" ht="24" outlineLevel="1">
      <c r="B393" s="956"/>
      <c r="C393" s="835"/>
      <c r="D393" s="775" t="s">
        <v>1697</v>
      </c>
      <c r="E393" s="836" t="s">
        <v>1698</v>
      </c>
      <c r="F393" s="837" t="s">
        <v>77</v>
      </c>
    </row>
    <row r="394" spans="2:6" ht="24" outlineLevel="1">
      <c r="B394" s="956"/>
      <c r="C394" s="835"/>
      <c r="D394" s="775" t="s">
        <v>1701</v>
      </c>
      <c r="E394" s="836" t="s">
        <v>1702</v>
      </c>
      <c r="F394" s="837" t="s">
        <v>77</v>
      </c>
    </row>
    <row r="395" spans="2:6" ht="48" outlineLevel="1">
      <c r="B395" s="956"/>
      <c r="C395" s="835"/>
      <c r="D395" s="775" t="s">
        <v>1386</v>
      </c>
      <c r="E395" s="836" t="s">
        <v>1387</v>
      </c>
      <c r="F395" s="837" t="s">
        <v>77</v>
      </c>
    </row>
    <row r="396" spans="2:6" outlineLevel="1">
      <c r="B396" s="956"/>
      <c r="C396" s="835"/>
      <c r="D396" s="775" t="s">
        <v>1435</v>
      </c>
      <c r="E396" s="836" t="s">
        <v>1431</v>
      </c>
      <c r="F396" s="837">
        <v>544.48</v>
      </c>
    </row>
    <row r="397" spans="2:6" ht="24" outlineLevel="1">
      <c r="B397" s="956"/>
      <c r="C397" s="835"/>
      <c r="D397" s="775" t="s">
        <v>1503</v>
      </c>
      <c r="E397" s="836" t="s">
        <v>1431</v>
      </c>
      <c r="F397" s="837">
        <v>544.48</v>
      </c>
    </row>
    <row r="398" spans="2:6" outlineLevel="1">
      <c r="B398" s="956"/>
      <c r="C398" s="835"/>
      <c r="D398" s="775" t="s">
        <v>1439</v>
      </c>
      <c r="E398" s="836" t="s">
        <v>1405</v>
      </c>
      <c r="F398" s="837" t="s">
        <v>1746</v>
      </c>
    </row>
    <row r="399" spans="2:6" ht="24" outlineLevel="1">
      <c r="B399" s="956"/>
      <c r="C399" s="835"/>
      <c r="D399" s="775" t="s">
        <v>1707</v>
      </c>
      <c r="E399" s="836" t="s">
        <v>1569</v>
      </c>
      <c r="F399" s="837" t="s">
        <v>1747</v>
      </c>
    </row>
    <row r="400" spans="2:6" ht="36" outlineLevel="1">
      <c r="B400" s="956"/>
      <c r="C400" s="835"/>
      <c r="D400" s="775" t="s">
        <v>1709</v>
      </c>
      <c r="E400" s="836" t="s">
        <v>1403</v>
      </c>
      <c r="F400" s="837" t="s">
        <v>1748</v>
      </c>
    </row>
    <row r="401" spans="2:6" ht="36" outlineLevel="1">
      <c r="B401" s="956"/>
      <c r="C401" s="835"/>
      <c r="D401" s="775" t="s">
        <v>1711</v>
      </c>
      <c r="E401" s="836" t="s">
        <v>1431</v>
      </c>
      <c r="F401" s="837">
        <v>544.48</v>
      </c>
    </row>
    <row r="402" spans="2:6" ht="36" outlineLevel="1">
      <c r="B402" s="956"/>
      <c r="C402" s="835"/>
      <c r="D402" s="775" t="s">
        <v>1712</v>
      </c>
      <c r="E402" s="836" t="s">
        <v>1431</v>
      </c>
      <c r="F402" s="837">
        <v>544.48</v>
      </c>
    </row>
    <row r="403" spans="2:6" ht="36" outlineLevel="1">
      <c r="B403" s="956"/>
      <c r="C403" s="835"/>
      <c r="D403" s="775" t="s">
        <v>1713</v>
      </c>
      <c r="E403" s="836" t="s">
        <v>1413</v>
      </c>
      <c r="F403" s="837" t="s">
        <v>1749</v>
      </c>
    </row>
    <row r="404" spans="2:6" ht="48" outlineLevel="1">
      <c r="B404" s="956"/>
      <c r="C404" s="835"/>
      <c r="D404" s="775" t="s">
        <v>1715</v>
      </c>
      <c r="E404" s="836" t="s">
        <v>1431</v>
      </c>
      <c r="F404" s="837">
        <v>544.48</v>
      </c>
    </row>
    <row r="405" spans="2:6" ht="36" outlineLevel="1">
      <c r="B405" s="956"/>
      <c r="C405" s="835"/>
      <c r="D405" s="775" t="s">
        <v>1716</v>
      </c>
      <c r="E405" s="836" t="s">
        <v>1717</v>
      </c>
      <c r="F405" s="837" t="s">
        <v>1750</v>
      </c>
    </row>
    <row r="406" spans="2:6" outlineLevel="1">
      <c r="B406" s="956"/>
      <c r="C406" s="835"/>
      <c r="D406" s="775" t="s">
        <v>1400</v>
      </c>
      <c r="E406" s="836" t="s">
        <v>1413</v>
      </c>
      <c r="F406" s="837" t="s">
        <v>1749</v>
      </c>
    </row>
    <row r="407" spans="2:6" ht="24" outlineLevel="1">
      <c r="B407" s="956"/>
      <c r="C407" s="835"/>
      <c r="D407" s="775" t="s">
        <v>1719</v>
      </c>
      <c r="E407" s="836" t="s">
        <v>1403</v>
      </c>
      <c r="F407" s="837" t="s">
        <v>1748</v>
      </c>
    </row>
    <row r="408" spans="2:6" ht="24" outlineLevel="1">
      <c r="B408" s="956"/>
      <c r="C408" s="835"/>
      <c r="D408" s="775" t="s">
        <v>1461</v>
      </c>
      <c r="E408" s="836" t="s">
        <v>1408</v>
      </c>
      <c r="F408" s="837" t="s">
        <v>1751</v>
      </c>
    </row>
    <row r="409" spans="2:6" ht="36" outlineLevel="1">
      <c r="B409" s="956"/>
      <c r="C409" s="835"/>
      <c r="D409" s="775" t="s">
        <v>1721</v>
      </c>
      <c r="E409" s="836" t="s">
        <v>1410</v>
      </c>
      <c r="F409" s="837">
        <v>272.24</v>
      </c>
    </row>
    <row r="410" spans="2:6" ht="60" outlineLevel="1">
      <c r="B410" s="956"/>
      <c r="C410" s="835"/>
      <c r="D410" s="775" t="s">
        <v>1513</v>
      </c>
      <c r="E410" s="836" t="s">
        <v>1431</v>
      </c>
      <c r="F410" s="837">
        <v>544.48</v>
      </c>
    </row>
    <row r="411" spans="2:6" outlineLevel="1">
      <c r="B411" s="956"/>
      <c r="C411" s="835"/>
      <c r="D411" s="775" t="s">
        <v>1464</v>
      </c>
      <c r="E411" s="836" t="s">
        <v>1471</v>
      </c>
      <c r="F411" s="837" t="s">
        <v>1752</v>
      </c>
    </row>
    <row r="412" spans="2:6" outlineLevel="1">
      <c r="B412" s="957"/>
      <c r="C412" s="835"/>
      <c r="D412" s="775" t="s">
        <v>198</v>
      </c>
      <c r="E412" s="836" t="s">
        <v>199</v>
      </c>
      <c r="F412" s="837"/>
    </row>
    <row r="413" spans="2:6" ht="27.95" customHeight="1">
      <c r="B413" s="838"/>
      <c r="C413" s="950" t="s">
        <v>1753</v>
      </c>
      <c r="D413" s="958"/>
      <c r="E413" s="958"/>
      <c r="F413" s="958"/>
    </row>
    <row r="414" spans="2:6" ht="38.25">
      <c r="B414" s="955">
        <v>17</v>
      </c>
      <c r="C414" s="832" t="s">
        <v>1754</v>
      </c>
      <c r="D414" s="774" t="s">
        <v>1340</v>
      </c>
      <c r="E414" s="833" t="s">
        <v>1755</v>
      </c>
      <c r="F414" s="834" t="s">
        <v>1756</v>
      </c>
    </row>
    <row r="415" spans="2:6" outlineLevel="1">
      <c r="B415" s="956"/>
      <c r="C415" s="835"/>
      <c r="D415" s="775" t="s">
        <v>196</v>
      </c>
      <c r="E415" s="836" t="s">
        <v>1341</v>
      </c>
      <c r="F415" s="837" t="s">
        <v>77</v>
      </c>
    </row>
    <row r="416" spans="2:6" ht="24" outlineLevel="1">
      <c r="B416" s="956"/>
      <c r="C416" s="835"/>
      <c r="D416" s="775" t="s">
        <v>1325</v>
      </c>
      <c r="E416" s="836" t="s">
        <v>1342</v>
      </c>
      <c r="F416" s="837" t="s">
        <v>77</v>
      </c>
    </row>
    <row r="417" spans="2:6" ht="36" outlineLevel="1">
      <c r="B417" s="956"/>
      <c r="C417" s="835"/>
      <c r="D417" s="775" t="s">
        <v>1323</v>
      </c>
      <c r="E417" s="836" t="s">
        <v>1324</v>
      </c>
      <c r="F417" s="837" t="s">
        <v>77</v>
      </c>
    </row>
    <row r="418" spans="2:6" ht="36" outlineLevel="1">
      <c r="B418" s="956"/>
      <c r="C418" s="835"/>
      <c r="D418" s="775" t="s">
        <v>202</v>
      </c>
      <c r="E418" s="836" t="s">
        <v>228</v>
      </c>
      <c r="F418" s="837" t="s">
        <v>77</v>
      </c>
    </row>
    <row r="419" spans="2:6" ht="48" outlineLevel="1">
      <c r="B419" s="956"/>
      <c r="C419" s="835"/>
      <c r="D419" s="775" t="s">
        <v>1386</v>
      </c>
      <c r="E419" s="836" t="s">
        <v>1387</v>
      </c>
      <c r="F419" s="837" t="s">
        <v>77</v>
      </c>
    </row>
    <row r="420" spans="2:6" outlineLevel="1">
      <c r="B420" s="956"/>
      <c r="C420" s="835"/>
      <c r="D420" s="775" t="s">
        <v>1435</v>
      </c>
      <c r="E420" s="836" t="s">
        <v>1431</v>
      </c>
      <c r="F420" s="837" t="s">
        <v>1757</v>
      </c>
    </row>
    <row r="421" spans="2:6" outlineLevel="1">
      <c r="B421" s="956"/>
      <c r="C421" s="835"/>
      <c r="D421" s="775" t="s">
        <v>1489</v>
      </c>
      <c r="E421" s="836" t="s">
        <v>1431</v>
      </c>
      <c r="F421" s="837" t="s">
        <v>1757</v>
      </c>
    </row>
    <row r="422" spans="2:6" ht="24" outlineLevel="1">
      <c r="B422" s="956"/>
      <c r="C422" s="835"/>
      <c r="D422" s="775" t="s">
        <v>1490</v>
      </c>
      <c r="E422" s="836" t="s">
        <v>1413</v>
      </c>
      <c r="F422" s="837" t="s">
        <v>1758</v>
      </c>
    </row>
    <row r="423" spans="2:6" outlineLevel="1">
      <c r="B423" s="956"/>
      <c r="C423" s="835"/>
      <c r="D423" s="775" t="s">
        <v>1400</v>
      </c>
      <c r="E423" s="836" t="s">
        <v>1431</v>
      </c>
      <c r="F423" s="837" t="s">
        <v>1757</v>
      </c>
    </row>
    <row r="424" spans="2:6" outlineLevel="1">
      <c r="B424" s="956"/>
      <c r="C424" s="835"/>
      <c r="D424" s="775" t="s">
        <v>1491</v>
      </c>
      <c r="E424" s="836" t="s">
        <v>1410</v>
      </c>
      <c r="F424" s="837" t="s">
        <v>1759</v>
      </c>
    </row>
    <row r="425" spans="2:6" outlineLevel="1">
      <c r="B425" s="956"/>
      <c r="C425" s="835"/>
      <c r="D425" s="775" t="s">
        <v>1492</v>
      </c>
      <c r="E425" s="836" t="s">
        <v>1397</v>
      </c>
      <c r="F425" s="837" t="s">
        <v>1760</v>
      </c>
    </row>
    <row r="426" spans="2:6" ht="24" outlineLevel="1">
      <c r="B426" s="956"/>
      <c r="C426" s="835"/>
      <c r="D426" s="775" t="s">
        <v>1461</v>
      </c>
      <c r="E426" s="836" t="s">
        <v>1425</v>
      </c>
      <c r="F426" s="837" t="s">
        <v>1761</v>
      </c>
    </row>
    <row r="427" spans="2:6" outlineLevel="1">
      <c r="B427" s="956"/>
      <c r="C427" s="835"/>
      <c r="D427" s="775" t="s">
        <v>1464</v>
      </c>
      <c r="E427" s="836" t="s">
        <v>1405</v>
      </c>
      <c r="F427" s="837" t="s">
        <v>1762</v>
      </c>
    </row>
    <row r="428" spans="2:6" ht="48" outlineLevel="1">
      <c r="B428" s="956"/>
      <c r="C428" s="835"/>
      <c r="D428" s="775" t="s">
        <v>1493</v>
      </c>
      <c r="E428" s="836" t="s">
        <v>1494</v>
      </c>
      <c r="F428" s="837" t="s">
        <v>1763</v>
      </c>
    </row>
    <row r="429" spans="2:6" ht="48" outlineLevel="1">
      <c r="B429" s="956"/>
      <c r="C429" s="835"/>
      <c r="D429" s="775" t="s">
        <v>1495</v>
      </c>
      <c r="E429" s="836" t="s">
        <v>1496</v>
      </c>
      <c r="F429" s="837" t="s">
        <v>1764</v>
      </c>
    </row>
    <row r="430" spans="2:6" ht="48" outlineLevel="1">
      <c r="B430" s="956"/>
      <c r="C430" s="835"/>
      <c r="D430" s="775" t="s">
        <v>1497</v>
      </c>
      <c r="E430" s="836" t="s">
        <v>1498</v>
      </c>
      <c r="F430" s="837" t="s">
        <v>1765</v>
      </c>
    </row>
    <row r="431" spans="2:6" ht="48" outlineLevel="1">
      <c r="B431" s="956"/>
      <c r="C431" s="835"/>
      <c r="D431" s="775" t="s">
        <v>1499</v>
      </c>
      <c r="E431" s="836" t="s">
        <v>1440</v>
      </c>
      <c r="F431" s="837" t="s">
        <v>1766</v>
      </c>
    </row>
    <row r="432" spans="2:6" ht="48" outlineLevel="1">
      <c r="B432" s="956"/>
      <c r="C432" s="835"/>
      <c r="D432" s="775" t="s">
        <v>1500</v>
      </c>
      <c r="E432" s="836" t="s">
        <v>1427</v>
      </c>
      <c r="F432" s="837" t="s">
        <v>1767</v>
      </c>
    </row>
    <row r="433" spans="2:6" ht="48" outlineLevel="1">
      <c r="B433" s="956"/>
      <c r="C433" s="835"/>
      <c r="D433" s="775" t="s">
        <v>1501</v>
      </c>
      <c r="E433" s="836" t="s">
        <v>1440</v>
      </c>
      <c r="F433" s="837" t="s">
        <v>1766</v>
      </c>
    </row>
    <row r="434" spans="2:6" ht="48" outlineLevel="1">
      <c r="B434" s="956"/>
      <c r="C434" s="835"/>
      <c r="D434" s="775" t="s">
        <v>1502</v>
      </c>
      <c r="E434" s="836" t="s">
        <v>1498</v>
      </c>
      <c r="F434" s="837" t="s">
        <v>1765</v>
      </c>
    </row>
    <row r="435" spans="2:6" outlineLevel="1">
      <c r="B435" s="957"/>
      <c r="C435" s="835"/>
      <c r="D435" s="775" t="s">
        <v>198</v>
      </c>
      <c r="E435" s="836" t="s">
        <v>199</v>
      </c>
      <c r="F435" s="837"/>
    </row>
    <row r="436" spans="2:6" ht="15">
      <c r="B436" s="838"/>
      <c r="C436" s="948" t="s">
        <v>1343</v>
      </c>
      <c r="D436" s="949"/>
      <c r="E436" s="949"/>
      <c r="F436" s="839"/>
    </row>
    <row r="437" spans="2:6" ht="15">
      <c r="B437" s="838"/>
      <c r="C437" s="950" t="s">
        <v>1768</v>
      </c>
      <c r="D437" s="951"/>
      <c r="E437" s="951"/>
      <c r="F437" s="834" t="s">
        <v>1945</v>
      </c>
    </row>
    <row r="438" spans="2:6" ht="15">
      <c r="B438" s="838"/>
      <c r="C438" s="948" t="s">
        <v>1541</v>
      </c>
      <c r="D438" s="949"/>
      <c r="E438" s="949"/>
      <c r="F438" s="839" t="s">
        <v>1945</v>
      </c>
    </row>
    <row r="439" spans="2:6" ht="21" customHeight="1">
      <c r="B439" s="953" t="s">
        <v>1344</v>
      </c>
      <c r="C439" s="954"/>
      <c r="D439" s="954"/>
      <c r="E439" s="954"/>
      <c r="F439" s="954"/>
    </row>
    <row r="440" spans="2:6" ht="38.25">
      <c r="B440" s="955">
        <v>18</v>
      </c>
      <c r="C440" s="832" t="s">
        <v>1946</v>
      </c>
      <c r="D440" s="774" t="s">
        <v>1947</v>
      </c>
      <c r="E440" s="833" t="s">
        <v>1948</v>
      </c>
      <c r="F440" s="834" t="s">
        <v>1949</v>
      </c>
    </row>
    <row r="441" spans="2:6" ht="36" outlineLevel="1">
      <c r="B441" s="956"/>
      <c r="C441" s="835"/>
      <c r="D441" s="775" t="s">
        <v>1345</v>
      </c>
      <c r="E441" s="836" t="s">
        <v>1346</v>
      </c>
      <c r="F441" s="837" t="s">
        <v>77</v>
      </c>
    </row>
    <row r="442" spans="2:6" ht="36" outlineLevel="1">
      <c r="B442" s="956"/>
      <c r="C442" s="835"/>
      <c r="D442" s="775" t="s">
        <v>202</v>
      </c>
      <c r="E442" s="836" t="s">
        <v>203</v>
      </c>
      <c r="F442" s="837" t="s">
        <v>77</v>
      </c>
    </row>
    <row r="443" spans="2:6" outlineLevel="1">
      <c r="B443" s="956"/>
      <c r="C443" s="835"/>
      <c r="D443" s="775" t="s">
        <v>196</v>
      </c>
      <c r="E443" s="836" t="s">
        <v>197</v>
      </c>
      <c r="F443" s="837" t="s">
        <v>77</v>
      </c>
    </row>
    <row r="444" spans="2:6" ht="48" outlineLevel="1">
      <c r="B444" s="956"/>
      <c r="C444" s="835"/>
      <c r="D444" s="775" t="s">
        <v>1386</v>
      </c>
      <c r="E444" s="836" t="s">
        <v>1387</v>
      </c>
      <c r="F444" s="837" t="s">
        <v>77</v>
      </c>
    </row>
    <row r="445" spans="2:6" outlineLevel="1">
      <c r="B445" s="956"/>
      <c r="C445" s="835"/>
      <c r="D445" s="775" t="s">
        <v>1435</v>
      </c>
      <c r="E445" s="836" t="s">
        <v>1431</v>
      </c>
      <c r="F445" s="837" t="s">
        <v>1950</v>
      </c>
    </row>
    <row r="446" spans="2:6" outlineLevel="1">
      <c r="B446" s="956"/>
      <c r="C446" s="835"/>
      <c r="D446" s="775" t="s">
        <v>1489</v>
      </c>
      <c r="E446" s="836" t="s">
        <v>1431</v>
      </c>
      <c r="F446" s="837" t="s">
        <v>1950</v>
      </c>
    </row>
    <row r="447" spans="2:6" ht="24" outlineLevel="1">
      <c r="B447" s="956"/>
      <c r="C447" s="835"/>
      <c r="D447" s="775" t="s">
        <v>1490</v>
      </c>
      <c r="E447" s="836" t="s">
        <v>1413</v>
      </c>
      <c r="F447" s="837" t="s">
        <v>1951</v>
      </c>
    </row>
    <row r="448" spans="2:6" outlineLevel="1">
      <c r="B448" s="956"/>
      <c r="C448" s="835"/>
      <c r="D448" s="775" t="s">
        <v>1400</v>
      </c>
      <c r="E448" s="836" t="s">
        <v>1431</v>
      </c>
      <c r="F448" s="837" t="s">
        <v>1950</v>
      </c>
    </row>
    <row r="449" spans="2:6" outlineLevel="1">
      <c r="B449" s="956"/>
      <c r="C449" s="835"/>
      <c r="D449" s="775" t="s">
        <v>1491</v>
      </c>
      <c r="E449" s="836" t="s">
        <v>1410</v>
      </c>
      <c r="F449" s="837">
        <v>899.24</v>
      </c>
    </row>
    <row r="450" spans="2:6" outlineLevel="1">
      <c r="B450" s="956"/>
      <c r="C450" s="835"/>
      <c r="D450" s="775" t="s">
        <v>1492</v>
      </c>
      <c r="E450" s="836" t="s">
        <v>1397</v>
      </c>
      <c r="F450" s="837" t="s">
        <v>1952</v>
      </c>
    </row>
    <row r="451" spans="2:6" ht="24" outlineLevel="1">
      <c r="B451" s="956"/>
      <c r="C451" s="835"/>
      <c r="D451" s="775" t="s">
        <v>1461</v>
      </c>
      <c r="E451" s="836" t="s">
        <v>1425</v>
      </c>
      <c r="F451" s="837" t="s">
        <v>1953</v>
      </c>
    </row>
    <row r="452" spans="2:6" outlineLevel="1">
      <c r="B452" s="956"/>
      <c r="C452" s="835"/>
      <c r="D452" s="775" t="s">
        <v>1464</v>
      </c>
      <c r="E452" s="836" t="s">
        <v>1405</v>
      </c>
      <c r="F452" s="837" t="s">
        <v>1954</v>
      </c>
    </row>
    <row r="453" spans="2:6" ht="48" outlineLevel="1">
      <c r="B453" s="956"/>
      <c r="C453" s="835"/>
      <c r="D453" s="775" t="s">
        <v>1493</v>
      </c>
      <c r="E453" s="836" t="s">
        <v>1494</v>
      </c>
      <c r="F453" s="837" t="s">
        <v>1955</v>
      </c>
    </row>
    <row r="454" spans="2:6" ht="48" outlineLevel="1">
      <c r="B454" s="956"/>
      <c r="C454" s="835"/>
      <c r="D454" s="775" t="s">
        <v>1495</v>
      </c>
      <c r="E454" s="836" t="s">
        <v>1496</v>
      </c>
      <c r="F454" s="837" t="s">
        <v>1956</v>
      </c>
    </row>
    <row r="455" spans="2:6" ht="48" outlineLevel="1">
      <c r="B455" s="956"/>
      <c r="C455" s="835"/>
      <c r="D455" s="775" t="s">
        <v>1497</v>
      </c>
      <c r="E455" s="836" t="s">
        <v>1498</v>
      </c>
      <c r="F455" s="837" t="s">
        <v>1957</v>
      </c>
    </row>
    <row r="456" spans="2:6" ht="48" outlineLevel="1">
      <c r="B456" s="956"/>
      <c r="C456" s="835"/>
      <c r="D456" s="775" t="s">
        <v>1499</v>
      </c>
      <c r="E456" s="836" t="s">
        <v>1440</v>
      </c>
      <c r="F456" s="837" t="s">
        <v>1958</v>
      </c>
    </row>
    <row r="457" spans="2:6" ht="48" outlineLevel="1">
      <c r="B457" s="956"/>
      <c r="C457" s="835"/>
      <c r="D457" s="775" t="s">
        <v>1500</v>
      </c>
      <c r="E457" s="836" t="s">
        <v>1427</v>
      </c>
      <c r="F457" s="837" t="s">
        <v>1959</v>
      </c>
    </row>
    <row r="458" spans="2:6" ht="48" outlineLevel="1">
      <c r="B458" s="956"/>
      <c r="C458" s="835"/>
      <c r="D458" s="775" t="s">
        <v>1501</v>
      </c>
      <c r="E458" s="836" t="s">
        <v>1440</v>
      </c>
      <c r="F458" s="837" t="s">
        <v>1958</v>
      </c>
    </row>
    <row r="459" spans="2:6" ht="48" outlineLevel="1">
      <c r="B459" s="956"/>
      <c r="C459" s="835"/>
      <c r="D459" s="775" t="s">
        <v>1502</v>
      </c>
      <c r="E459" s="836" t="s">
        <v>1498</v>
      </c>
      <c r="F459" s="837" t="s">
        <v>1957</v>
      </c>
    </row>
    <row r="460" spans="2:6" outlineLevel="1">
      <c r="B460" s="957"/>
      <c r="C460" s="835"/>
      <c r="D460" s="775" t="s">
        <v>198</v>
      </c>
      <c r="E460" s="836" t="s">
        <v>199</v>
      </c>
      <c r="F460" s="837"/>
    </row>
    <row r="461" spans="2:6" ht="15">
      <c r="B461" s="838"/>
      <c r="C461" s="948" t="s">
        <v>1347</v>
      </c>
      <c r="D461" s="949"/>
      <c r="E461" s="949"/>
      <c r="F461" s="839"/>
    </row>
    <row r="462" spans="2:6" ht="15">
      <c r="B462" s="838"/>
      <c r="C462" s="950" t="s">
        <v>1769</v>
      </c>
      <c r="D462" s="951"/>
      <c r="E462" s="951"/>
      <c r="F462" s="834" t="s">
        <v>1949</v>
      </c>
    </row>
    <row r="463" spans="2:6" ht="15">
      <c r="B463" s="838"/>
      <c r="C463" s="948" t="s">
        <v>1542</v>
      </c>
      <c r="D463" s="949"/>
      <c r="E463" s="949"/>
      <c r="F463" s="839" t="s">
        <v>1949</v>
      </c>
    </row>
    <row r="464" spans="2:6" ht="21" customHeight="1">
      <c r="B464" s="953" t="s">
        <v>1348</v>
      </c>
      <c r="C464" s="954"/>
      <c r="D464" s="954"/>
      <c r="E464" s="954"/>
      <c r="F464" s="954"/>
    </row>
    <row r="465" spans="2:6" ht="38.25">
      <c r="B465" s="955">
        <v>19</v>
      </c>
      <c r="C465" s="832" t="s">
        <v>1770</v>
      </c>
      <c r="D465" s="774" t="s">
        <v>1771</v>
      </c>
      <c r="E465" s="833" t="s">
        <v>1772</v>
      </c>
      <c r="F465" s="834" t="s">
        <v>1773</v>
      </c>
    </row>
    <row r="466" spans="2:6" ht="36" outlineLevel="1">
      <c r="B466" s="956"/>
      <c r="C466" s="835"/>
      <c r="D466" s="775" t="s">
        <v>1349</v>
      </c>
      <c r="E466" s="836" t="s">
        <v>1350</v>
      </c>
      <c r="F466" s="837" t="s">
        <v>77</v>
      </c>
    </row>
    <row r="467" spans="2:6" ht="36" outlineLevel="1">
      <c r="B467" s="956"/>
      <c r="C467" s="835"/>
      <c r="D467" s="775" t="s">
        <v>202</v>
      </c>
      <c r="E467" s="836" t="s">
        <v>228</v>
      </c>
      <c r="F467" s="837" t="s">
        <v>77</v>
      </c>
    </row>
    <row r="468" spans="2:6" outlineLevel="1">
      <c r="B468" s="956"/>
      <c r="C468" s="835"/>
      <c r="D468" s="775" t="s">
        <v>196</v>
      </c>
      <c r="E468" s="836" t="s">
        <v>197</v>
      </c>
      <c r="F468" s="837" t="s">
        <v>77</v>
      </c>
    </row>
    <row r="469" spans="2:6" ht="48" outlineLevel="1">
      <c r="B469" s="956"/>
      <c r="C469" s="835"/>
      <c r="D469" s="775" t="s">
        <v>1386</v>
      </c>
      <c r="E469" s="836" t="s">
        <v>1387</v>
      </c>
      <c r="F469" s="837" t="s">
        <v>77</v>
      </c>
    </row>
    <row r="470" spans="2:6" outlineLevel="1">
      <c r="B470" s="956"/>
      <c r="C470" s="835"/>
      <c r="D470" s="775" t="s">
        <v>1435</v>
      </c>
      <c r="E470" s="836" t="s">
        <v>1431</v>
      </c>
      <c r="F470" s="837" t="s">
        <v>1774</v>
      </c>
    </row>
    <row r="471" spans="2:6" outlineLevel="1">
      <c r="B471" s="956"/>
      <c r="C471" s="835"/>
      <c r="D471" s="775" t="s">
        <v>1489</v>
      </c>
      <c r="E471" s="836" t="s">
        <v>1431</v>
      </c>
      <c r="F471" s="837" t="s">
        <v>1774</v>
      </c>
    </row>
    <row r="472" spans="2:6" ht="24" outlineLevel="1">
      <c r="B472" s="956"/>
      <c r="C472" s="835"/>
      <c r="D472" s="775" t="s">
        <v>1490</v>
      </c>
      <c r="E472" s="836" t="s">
        <v>1413</v>
      </c>
      <c r="F472" s="837" t="s">
        <v>1775</v>
      </c>
    </row>
    <row r="473" spans="2:6" outlineLevel="1">
      <c r="B473" s="956"/>
      <c r="C473" s="835"/>
      <c r="D473" s="775" t="s">
        <v>1400</v>
      </c>
      <c r="E473" s="836" t="s">
        <v>1431</v>
      </c>
      <c r="F473" s="837" t="s">
        <v>1774</v>
      </c>
    </row>
    <row r="474" spans="2:6" outlineLevel="1">
      <c r="B474" s="956"/>
      <c r="C474" s="835"/>
      <c r="D474" s="775" t="s">
        <v>1491</v>
      </c>
      <c r="E474" s="836" t="s">
        <v>1410</v>
      </c>
      <c r="F474" s="837" t="s">
        <v>1776</v>
      </c>
    </row>
    <row r="475" spans="2:6" outlineLevel="1">
      <c r="B475" s="956"/>
      <c r="C475" s="835"/>
      <c r="D475" s="775" t="s">
        <v>1492</v>
      </c>
      <c r="E475" s="836" t="s">
        <v>1397</v>
      </c>
      <c r="F475" s="837" t="s">
        <v>1777</v>
      </c>
    </row>
    <row r="476" spans="2:6" ht="24" outlineLevel="1">
      <c r="B476" s="956"/>
      <c r="C476" s="835"/>
      <c r="D476" s="775" t="s">
        <v>1461</v>
      </c>
      <c r="E476" s="836" t="s">
        <v>1425</v>
      </c>
      <c r="F476" s="837" t="s">
        <v>1778</v>
      </c>
    </row>
    <row r="477" spans="2:6" outlineLevel="1">
      <c r="B477" s="956"/>
      <c r="C477" s="835"/>
      <c r="D477" s="775" t="s">
        <v>1464</v>
      </c>
      <c r="E477" s="836" t="s">
        <v>1405</v>
      </c>
      <c r="F477" s="837" t="s">
        <v>1779</v>
      </c>
    </row>
    <row r="478" spans="2:6" ht="48" outlineLevel="1">
      <c r="B478" s="956"/>
      <c r="C478" s="835"/>
      <c r="D478" s="775" t="s">
        <v>1493</v>
      </c>
      <c r="E478" s="836" t="s">
        <v>1494</v>
      </c>
      <c r="F478" s="837" t="s">
        <v>1780</v>
      </c>
    </row>
    <row r="479" spans="2:6" ht="48" outlineLevel="1">
      <c r="B479" s="956"/>
      <c r="C479" s="835"/>
      <c r="D479" s="775" t="s">
        <v>1495</v>
      </c>
      <c r="E479" s="836" t="s">
        <v>1496</v>
      </c>
      <c r="F479" s="837" t="s">
        <v>1781</v>
      </c>
    </row>
    <row r="480" spans="2:6" ht="48" outlineLevel="1">
      <c r="B480" s="956"/>
      <c r="C480" s="835"/>
      <c r="D480" s="775" t="s">
        <v>1497</v>
      </c>
      <c r="E480" s="836" t="s">
        <v>1498</v>
      </c>
      <c r="F480" s="837" t="s">
        <v>1782</v>
      </c>
    </row>
    <row r="481" spans="2:6" ht="48" outlineLevel="1">
      <c r="B481" s="956"/>
      <c r="C481" s="835"/>
      <c r="D481" s="775" t="s">
        <v>1499</v>
      </c>
      <c r="E481" s="836" t="s">
        <v>1440</v>
      </c>
      <c r="F481" s="837" t="s">
        <v>1783</v>
      </c>
    </row>
    <row r="482" spans="2:6" ht="48" outlineLevel="1">
      <c r="B482" s="956"/>
      <c r="C482" s="835"/>
      <c r="D482" s="775" t="s">
        <v>1500</v>
      </c>
      <c r="E482" s="836" t="s">
        <v>1427</v>
      </c>
      <c r="F482" s="837" t="s">
        <v>1784</v>
      </c>
    </row>
    <row r="483" spans="2:6" ht="48" outlineLevel="1">
      <c r="B483" s="956"/>
      <c r="C483" s="835"/>
      <c r="D483" s="775" t="s">
        <v>1501</v>
      </c>
      <c r="E483" s="836" t="s">
        <v>1440</v>
      </c>
      <c r="F483" s="837" t="s">
        <v>1783</v>
      </c>
    </row>
    <row r="484" spans="2:6" ht="48" outlineLevel="1">
      <c r="B484" s="956"/>
      <c r="C484" s="835"/>
      <c r="D484" s="775" t="s">
        <v>1502</v>
      </c>
      <c r="E484" s="836" t="s">
        <v>1498</v>
      </c>
      <c r="F484" s="837" t="s">
        <v>1782</v>
      </c>
    </row>
    <row r="485" spans="2:6" outlineLevel="1">
      <c r="B485" s="957"/>
      <c r="C485" s="835"/>
      <c r="D485" s="775" t="s">
        <v>198</v>
      </c>
      <c r="E485" s="836" t="s">
        <v>199</v>
      </c>
      <c r="F485" s="837"/>
    </row>
    <row r="486" spans="2:6" ht="15">
      <c r="B486" s="838"/>
      <c r="C486" s="948" t="s">
        <v>1351</v>
      </c>
      <c r="D486" s="949"/>
      <c r="E486" s="949"/>
      <c r="F486" s="839"/>
    </row>
    <row r="487" spans="2:6" ht="15">
      <c r="B487" s="838"/>
      <c r="C487" s="950" t="s">
        <v>1785</v>
      </c>
      <c r="D487" s="951"/>
      <c r="E487" s="951"/>
      <c r="F487" s="834" t="s">
        <v>1773</v>
      </c>
    </row>
    <row r="488" spans="2:6" ht="15">
      <c r="B488" s="838"/>
      <c r="C488" s="948" t="s">
        <v>1543</v>
      </c>
      <c r="D488" s="949"/>
      <c r="E488" s="949"/>
      <c r="F488" s="839" t="s">
        <v>1773</v>
      </c>
    </row>
    <row r="489" spans="2:6" ht="21" customHeight="1">
      <c r="B489" s="953" t="s">
        <v>2005</v>
      </c>
      <c r="C489" s="954"/>
      <c r="D489" s="954"/>
      <c r="E489" s="954"/>
      <c r="F489" s="954"/>
    </row>
    <row r="490" spans="2:6" ht="38.25">
      <c r="B490" s="955">
        <v>20</v>
      </c>
      <c r="C490" s="832" t="s">
        <v>2006</v>
      </c>
      <c r="D490" s="774" t="s">
        <v>2007</v>
      </c>
      <c r="E490" s="833" t="s">
        <v>2008</v>
      </c>
      <c r="F490" s="834" t="s">
        <v>2009</v>
      </c>
    </row>
    <row r="491" spans="2:6" outlineLevel="1">
      <c r="B491" s="956"/>
      <c r="C491" s="835"/>
      <c r="D491" s="775" t="s">
        <v>196</v>
      </c>
      <c r="E491" s="836" t="s">
        <v>2010</v>
      </c>
      <c r="F491" s="837" t="s">
        <v>77</v>
      </c>
    </row>
    <row r="492" spans="2:6" ht="24" outlineLevel="1">
      <c r="B492" s="956"/>
      <c r="C492" s="835"/>
      <c r="D492" s="775" t="s">
        <v>2011</v>
      </c>
      <c r="E492" s="836" t="s">
        <v>223</v>
      </c>
      <c r="F492" s="837" t="s">
        <v>77</v>
      </c>
    </row>
    <row r="493" spans="2:6" ht="48" outlineLevel="1">
      <c r="B493" s="956"/>
      <c r="C493" s="835"/>
      <c r="D493" s="775" t="s">
        <v>1579</v>
      </c>
      <c r="E493" s="836" t="s">
        <v>1580</v>
      </c>
      <c r="F493" s="837" t="s">
        <v>77</v>
      </c>
    </row>
    <row r="494" spans="2:6" ht="24" outlineLevel="1">
      <c r="B494" s="956"/>
      <c r="C494" s="835"/>
      <c r="D494" s="775" t="s">
        <v>1581</v>
      </c>
      <c r="E494" s="836" t="s">
        <v>1416</v>
      </c>
      <c r="F494" s="837" t="s">
        <v>2012</v>
      </c>
    </row>
    <row r="495" spans="2:6" outlineLevel="1">
      <c r="B495" s="956"/>
      <c r="C495" s="835"/>
      <c r="D495" s="775" t="s">
        <v>1388</v>
      </c>
      <c r="E495" s="836" t="s">
        <v>2013</v>
      </c>
      <c r="F495" s="837" t="s">
        <v>2014</v>
      </c>
    </row>
    <row r="496" spans="2:6" outlineLevel="1">
      <c r="B496" s="956"/>
      <c r="C496" s="835"/>
      <c r="D496" s="775" t="s">
        <v>1584</v>
      </c>
      <c r="E496" s="836" t="s">
        <v>2015</v>
      </c>
      <c r="F496" s="837" t="s">
        <v>2016</v>
      </c>
    </row>
    <row r="497" spans="2:6" outlineLevel="1">
      <c r="B497" s="956"/>
      <c r="C497" s="835"/>
      <c r="D497" s="775" t="s">
        <v>1412</v>
      </c>
      <c r="E497" s="836" t="s">
        <v>1425</v>
      </c>
      <c r="F497" s="837">
        <v>810.91</v>
      </c>
    </row>
    <row r="498" spans="2:6" outlineLevel="1">
      <c r="B498" s="957"/>
      <c r="C498" s="835"/>
      <c r="D498" s="775" t="s">
        <v>198</v>
      </c>
      <c r="E498" s="836" t="s">
        <v>199</v>
      </c>
      <c r="F498" s="837"/>
    </row>
    <row r="499" spans="2:6" ht="38.25">
      <c r="B499" s="955">
        <v>21</v>
      </c>
      <c r="C499" s="832" t="s">
        <v>2017</v>
      </c>
      <c r="D499" s="774" t="s">
        <v>2018</v>
      </c>
      <c r="E499" s="833" t="s">
        <v>2019</v>
      </c>
      <c r="F499" s="834" t="s">
        <v>2020</v>
      </c>
    </row>
    <row r="500" spans="2:6" ht="24" outlineLevel="1">
      <c r="B500" s="956"/>
      <c r="C500" s="835"/>
      <c r="D500" s="775" t="s">
        <v>2021</v>
      </c>
      <c r="E500" s="836" t="s">
        <v>223</v>
      </c>
      <c r="F500" s="837" t="s">
        <v>77</v>
      </c>
    </row>
    <row r="501" spans="2:6" outlineLevel="1">
      <c r="B501" s="956"/>
      <c r="C501" s="835"/>
      <c r="D501" s="775" t="s">
        <v>196</v>
      </c>
      <c r="E501" s="836" t="s">
        <v>2010</v>
      </c>
      <c r="F501" s="837" t="s">
        <v>77</v>
      </c>
    </row>
    <row r="502" spans="2:6" ht="48" outlineLevel="1">
      <c r="B502" s="956"/>
      <c r="C502" s="835"/>
      <c r="D502" s="775" t="s">
        <v>1579</v>
      </c>
      <c r="E502" s="836" t="s">
        <v>1580</v>
      </c>
      <c r="F502" s="837" t="s">
        <v>77</v>
      </c>
    </row>
    <row r="503" spans="2:6" outlineLevel="1">
      <c r="B503" s="956"/>
      <c r="C503" s="835"/>
      <c r="D503" s="775" t="s">
        <v>1388</v>
      </c>
      <c r="E503" s="836" t="s">
        <v>2022</v>
      </c>
      <c r="F503" s="837" t="s">
        <v>2023</v>
      </c>
    </row>
    <row r="504" spans="2:6" outlineLevel="1">
      <c r="B504" s="956"/>
      <c r="C504" s="835"/>
      <c r="D504" s="775" t="s">
        <v>1584</v>
      </c>
      <c r="E504" s="836" t="s">
        <v>1481</v>
      </c>
      <c r="F504" s="837" t="s">
        <v>2024</v>
      </c>
    </row>
    <row r="505" spans="2:6" outlineLevel="1">
      <c r="B505" s="956"/>
      <c r="C505" s="835"/>
      <c r="D505" s="775" t="s">
        <v>1412</v>
      </c>
      <c r="E505" s="836" t="s">
        <v>1425</v>
      </c>
      <c r="F505" s="837">
        <v>745.4</v>
      </c>
    </row>
    <row r="506" spans="2:6" outlineLevel="1">
      <c r="B506" s="957"/>
      <c r="C506" s="835"/>
      <c r="D506" s="775" t="s">
        <v>198</v>
      </c>
      <c r="E506" s="836" t="s">
        <v>199</v>
      </c>
      <c r="F506" s="837"/>
    </row>
    <row r="507" spans="2:6" ht="27.95" customHeight="1">
      <c r="B507" s="838"/>
      <c r="C507" s="948" t="s">
        <v>2025</v>
      </c>
      <c r="D507" s="949"/>
      <c r="E507" s="949"/>
      <c r="F507" s="839"/>
    </row>
    <row r="508" spans="2:6" ht="15">
      <c r="B508" s="838"/>
      <c r="C508" s="950" t="s">
        <v>2026</v>
      </c>
      <c r="D508" s="951"/>
      <c r="E508" s="951"/>
      <c r="F508" s="834" t="s">
        <v>2027</v>
      </c>
    </row>
    <row r="509" spans="2:6" ht="27.95" customHeight="1">
      <c r="B509" s="838"/>
      <c r="C509" s="948" t="s">
        <v>2028</v>
      </c>
      <c r="D509" s="949"/>
      <c r="E509" s="949"/>
      <c r="F509" s="839" t="s">
        <v>2027</v>
      </c>
    </row>
    <row r="510" spans="2:6" ht="21" customHeight="1">
      <c r="B510" s="953" t="s">
        <v>2029</v>
      </c>
      <c r="C510" s="954"/>
      <c r="D510" s="954"/>
      <c r="E510" s="954"/>
      <c r="F510" s="954"/>
    </row>
    <row r="511" spans="2:6" ht="76.5">
      <c r="B511" s="955">
        <v>22</v>
      </c>
      <c r="C511" s="832" t="s">
        <v>1352</v>
      </c>
      <c r="D511" s="774" t="s">
        <v>209</v>
      </c>
      <c r="E511" s="833" t="s">
        <v>1544</v>
      </c>
      <c r="F511" s="834" t="s">
        <v>1545</v>
      </c>
    </row>
    <row r="512" spans="2:6" outlineLevel="1">
      <c r="B512" s="956"/>
      <c r="C512" s="835"/>
      <c r="D512" s="775" t="s">
        <v>196</v>
      </c>
      <c r="E512" s="836" t="s">
        <v>210</v>
      </c>
      <c r="F512" s="837" t="s">
        <v>77</v>
      </c>
    </row>
    <row r="513" spans="2:6" ht="36" outlineLevel="1">
      <c r="B513" s="956"/>
      <c r="C513" s="835"/>
      <c r="D513" s="775" t="s">
        <v>207</v>
      </c>
      <c r="E513" s="836" t="s">
        <v>208</v>
      </c>
      <c r="F513" s="837" t="s">
        <v>77</v>
      </c>
    </row>
    <row r="514" spans="2:6" ht="36" outlineLevel="1">
      <c r="B514" s="956"/>
      <c r="C514" s="835"/>
      <c r="D514" s="775" t="s">
        <v>200</v>
      </c>
      <c r="E514" s="836" t="s">
        <v>216</v>
      </c>
      <c r="F514" s="837" t="s">
        <v>77</v>
      </c>
    </row>
    <row r="515" spans="2:6" ht="48" outlineLevel="1">
      <c r="B515" s="957"/>
      <c r="C515" s="835"/>
      <c r="D515" s="775" t="s">
        <v>1546</v>
      </c>
      <c r="E515" s="836" t="s">
        <v>1547</v>
      </c>
      <c r="F515" s="837" t="s">
        <v>77</v>
      </c>
    </row>
    <row r="516" spans="2:6" ht="38.25">
      <c r="B516" s="955">
        <v>23</v>
      </c>
      <c r="C516" s="832" t="s">
        <v>2030</v>
      </c>
      <c r="D516" s="774" t="s">
        <v>2031</v>
      </c>
      <c r="E516" s="833" t="s">
        <v>2032</v>
      </c>
      <c r="F516" s="834" t="s">
        <v>2033</v>
      </c>
    </row>
    <row r="517" spans="2:6" ht="36" outlineLevel="1">
      <c r="B517" s="956"/>
      <c r="C517" s="835"/>
      <c r="D517" s="775" t="s">
        <v>207</v>
      </c>
      <c r="E517" s="836" t="s">
        <v>208</v>
      </c>
      <c r="F517" s="837" t="s">
        <v>77</v>
      </c>
    </row>
    <row r="518" spans="2:6" outlineLevel="1">
      <c r="B518" s="956"/>
      <c r="C518" s="835"/>
      <c r="D518" s="775" t="s">
        <v>196</v>
      </c>
      <c r="E518" s="836" t="s">
        <v>206</v>
      </c>
      <c r="F518" s="837" t="s">
        <v>77</v>
      </c>
    </row>
    <row r="519" spans="2:6" ht="36" outlineLevel="1">
      <c r="B519" s="956"/>
      <c r="C519" s="835"/>
      <c r="D519" s="775" t="s">
        <v>200</v>
      </c>
      <c r="E519" s="836" t="s">
        <v>216</v>
      </c>
      <c r="F519" s="837" t="s">
        <v>77</v>
      </c>
    </row>
    <row r="520" spans="2:6" ht="48" outlineLevel="1">
      <c r="B520" s="957"/>
      <c r="C520" s="835"/>
      <c r="D520" s="775" t="s">
        <v>1546</v>
      </c>
      <c r="E520" s="836" t="s">
        <v>1547</v>
      </c>
      <c r="F520" s="837" t="s">
        <v>77</v>
      </c>
    </row>
    <row r="521" spans="2:6" ht="51">
      <c r="B521" s="955">
        <v>24</v>
      </c>
      <c r="C521" s="832" t="s">
        <v>1353</v>
      </c>
      <c r="D521" s="774" t="s">
        <v>211</v>
      </c>
      <c r="E521" s="833" t="s">
        <v>1548</v>
      </c>
      <c r="F521" s="834" t="s">
        <v>1549</v>
      </c>
    </row>
    <row r="522" spans="2:6" ht="36" outlineLevel="1">
      <c r="B522" s="956"/>
      <c r="C522" s="835"/>
      <c r="D522" s="775" t="s">
        <v>212</v>
      </c>
      <c r="E522" s="836" t="s">
        <v>213</v>
      </c>
      <c r="F522" s="837" t="s">
        <v>77</v>
      </c>
    </row>
    <row r="523" spans="2:6" outlineLevel="1">
      <c r="B523" s="956"/>
      <c r="C523" s="835"/>
      <c r="D523" s="775" t="s">
        <v>196</v>
      </c>
      <c r="E523" s="836" t="s">
        <v>204</v>
      </c>
      <c r="F523" s="837" t="s">
        <v>77</v>
      </c>
    </row>
    <row r="524" spans="2:6" ht="36" outlineLevel="1">
      <c r="B524" s="956"/>
      <c r="C524" s="835"/>
      <c r="D524" s="775" t="s">
        <v>207</v>
      </c>
      <c r="E524" s="836" t="s">
        <v>208</v>
      </c>
      <c r="F524" s="837" t="s">
        <v>77</v>
      </c>
    </row>
    <row r="525" spans="2:6" ht="36" outlineLevel="1">
      <c r="B525" s="956"/>
      <c r="C525" s="835"/>
      <c r="D525" s="775" t="s">
        <v>200</v>
      </c>
      <c r="E525" s="836" t="s">
        <v>1550</v>
      </c>
      <c r="F525" s="837" t="s">
        <v>77</v>
      </c>
    </row>
    <row r="526" spans="2:6" ht="48" outlineLevel="1">
      <c r="B526" s="957"/>
      <c r="C526" s="835"/>
      <c r="D526" s="775" t="s">
        <v>1546</v>
      </c>
      <c r="E526" s="836" t="s">
        <v>1547</v>
      </c>
      <c r="F526" s="837" t="s">
        <v>77</v>
      </c>
    </row>
    <row r="527" spans="2:6" ht="51">
      <c r="B527" s="955">
        <v>25</v>
      </c>
      <c r="C527" s="832" t="s">
        <v>1354</v>
      </c>
      <c r="D527" s="774" t="s">
        <v>211</v>
      </c>
      <c r="E527" s="833" t="s">
        <v>1551</v>
      </c>
      <c r="F527" s="834" t="s">
        <v>1552</v>
      </c>
    </row>
    <row r="528" spans="2:6" outlineLevel="1">
      <c r="B528" s="956"/>
      <c r="C528" s="835"/>
      <c r="D528" s="775" t="s">
        <v>196</v>
      </c>
      <c r="E528" s="836" t="s">
        <v>204</v>
      </c>
      <c r="F528" s="837" t="s">
        <v>77</v>
      </c>
    </row>
    <row r="529" spans="2:6" ht="36" outlineLevel="1">
      <c r="B529" s="956"/>
      <c r="C529" s="835"/>
      <c r="D529" s="775" t="s">
        <v>207</v>
      </c>
      <c r="E529" s="836" t="s">
        <v>208</v>
      </c>
      <c r="F529" s="837" t="s">
        <v>77</v>
      </c>
    </row>
    <row r="530" spans="2:6" ht="36" outlineLevel="1">
      <c r="B530" s="956"/>
      <c r="C530" s="835"/>
      <c r="D530" s="775" t="s">
        <v>200</v>
      </c>
      <c r="E530" s="836" t="s">
        <v>1553</v>
      </c>
      <c r="F530" s="837" t="s">
        <v>77</v>
      </c>
    </row>
    <row r="531" spans="2:6" ht="48" outlineLevel="1">
      <c r="B531" s="957"/>
      <c r="C531" s="835"/>
      <c r="D531" s="775" t="s">
        <v>1546</v>
      </c>
      <c r="E531" s="836" t="s">
        <v>1547</v>
      </c>
      <c r="F531" s="837" t="s">
        <v>77</v>
      </c>
    </row>
    <row r="532" spans="2:6" ht="38.25">
      <c r="B532" s="955">
        <v>26</v>
      </c>
      <c r="C532" s="832" t="s">
        <v>214</v>
      </c>
      <c r="D532" s="774" t="s">
        <v>215</v>
      </c>
      <c r="E532" s="833" t="s">
        <v>1554</v>
      </c>
      <c r="F532" s="834" t="s">
        <v>1555</v>
      </c>
    </row>
    <row r="533" spans="2:6" outlineLevel="1">
      <c r="B533" s="956"/>
      <c r="C533" s="835"/>
      <c r="D533" s="775" t="s">
        <v>196</v>
      </c>
      <c r="E533" s="836" t="s">
        <v>206</v>
      </c>
      <c r="F533" s="837" t="s">
        <v>77</v>
      </c>
    </row>
    <row r="534" spans="2:6" ht="36" outlineLevel="1">
      <c r="B534" s="956"/>
      <c r="C534" s="835"/>
      <c r="D534" s="775" t="s">
        <v>207</v>
      </c>
      <c r="E534" s="836" t="s">
        <v>208</v>
      </c>
      <c r="F534" s="837" t="s">
        <v>77</v>
      </c>
    </row>
    <row r="535" spans="2:6" ht="36" outlineLevel="1">
      <c r="B535" s="956"/>
      <c r="C535" s="835"/>
      <c r="D535" s="775" t="s">
        <v>200</v>
      </c>
      <c r="E535" s="836" t="s">
        <v>216</v>
      </c>
      <c r="F535" s="837" t="s">
        <v>77</v>
      </c>
    </row>
    <row r="536" spans="2:6" ht="48" outlineLevel="1">
      <c r="B536" s="956"/>
      <c r="C536" s="835"/>
      <c r="D536" s="775" t="s">
        <v>1386</v>
      </c>
      <c r="E536" s="836" t="s">
        <v>1387</v>
      </c>
      <c r="F536" s="837" t="s">
        <v>77</v>
      </c>
    </row>
    <row r="537" spans="2:6" outlineLevel="1">
      <c r="B537" s="956"/>
      <c r="C537" s="835"/>
      <c r="D537" s="775" t="s">
        <v>1435</v>
      </c>
      <c r="E537" s="836" t="s">
        <v>1431</v>
      </c>
      <c r="F537" s="837" t="s">
        <v>1556</v>
      </c>
    </row>
    <row r="538" spans="2:6" ht="24" outlineLevel="1">
      <c r="B538" s="956"/>
      <c r="C538" s="835"/>
      <c r="D538" s="775" t="s">
        <v>1503</v>
      </c>
      <c r="E538" s="836" t="s">
        <v>1431</v>
      </c>
      <c r="F538" s="837" t="s">
        <v>1556</v>
      </c>
    </row>
    <row r="539" spans="2:6" outlineLevel="1">
      <c r="B539" s="956"/>
      <c r="C539" s="835"/>
      <c r="D539" s="775" t="s">
        <v>1439</v>
      </c>
      <c r="E539" s="836" t="s">
        <v>1413</v>
      </c>
      <c r="F539" s="837" t="s">
        <v>1557</v>
      </c>
    </row>
    <row r="540" spans="2:6" ht="24" outlineLevel="1">
      <c r="B540" s="956"/>
      <c r="C540" s="835"/>
      <c r="D540" s="775" t="s">
        <v>1441</v>
      </c>
      <c r="E540" s="836" t="s">
        <v>1473</v>
      </c>
      <c r="F540" s="837" t="s">
        <v>1558</v>
      </c>
    </row>
    <row r="541" spans="2:6" outlineLevel="1">
      <c r="B541" s="956"/>
      <c r="C541" s="835"/>
      <c r="D541" s="775" t="s">
        <v>1559</v>
      </c>
      <c r="E541" s="836" t="s">
        <v>1418</v>
      </c>
      <c r="F541" s="837" t="s">
        <v>1560</v>
      </c>
    </row>
    <row r="542" spans="2:6" outlineLevel="1">
      <c r="B542" s="956"/>
      <c r="C542" s="835"/>
      <c r="D542" s="775" t="s">
        <v>1561</v>
      </c>
      <c r="E542" s="836" t="s">
        <v>1431</v>
      </c>
      <c r="F542" s="837" t="s">
        <v>1556</v>
      </c>
    </row>
    <row r="543" spans="2:6" outlineLevel="1">
      <c r="B543" s="956"/>
      <c r="C543" s="835"/>
      <c r="D543" s="775" t="s">
        <v>1562</v>
      </c>
      <c r="E543" s="836" t="s">
        <v>1431</v>
      </c>
      <c r="F543" s="837" t="s">
        <v>1556</v>
      </c>
    </row>
    <row r="544" spans="2:6" ht="24" outlineLevel="1">
      <c r="B544" s="956"/>
      <c r="C544" s="835"/>
      <c r="D544" s="775" t="s">
        <v>1563</v>
      </c>
      <c r="E544" s="836" t="s">
        <v>1427</v>
      </c>
      <c r="F544" s="837" t="s">
        <v>1564</v>
      </c>
    </row>
    <row r="545" spans="2:6" outlineLevel="1">
      <c r="B545" s="956"/>
      <c r="C545" s="835"/>
      <c r="D545" s="775" t="s">
        <v>1565</v>
      </c>
      <c r="E545" s="836" t="s">
        <v>1431</v>
      </c>
      <c r="F545" s="837" t="s">
        <v>1556</v>
      </c>
    </row>
    <row r="546" spans="2:6" outlineLevel="1">
      <c r="B546" s="956"/>
      <c r="C546" s="835"/>
      <c r="D546" s="775" t="s">
        <v>1566</v>
      </c>
      <c r="E546" s="836" t="s">
        <v>1410</v>
      </c>
      <c r="F546" s="837" t="s">
        <v>1567</v>
      </c>
    </row>
    <row r="547" spans="2:6" outlineLevel="1">
      <c r="B547" s="956"/>
      <c r="C547" s="835"/>
      <c r="D547" s="775" t="s">
        <v>1568</v>
      </c>
      <c r="E547" s="836" t="s">
        <v>1569</v>
      </c>
      <c r="F547" s="837" t="s">
        <v>1570</v>
      </c>
    </row>
    <row r="548" spans="2:6" outlineLevel="1">
      <c r="B548" s="956"/>
      <c r="C548" s="835"/>
      <c r="D548" s="775" t="s">
        <v>1571</v>
      </c>
      <c r="E548" s="836" t="s">
        <v>1425</v>
      </c>
      <c r="F548" s="837" t="s">
        <v>1572</v>
      </c>
    </row>
    <row r="549" spans="2:6" outlineLevel="1">
      <c r="B549" s="956"/>
      <c r="C549" s="835"/>
      <c r="D549" s="775" t="s">
        <v>1459</v>
      </c>
      <c r="E549" s="836" t="s">
        <v>1397</v>
      </c>
      <c r="F549" s="837" t="s">
        <v>1573</v>
      </c>
    </row>
    <row r="550" spans="2:6" ht="24" outlineLevel="1">
      <c r="B550" s="956"/>
      <c r="C550" s="835"/>
      <c r="D550" s="775" t="s">
        <v>1461</v>
      </c>
      <c r="E550" s="836" t="s">
        <v>1413</v>
      </c>
      <c r="F550" s="837" t="s">
        <v>1557</v>
      </c>
    </row>
    <row r="551" spans="2:6" outlineLevel="1">
      <c r="B551" s="956"/>
      <c r="C551" s="835"/>
      <c r="D551" s="775" t="s">
        <v>1463</v>
      </c>
      <c r="E551" s="836" t="s">
        <v>1410</v>
      </c>
      <c r="F551" s="837" t="s">
        <v>1567</v>
      </c>
    </row>
    <row r="552" spans="2:6" outlineLevel="1">
      <c r="B552" s="956"/>
      <c r="C552" s="835"/>
      <c r="D552" s="775" t="s">
        <v>1464</v>
      </c>
      <c r="E552" s="836" t="s">
        <v>1403</v>
      </c>
      <c r="F552" s="837" t="s">
        <v>1574</v>
      </c>
    </row>
    <row r="553" spans="2:6" outlineLevel="1">
      <c r="B553" s="957"/>
      <c r="C553" s="835"/>
      <c r="D553" s="775" t="s">
        <v>198</v>
      </c>
      <c r="E553" s="836" t="s">
        <v>199</v>
      </c>
      <c r="F553" s="837"/>
    </row>
    <row r="554" spans="2:6" ht="25.5">
      <c r="B554" s="955">
        <v>27</v>
      </c>
      <c r="C554" s="832" t="s">
        <v>217</v>
      </c>
      <c r="D554" s="774" t="s">
        <v>218</v>
      </c>
      <c r="E554" s="833" t="s">
        <v>1575</v>
      </c>
      <c r="F554" s="834" t="s">
        <v>1576</v>
      </c>
    </row>
    <row r="555" spans="2:6" outlineLevel="1">
      <c r="B555" s="956"/>
      <c r="C555" s="835"/>
      <c r="D555" s="775" t="s">
        <v>196</v>
      </c>
      <c r="E555" s="836" t="s">
        <v>206</v>
      </c>
      <c r="F555" s="837" t="s">
        <v>77</v>
      </c>
    </row>
    <row r="556" spans="2:6" ht="36" outlineLevel="1">
      <c r="B556" s="956"/>
      <c r="C556" s="835"/>
      <c r="D556" s="775" t="s">
        <v>207</v>
      </c>
      <c r="E556" s="836" t="s">
        <v>208</v>
      </c>
      <c r="F556" s="837" t="s">
        <v>77</v>
      </c>
    </row>
    <row r="557" spans="2:6" ht="36" outlineLevel="1">
      <c r="B557" s="956"/>
      <c r="C557" s="835"/>
      <c r="D557" s="775" t="s">
        <v>200</v>
      </c>
      <c r="E557" s="836" t="s">
        <v>216</v>
      </c>
      <c r="F557" s="837" t="s">
        <v>77</v>
      </c>
    </row>
    <row r="558" spans="2:6" ht="48" outlineLevel="1">
      <c r="B558" s="957"/>
      <c r="C558" s="835"/>
      <c r="D558" s="775" t="s">
        <v>1546</v>
      </c>
      <c r="E558" s="836" t="s">
        <v>1547</v>
      </c>
      <c r="F558" s="837" t="s">
        <v>77</v>
      </c>
    </row>
    <row r="559" spans="2:6" ht="38.25">
      <c r="B559" s="955">
        <v>28</v>
      </c>
      <c r="C559" s="832" t="s">
        <v>219</v>
      </c>
      <c r="D559" s="774" t="s">
        <v>220</v>
      </c>
      <c r="E559" s="833" t="s">
        <v>1577</v>
      </c>
      <c r="F559" s="834" t="s">
        <v>1578</v>
      </c>
    </row>
    <row r="560" spans="2:6" outlineLevel="1">
      <c r="B560" s="956"/>
      <c r="C560" s="835"/>
      <c r="D560" s="775" t="s">
        <v>196</v>
      </c>
      <c r="E560" s="836" t="s">
        <v>221</v>
      </c>
      <c r="F560" s="837" t="s">
        <v>77</v>
      </c>
    </row>
    <row r="561" spans="2:6" ht="24" outlineLevel="1">
      <c r="B561" s="956"/>
      <c r="C561" s="835"/>
      <c r="D561" s="775" t="s">
        <v>222</v>
      </c>
      <c r="E561" s="836" t="s">
        <v>223</v>
      </c>
      <c r="F561" s="837" t="s">
        <v>77</v>
      </c>
    </row>
    <row r="562" spans="2:6" outlineLevel="1">
      <c r="B562" s="956"/>
      <c r="C562" s="835"/>
      <c r="D562" s="775" t="s">
        <v>224</v>
      </c>
      <c r="E562" s="836" t="s">
        <v>225</v>
      </c>
      <c r="F562" s="837" t="s">
        <v>77</v>
      </c>
    </row>
    <row r="563" spans="2:6" ht="24" outlineLevel="1">
      <c r="B563" s="956"/>
      <c r="C563" s="835"/>
      <c r="D563" s="775" t="s">
        <v>226</v>
      </c>
      <c r="E563" s="836" t="s">
        <v>227</v>
      </c>
      <c r="F563" s="837" t="s">
        <v>77</v>
      </c>
    </row>
    <row r="564" spans="2:6" ht="48" outlineLevel="1">
      <c r="B564" s="956"/>
      <c r="C564" s="835"/>
      <c r="D564" s="775" t="s">
        <v>1579</v>
      </c>
      <c r="E564" s="836" t="s">
        <v>1580</v>
      </c>
      <c r="F564" s="837" t="s">
        <v>77</v>
      </c>
    </row>
    <row r="565" spans="2:6" ht="24" outlineLevel="1">
      <c r="B565" s="956"/>
      <c r="C565" s="835"/>
      <c r="D565" s="775" t="s">
        <v>1581</v>
      </c>
      <c r="E565" s="836" t="s">
        <v>1582</v>
      </c>
      <c r="F565" s="837" t="s">
        <v>1583</v>
      </c>
    </row>
    <row r="566" spans="2:6" outlineLevel="1">
      <c r="B566" s="956"/>
      <c r="C566" s="835"/>
      <c r="D566" s="775" t="s">
        <v>1584</v>
      </c>
      <c r="E566" s="836" t="s">
        <v>1585</v>
      </c>
      <c r="F566" s="837" t="s">
        <v>1586</v>
      </c>
    </row>
    <row r="567" spans="2:6" outlineLevel="1">
      <c r="B567" s="956"/>
      <c r="C567" s="835"/>
      <c r="D567" s="775" t="s">
        <v>1412</v>
      </c>
      <c r="E567" s="836" t="s">
        <v>1425</v>
      </c>
      <c r="F567" s="837" t="s">
        <v>1587</v>
      </c>
    </row>
    <row r="568" spans="2:6" outlineLevel="1">
      <c r="B568" s="957"/>
      <c r="C568" s="835"/>
      <c r="D568" s="775" t="s">
        <v>198</v>
      </c>
      <c r="E568" s="836" t="s">
        <v>199</v>
      </c>
      <c r="F568" s="837"/>
    </row>
    <row r="569" spans="2:6" ht="25.5">
      <c r="B569" s="955">
        <v>29</v>
      </c>
      <c r="C569" s="832" t="s">
        <v>1355</v>
      </c>
      <c r="D569" s="774" t="s">
        <v>218</v>
      </c>
      <c r="E569" s="833" t="s">
        <v>1588</v>
      </c>
      <c r="F569" s="834" t="s">
        <v>1589</v>
      </c>
    </row>
    <row r="570" spans="2:6" outlineLevel="1">
      <c r="B570" s="956"/>
      <c r="C570" s="835"/>
      <c r="D570" s="775" t="s">
        <v>196</v>
      </c>
      <c r="E570" s="836" t="s">
        <v>206</v>
      </c>
      <c r="F570" s="837" t="s">
        <v>77</v>
      </c>
    </row>
    <row r="571" spans="2:6" ht="36" outlineLevel="1">
      <c r="B571" s="956"/>
      <c r="C571" s="835"/>
      <c r="D571" s="775" t="s">
        <v>207</v>
      </c>
      <c r="E571" s="836" t="s">
        <v>208</v>
      </c>
      <c r="F571" s="837" t="s">
        <v>77</v>
      </c>
    </row>
    <row r="572" spans="2:6" ht="36" outlineLevel="1">
      <c r="B572" s="956"/>
      <c r="C572" s="835"/>
      <c r="D572" s="775" t="s">
        <v>200</v>
      </c>
      <c r="E572" s="836" t="s">
        <v>216</v>
      </c>
      <c r="F572" s="837" t="s">
        <v>77</v>
      </c>
    </row>
    <row r="573" spans="2:6" ht="48" outlineLevel="1">
      <c r="B573" s="957"/>
      <c r="C573" s="835"/>
      <c r="D573" s="775" t="s">
        <v>1546</v>
      </c>
      <c r="E573" s="836" t="s">
        <v>1547</v>
      </c>
      <c r="F573" s="837" t="s">
        <v>77</v>
      </c>
    </row>
    <row r="574" spans="2:6" ht="76.5">
      <c r="B574" s="955">
        <v>30</v>
      </c>
      <c r="C574" s="832" t="s">
        <v>1356</v>
      </c>
      <c r="D574" s="774" t="s">
        <v>209</v>
      </c>
      <c r="E574" s="833" t="s">
        <v>1590</v>
      </c>
      <c r="F574" s="834" t="s">
        <v>1591</v>
      </c>
    </row>
    <row r="575" spans="2:6" outlineLevel="1">
      <c r="B575" s="956"/>
      <c r="C575" s="835"/>
      <c r="D575" s="775" t="s">
        <v>196</v>
      </c>
      <c r="E575" s="836" t="s">
        <v>210</v>
      </c>
      <c r="F575" s="837" t="s">
        <v>77</v>
      </c>
    </row>
    <row r="576" spans="2:6" ht="36" outlineLevel="1">
      <c r="B576" s="956"/>
      <c r="C576" s="835"/>
      <c r="D576" s="775" t="s">
        <v>207</v>
      </c>
      <c r="E576" s="836" t="s">
        <v>208</v>
      </c>
      <c r="F576" s="837" t="s">
        <v>77</v>
      </c>
    </row>
    <row r="577" spans="2:6" ht="36" outlineLevel="1">
      <c r="B577" s="956"/>
      <c r="C577" s="835"/>
      <c r="D577" s="775" t="s">
        <v>200</v>
      </c>
      <c r="E577" s="836" t="s">
        <v>216</v>
      </c>
      <c r="F577" s="837" t="s">
        <v>77</v>
      </c>
    </row>
    <row r="578" spans="2:6" ht="48" outlineLevel="1">
      <c r="B578" s="957"/>
      <c r="C578" s="835"/>
      <c r="D578" s="775" t="s">
        <v>1546</v>
      </c>
      <c r="E578" s="836" t="s">
        <v>1547</v>
      </c>
      <c r="F578" s="837" t="s">
        <v>77</v>
      </c>
    </row>
    <row r="579" spans="2:6" ht="15">
      <c r="B579" s="838"/>
      <c r="C579" s="948" t="s">
        <v>2034</v>
      </c>
      <c r="D579" s="949"/>
      <c r="E579" s="949"/>
      <c r="F579" s="839"/>
    </row>
    <row r="580" spans="2:6" ht="15">
      <c r="B580" s="838"/>
      <c r="C580" s="950" t="s">
        <v>2035</v>
      </c>
      <c r="D580" s="951"/>
      <c r="E580" s="951"/>
      <c r="F580" s="834" t="s">
        <v>2036</v>
      </c>
    </row>
    <row r="581" spans="2:6" ht="15">
      <c r="B581" s="838"/>
      <c r="C581" s="948" t="s">
        <v>2037</v>
      </c>
      <c r="D581" s="949"/>
      <c r="E581" s="949"/>
      <c r="F581" s="839" t="s">
        <v>2036</v>
      </c>
    </row>
    <row r="582" spans="2:6" ht="21" customHeight="1">
      <c r="B582" s="953" t="s">
        <v>2038</v>
      </c>
      <c r="C582" s="954"/>
      <c r="D582" s="954"/>
      <c r="E582" s="954"/>
      <c r="F582" s="954"/>
    </row>
    <row r="583" spans="2:6" ht="63.75">
      <c r="B583" s="955">
        <v>31</v>
      </c>
      <c r="C583" s="832" t="s">
        <v>1357</v>
      </c>
      <c r="D583" s="774" t="s">
        <v>205</v>
      </c>
      <c r="E583" s="833" t="s">
        <v>1592</v>
      </c>
      <c r="F583" s="834" t="s">
        <v>1358</v>
      </c>
    </row>
    <row r="584" spans="2:6" ht="36" outlineLevel="1">
      <c r="B584" s="956"/>
      <c r="C584" s="835"/>
      <c r="D584" s="775" t="s">
        <v>1345</v>
      </c>
      <c r="E584" s="836" t="s">
        <v>1346</v>
      </c>
      <c r="F584" s="837" t="s">
        <v>77</v>
      </c>
    </row>
    <row r="585" spans="2:6" ht="36" outlineLevel="1">
      <c r="B585" s="956"/>
      <c r="C585" s="835"/>
      <c r="D585" s="775" t="s">
        <v>202</v>
      </c>
      <c r="E585" s="836" t="s">
        <v>203</v>
      </c>
      <c r="F585" s="837" t="s">
        <v>77</v>
      </c>
    </row>
    <row r="586" spans="2:6" outlineLevel="1">
      <c r="B586" s="956"/>
      <c r="C586" s="835"/>
      <c r="D586" s="775" t="s">
        <v>196</v>
      </c>
      <c r="E586" s="836" t="s">
        <v>197</v>
      </c>
      <c r="F586" s="837" t="s">
        <v>77</v>
      </c>
    </row>
    <row r="587" spans="2:6" ht="48" outlineLevel="1">
      <c r="B587" s="956"/>
      <c r="C587" s="835"/>
      <c r="D587" s="775" t="s">
        <v>1386</v>
      </c>
      <c r="E587" s="836" t="s">
        <v>1387</v>
      </c>
      <c r="F587" s="837" t="s">
        <v>77</v>
      </c>
    </row>
    <row r="588" spans="2:6" outlineLevel="1">
      <c r="B588" s="956"/>
      <c r="C588" s="835"/>
      <c r="D588" s="775" t="s">
        <v>1435</v>
      </c>
      <c r="E588" s="836" t="s">
        <v>1431</v>
      </c>
      <c r="F588" s="837" t="s">
        <v>1593</v>
      </c>
    </row>
    <row r="589" spans="2:6" outlineLevel="1">
      <c r="B589" s="956"/>
      <c r="C589" s="835"/>
      <c r="D589" s="775" t="s">
        <v>1489</v>
      </c>
      <c r="E589" s="836" t="s">
        <v>1431</v>
      </c>
      <c r="F589" s="837" t="s">
        <v>1593</v>
      </c>
    </row>
    <row r="590" spans="2:6" ht="24" outlineLevel="1">
      <c r="B590" s="956"/>
      <c r="C590" s="835"/>
      <c r="D590" s="775" t="s">
        <v>1490</v>
      </c>
      <c r="E590" s="836" t="s">
        <v>1413</v>
      </c>
      <c r="F590" s="837" t="s">
        <v>1594</v>
      </c>
    </row>
    <row r="591" spans="2:6" outlineLevel="1">
      <c r="B591" s="956"/>
      <c r="C591" s="835"/>
      <c r="D591" s="775" t="s">
        <v>1400</v>
      </c>
      <c r="E591" s="836" t="s">
        <v>1431</v>
      </c>
      <c r="F591" s="837" t="s">
        <v>1593</v>
      </c>
    </row>
    <row r="592" spans="2:6" outlineLevel="1">
      <c r="B592" s="956"/>
      <c r="C592" s="835"/>
      <c r="D592" s="775" t="s">
        <v>1491</v>
      </c>
      <c r="E592" s="836" t="s">
        <v>1410</v>
      </c>
      <c r="F592" s="837" t="s">
        <v>1595</v>
      </c>
    </row>
    <row r="593" spans="2:6" outlineLevel="1">
      <c r="B593" s="956"/>
      <c r="C593" s="835"/>
      <c r="D593" s="775" t="s">
        <v>1492</v>
      </c>
      <c r="E593" s="836" t="s">
        <v>1397</v>
      </c>
      <c r="F593" s="837" t="s">
        <v>1596</v>
      </c>
    </row>
    <row r="594" spans="2:6" ht="24" outlineLevel="1">
      <c r="B594" s="956"/>
      <c r="C594" s="835"/>
      <c r="D594" s="775" t="s">
        <v>1461</v>
      </c>
      <c r="E594" s="836" t="s">
        <v>1425</v>
      </c>
      <c r="F594" s="837" t="s">
        <v>1597</v>
      </c>
    </row>
    <row r="595" spans="2:6" outlineLevel="1">
      <c r="B595" s="956"/>
      <c r="C595" s="835"/>
      <c r="D595" s="775" t="s">
        <v>1464</v>
      </c>
      <c r="E595" s="836" t="s">
        <v>1405</v>
      </c>
      <c r="F595" s="837" t="s">
        <v>1598</v>
      </c>
    </row>
    <row r="596" spans="2:6" ht="48" outlineLevel="1">
      <c r="B596" s="956"/>
      <c r="C596" s="835"/>
      <c r="D596" s="775" t="s">
        <v>1493</v>
      </c>
      <c r="E596" s="836" t="s">
        <v>1494</v>
      </c>
      <c r="F596" s="837" t="s">
        <v>1599</v>
      </c>
    </row>
    <row r="597" spans="2:6" ht="48" outlineLevel="1">
      <c r="B597" s="956"/>
      <c r="C597" s="835"/>
      <c r="D597" s="775" t="s">
        <v>1495</v>
      </c>
      <c r="E597" s="836" t="s">
        <v>1496</v>
      </c>
      <c r="F597" s="837" t="s">
        <v>1600</v>
      </c>
    </row>
    <row r="598" spans="2:6" ht="48" outlineLevel="1">
      <c r="B598" s="956"/>
      <c r="C598" s="835"/>
      <c r="D598" s="775" t="s">
        <v>1497</v>
      </c>
      <c r="E598" s="836" t="s">
        <v>1498</v>
      </c>
      <c r="F598" s="837" t="s">
        <v>1601</v>
      </c>
    </row>
    <row r="599" spans="2:6" ht="48" outlineLevel="1">
      <c r="B599" s="956"/>
      <c r="C599" s="835"/>
      <c r="D599" s="775" t="s">
        <v>1499</v>
      </c>
      <c r="E599" s="836" t="s">
        <v>1440</v>
      </c>
      <c r="F599" s="837" t="s">
        <v>1602</v>
      </c>
    </row>
    <row r="600" spans="2:6" ht="48" outlineLevel="1">
      <c r="B600" s="956"/>
      <c r="C600" s="835"/>
      <c r="D600" s="775" t="s">
        <v>1500</v>
      </c>
      <c r="E600" s="836" t="s">
        <v>1427</v>
      </c>
      <c r="F600" s="837" t="s">
        <v>1603</v>
      </c>
    </row>
    <row r="601" spans="2:6" ht="48" outlineLevel="1">
      <c r="B601" s="956"/>
      <c r="C601" s="835"/>
      <c r="D601" s="775" t="s">
        <v>1501</v>
      </c>
      <c r="E601" s="836" t="s">
        <v>1440</v>
      </c>
      <c r="F601" s="837" t="s">
        <v>1602</v>
      </c>
    </row>
    <row r="602" spans="2:6" ht="48" outlineLevel="1">
      <c r="B602" s="956"/>
      <c r="C602" s="835"/>
      <c r="D602" s="775" t="s">
        <v>1502</v>
      </c>
      <c r="E602" s="836" t="s">
        <v>1498</v>
      </c>
      <c r="F602" s="837" t="s">
        <v>1601</v>
      </c>
    </row>
    <row r="603" spans="2:6" outlineLevel="1">
      <c r="B603" s="957"/>
      <c r="C603" s="835"/>
      <c r="D603" s="775" t="s">
        <v>198</v>
      </c>
      <c r="E603" s="836" t="s">
        <v>199</v>
      </c>
      <c r="F603" s="837"/>
    </row>
    <row r="604" spans="2:6" ht="15">
      <c r="B604" s="838"/>
      <c r="C604" s="948" t="s">
        <v>2039</v>
      </c>
      <c r="D604" s="949"/>
      <c r="E604" s="949"/>
      <c r="F604" s="839"/>
    </row>
    <row r="605" spans="2:6" ht="15">
      <c r="B605" s="838"/>
      <c r="C605" s="950" t="s">
        <v>2040</v>
      </c>
      <c r="D605" s="951"/>
      <c r="E605" s="951"/>
      <c r="F605" s="834" t="s">
        <v>1358</v>
      </c>
    </row>
    <row r="606" spans="2:6" ht="15">
      <c r="B606" s="838"/>
      <c r="C606" s="948" t="s">
        <v>2041</v>
      </c>
      <c r="D606" s="949"/>
      <c r="E606" s="949"/>
      <c r="F606" s="839" t="s">
        <v>1358</v>
      </c>
    </row>
    <row r="607" spans="2:6" ht="21" customHeight="1">
      <c r="B607" s="953" t="s">
        <v>2042</v>
      </c>
      <c r="C607" s="954"/>
      <c r="D607" s="954"/>
      <c r="E607" s="954"/>
      <c r="F607" s="954"/>
    </row>
    <row r="608" spans="2:6" ht="51">
      <c r="B608" s="955">
        <v>32</v>
      </c>
      <c r="C608" s="832" t="s">
        <v>1960</v>
      </c>
      <c r="D608" s="774" t="s">
        <v>1786</v>
      </c>
      <c r="E608" s="833" t="s">
        <v>1961</v>
      </c>
      <c r="F608" s="834" t="s">
        <v>1962</v>
      </c>
    </row>
    <row r="609" spans="2:6" outlineLevel="1">
      <c r="B609" s="956"/>
      <c r="C609" s="835"/>
      <c r="D609" s="775" t="s">
        <v>1963</v>
      </c>
      <c r="E609" s="836" t="s">
        <v>1964</v>
      </c>
      <c r="F609" s="837" t="s">
        <v>77</v>
      </c>
    </row>
    <row r="610" spans="2:6" ht="36" outlineLevel="1">
      <c r="B610" s="956"/>
      <c r="C610" s="835"/>
      <c r="D610" s="775" t="s">
        <v>1787</v>
      </c>
      <c r="E610" s="836" t="s">
        <v>1788</v>
      </c>
      <c r="F610" s="837" t="s">
        <v>77</v>
      </c>
    </row>
    <row r="611" spans="2:6" outlineLevel="1">
      <c r="B611" s="956"/>
      <c r="C611" s="835"/>
      <c r="D611" s="775" t="s">
        <v>196</v>
      </c>
      <c r="E611" s="836" t="s">
        <v>197</v>
      </c>
      <c r="F611" s="837" t="s">
        <v>77</v>
      </c>
    </row>
    <row r="612" spans="2:6" ht="48" outlineLevel="1">
      <c r="B612" s="956"/>
      <c r="C612" s="835"/>
      <c r="D612" s="775" t="s">
        <v>1386</v>
      </c>
      <c r="E612" s="836" t="s">
        <v>1387</v>
      </c>
      <c r="F612" s="837" t="s">
        <v>77</v>
      </c>
    </row>
    <row r="613" spans="2:6" outlineLevel="1">
      <c r="B613" s="956"/>
      <c r="C613" s="835"/>
      <c r="D613" s="775" t="s">
        <v>1435</v>
      </c>
      <c r="E613" s="836" t="s">
        <v>1410</v>
      </c>
      <c r="F613" s="837">
        <v>417.1</v>
      </c>
    </row>
    <row r="614" spans="2:6" ht="24" outlineLevel="1">
      <c r="B614" s="956"/>
      <c r="C614" s="835"/>
      <c r="D614" s="775" t="s">
        <v>1503</v>
      </c>
      <c r="E614" s="836" t="s">
        <v>1425</v>
      </c>
      <c r="F614" s="837" t="s">
        <v>1965</v>
      </c>
    </row>
    <row r="615" spans="2:6" outlineLevel="1">
      <c r="B615" s="956"/>
      <c r="C615" s="835"/>
      <c r="D615" s="775" t="s">
        <v>1439</v>
      </c>
      <c r="E615" s="836" t="s">
        <v>1397</v>
      </c>
      <c r="F615" s="837" t="s">
        <v>1966</v>
      </c>
    </row>
    <row r="616" spans="2:6" ht="24" outlineLevel="1">
      <c r="B616" s="956"/>
      <c r="C616" s="835"/>
      <c r="D616" s="775" t="s">
        <v>1441</v>
      </c>
      <c r="E616" s="836" t="s">
        <v>1473</v>
      </c>
      <c r="F616" s="837" t="s">
        <v>1967</v>
      </c>
    </row>
    <row r="617" spans="2:6" ht="36" outlineLevel="1">
      <c r="B617" s="956"/>
      <c r="C617" s="835"/>
      <c r="D617" s="775" t="s">
        <v>1709</v>
      </c>
      <c r="E617" s="836" t="s">
        <v>1405</v>
      </c>
      <c r="F617" s="837" t="s">
        <v>1968</v>
      </c>
    </row>
    <row r="618" spans="2:6" ht="48" outlineLevel="1">
      <c r="B618" s="956"/>
      <c r="C618" s="835"/>
      <c r="D618" s="775" t="s">
        <v>1789</v>
      </c>
      <c r="E618" s="836" t="s">
        <v>1408</v>
      </c>
      <c r="F618" s="837" t="s">
        <v>1969</v>
      </c>
    </row>
    <row r="619" spans="2:6" ht="36" outlineLevel="1">
      <c r="B619" s="956"/>
      <c r="C619" s="835"/>
      <c r="D619" s="775" t="s">
        <v>1790</v>
      </c>
      <c r="E619" s="836" t="s">
        <v>1405</v>
      </c>
      <c r="F619" s="837" t="s">
        <v>1968</v>
      </c>
    </row>
    <row r="620" spans="2:6" ht="48" outlineLevel="1">
      <c r="B620" s="956"/>
      <c r="C620" s="835"/>
      <c r="D620" s="775" t="s">
        <v>1791</v>
      </c>
      <c r="E620" s="836" t="s">
        <v>1408</v>
      </c>
      <c r="F620" s="837" t="s">
        <v>1969</v>
      </c>
    </row>
    <row r="621" spans="2:6" ht="36" outlineLevel="1">
      <c r="B621" s="956"/>
      <c r="C621" s="835"/>
      <c r="D621" s="775" t="s">
        <v>1792</v>
      </c>
      <c r="E621" s="836" t="s">
        <v>1431</v>
      </c>
      <c r="F621" s="837">
        <v>834.21</v>
      </c>
    </row>
    <row r="622" spans="2:6" ht="36" outlineLevel="1">
      <c r="B622" s="956"/>
      <c r="C622" s="835"/>
      <c r="D622" s="775" t="s">
        <v>1716</v>
      </c>
      <c r="E622" s="836" t="s">
        <v>1793</v>
      </c>
      <c r="F622" s="837" t="s">
        <v>1970</v>
      </c>
    </row>
    <row r="623" spans="2:6" outlineLevel="1">
      <c r="B623" s="956"/>
      <c r="C623" s="835"/>
      <c r="D623" s="775" t="s">
        <v>1400</v>
      </c>
      <c r="E623" s="836" t="s">
        <v>1408</v>
      </c>
      <c r="F623" s="837" t="s">
        <v>1969</v>
      </c>
    </row>
    <row r="624" spans="2:6" ht="24" outlineLevel="1">
      <c r="B624" s="956"/>
      <c r="C624" s="835"/>
      <c r="D624" s="775" t="s">
        <v>1794</v>
      </c>
      <c r="E624" s="836" t="s">
        <v>1397</v>
      </c>
      <c r="F624" s="837" t="s">
        <v>1966</v>
      </c>
    </row>
    <row r="625" spans="2:6" ht="24" outlineLevel="1">
      <c r="B625" s="956"/>
      <c r="C625" s="835"/>
      <c r="D625" s="775" t="s">
        <v>1461</v>
      </c>
      <c r="E625" s="836" t="s">
        <v>1405</v>
      </c>
      <c r="F625" s="837" t="s">
        <v>1968</v>
      </c>
    </row>
    <row r="626" spans="2:6" ht="24" outlineLevel="1">
      <c r="B626" s="956"/>
      <c r="C626" s="835"/>
      <c r="D626" s="775" t="s">
        <v>1795</v>
      </c>
      <c r="E626" s="836" t="s">
        <v>1410</v>
      </c>
      <c r="F626" s="837">
        <v>417.1</v>
      </c>
    </row>
    <row r="627" spans="2:6" outlineLevel="1">
      <c r="B627" s="956"/>
      <c r="C627" s="835"/>
      <c r="D627" s="775" t="s">
        <v>1464</v>
      </c>
      <c r="E627" s="836" t="s">
        <v>1405</v>
      </c>
      <c r="F627" s="837" t="s">
        <v>1968</v>
      </c>
    </row>
    <row r="628" spans="2:6" outlineLevel="1">
      <c r="B628" s="957"/>
      <c r="C628" s="835"/>
      <c r="D628" s="775" t="s">
        <v>198</v>
      </c>
      <c r="E628" s="836" t="s">
        <v>199</v>
      </c>
      <c r="F628" s="837"/>
    </row>
    <row r="629" spans="2:6" ht="51">
      <c r="B629" s="955">
        <v>33</v>
      </c>
      <c r="C629" s="832" t="s">
        <v>1796</v>
      </c>
      <c r="D629" s="774" t="s">
        <v>1797</v>
      </c>
      <c r="E629" s="833" t="s">
        <v>1798</v>
      </c>
      <c r="F629" s="834" t="s">
        <v>1799</v>
      </c>
    </row>
    <row r="630" spans="2:6" outlineLevel="1">
      <c r="B630" s="956"/>
      <c r="C630" s="835"/>
      <c r="D630" s="775" t="s">
        <v>1741</v>
      </c>
      <c r="E630" s="836" t="s">
        <v>1742</v>
      </c>
      <c r="F630" s="837" t="s">
        <v>77</v>
      </c>
    </row>
    <row r="631" spans="2:6" ht="36" outlineLevel="1">
      <c r="B631" s="956"/>
      <c r="C631" s="835"/>
      <c r="D631" s="775" t="s">
        <v>1800</v>
      </c>
      <c r="E631" s="836" t="s">
        <v>1801</v>
      </c>
      <c r="F631" s="837" t="s">
        <v>77</v>
      </c>
    </row>
    <row r="632" spans="2:6" ht="48" outlineLevel="1">
      <c r="B632" s="956"/>
      <c r="C632" s="835"/>
      <c r="D632" s="775" t="s">
        <v>1802</v>
      </c>
      <c r="E632" s="836" t="s">
        <v>1803</v>
      </c>
      <c r="F632" s="837" t="s">
        <v>77</v>
      </c>
    </row>
    <row r="633" spans="2:6" outlineLevel="1">
      <c r="B633" s="956"/>
      <c r="C633" s="835"/>
      <c r="D633" s="775" t="s">
        <v>1804</v>
      </c>
      <c r="E633" s="836" t="s">
        <v>1805</v>
      </c>
      <c r="F633" s="837" t="s">
        <v>77</v>
      </c>
    </row>
    <row r="634" spans="2:6" outlineLevel="1">
      <c r="B634" s="956"/>
      <c r="C634" s="835"/>
      <c r="D634" s="775" t="s">
        <v>196</v>
      </c>
      <c r="E634" s="836" t="s">
        <v>197</v>
      </c>
      <c r="F634" s="837" t="s">
        <v>77</v>
      </c>
    </row>
    <row r="635" spans="2:6" ht="48" outlineLevel="1">
      <c r="B635" s="956"/>
      <c r="C635" s="835"/>
      <c r="D635" s="775" t="s">
        <v>1386</v>
      </c>
      <c r="E635" s="836" t="s">
        <v>1387</v>
      </c>
      <c r="F635" s="837" t="s">
        <v>77</v>
      </c>
    </row>
    <row r="636" spans="2:6" outlineLevel="1">
      <c r="B636" s="956"/>
      <c r="C636" s="835"/>
      <c r="D636" s="775" t="s">
        <v>1435</v>
      </c>
      <c r="E636" s="836" t="s">
        <v>1431</v>
      </c>
      <c r="F636" s="837">
        <v>408.51</v>
      </c>
    </row>
    <row r="637" spans="2:6" outlineLevel="1">
      <c r="B637" s="956"/>
      <c r="C637" s="835"/>
      <c r="D637" s="775" t="s">
        <v>1489</v>
      </c>
      <c r="E637" s="836" t="s">
        <v>1425</v>
      </c>
      <c r="F637" s="837">
        <v>612.77</v>
      </c>
    </row>
    <row r="638" spans="2:6" ht="48" outlineLevel="1">
      <c r="B638" s="956"/>
      <c r="C638" s="835"/>
      <c r="D638" s="775" t="s">
        <v>1806</v>
      </c>
      <c r="E638" s="836" t="s">
        <v>1413</v>
      </c>
      <c r="F638" s="837" t="s">
        <v>1807</v>
      </c>
    </row>
    <row r="639" spans="2:6" ht="48" outlineLevel="1">
      <c r="B639" s="956"/>
      <c r="C639" s="835"/>
      <c r="D639" s="775" t="s">
        <v>1808</v>
      </c>
      <c r="E639" s="836" t="s">
        <v>1809</v>
      </c>
      <c r="F639" s="837" t="s">
        <v>1810</v>
      </c>
    </row>
    <row r="640" spans="2:6" ht="48" outlineLevel="1">
      <c r="B640" s="956"/>
      <c r="C640" s="835"/>
      <c r="D640" s="775" t="s">
        <v>1811</v>
      </c>
      <c r="E640" s="836" t="s">
        <v>1812</v>
      </c>
      <c r="F640" s="837" t="s">
        <v>1813</v>
      </c>
    </row>
    <row r="641" spans="2:6" outlineLevel="1">
      <c r="B641" s="956"/>
      <c r="C641" s="835"/>
      <c r="D641" s="775" t="s">
        <v>1400</v>
      </c>
      <c r="E641" s="836" t="s">
        <v>1405</v>
      </c>
      <c r="F641" s="837" t="s">
        <v>1814</v>
      </c>
    </row>
    <row r="642" spans="2:6" outlineLevel="1">
      <c r="B642" s="956"/>
      <c r="C642" s="835"/>
      <c r="D642" s="775" t="s">
        <v>1492</v>
      </c>
      <c r="E642" s="836" t="s">
        <v>1403</v>
      </c>
      <c r="F642" s="837" t="s">
        <v>1815</v>
      </c>
    </row>
    <row r="643" spans="2:6" ht="24" outlineLevel="1">
      <c r="B643" s="956"/>
      <c r="C643" s="835"/>
      <c r="D643" s="775" t="s">
        <v>1461</v>
      </c>
      <c r="E643" s="836" t="s">
        <v>1431</v>
      </c>
      <c r="F643" s="837">
        <v>408.51</v>
      </c>
    </row>
    <row r="644" spans="2:6" outlineLevel="1">
      <c r="B644" s="956"/>
      <c r="C644" s="835"/>
      <c r="D644" s="775" t="s">
        <v>1464</v>
      </c>
      <c r="E644" s="836" t="s">
        <v>1816</v>
      </c>
      <c r="F644" s="837">
        <v>469.79</v>
      </c>
    </row>
    <row r="645" spans="2:6" outlineLevel="1">
      <c r="B645" s="957"/>
      <c r="C645" s="835"/>
      <c r="D645" s="775" t="s">
        <v>198</v>
      </c>
      <c r="E645" s="836" t="s">
        <v>1817</v>
      </c>
      <c r="F645" s="837"/>
    </row>
    <row r="646" spans="2:6" ht="51">
      <c r="B646" s="955">
        <v>34</v>
      </c>
      <c r="C646" s="832" t="s">
        <v>1818</v>
      </c>
      <c r="D646" s="774" t="s">
        <v>1819</v>
      </c>
      <c r="E646" s="833" t="s">
        <v>1820</v>
      </c>
      <c r="F646" s="834" t="s">
        <v>1821</v>
      </c>
    </row>
    <row r="647" spans="2:6" ht="36" outlineLevel="1">
      <c r="B647" s="956"/>
      <c r="C647" s="835"/>
      <c r="D647" s="775" t="s">
        <v>1822</v>
      </c>
      <c r="E647" s="836" t="s">
        <v>1823</v>
      </c>
      <c r="F647" s="837" t="s">
        <v>77</v>
      </c>
    </row>
    <row r="648" spans="2:6" outlineLevel="1">
      <c r="B648" s="956"/>
      <c r="C648" s="835"/>
      <c r="D648" s="775" t="s">
        <v>196</v>
      </c>
      <c r="E648" s="836" t="s">
        <v>197</v>
      </c>
      <c r="F648" s="837" t="s">
        <v>77</v>
      </c>
    </row>
    <row r="649" spans="2:6" ht="48" outlineLevel="1">
      <c r="B649" s="956"/>
      <c r="C649" s="835"/>
      <c r="D649" s="775" t="s">
        <v>1386</v>
      </c>
      <c r="E649" s="836" t="s">
        <v>1387</v>
      </c>
      <c r="F649" s="837" t="s">
        <v>77</v>
      </c>
    </row>
    <row r="650" spans="2:6" outlineLevel="1">
      <c r="B650" s="956"/>
      <c r="C650" s="835"/>
      <c r="D650" s="775" t="s">
        <v>1824</v>
      </c>
      <c r="E650" s="836" t="s">
        <v>1473</v>
      </c>
      <c r="F650" s="837" t="s">
        <v>1825</v>
      </c>
    </row>
    <row r="651" spans="2:6" outlineLevel="1">
      <c r="B651" s="956"/>
      <c r="C651" s="835"/>
      <c r="D651" s="775" t="s">
        <v>1826</v>
      </c>
      <c r="E651" s="836" t="s">
        <v>1421</v>
      </c>
      <c r="F651" s="837" t="s">
        <v>1827</v>
      </c>
    </row>
    <row r="652" spans="2:6" outlineLevel="1">
      <c r="B652" s="956"/>
      <c r="C652" s="835"/>
      <c r="D652" s="775" t="s">
        <v>1828</v>
      </c>
      <c r="E652" s="836" t="s">
        <v>1427</v>
      </c>
      <c r="F652" s="837" t="s">
        <v>1829</v>
      </c>
    </row>
    <row r="653" spans="2:6" outlineLevel="1">
      <c r="B653" s="956"/>
      <c r="C653" s="835"/>
      <c r="D653" s="775" t="s">
        <v>1830</v>
      </c>
      <c r="E653" s="836" t="s">
        <v>1831</v>
      </c>
      <c r="F653" s="837" t="s">
        <v>1832</v>
      </c>
    </row>
    <row r="654" spans="2:6" outlineLevel="1">
      <c r="B654" s="956"/>
      <c r="C654" s="835"/>
      <c r="D654" s="775" t="s">
        <v>1833</v>
      </c>
      <c r="E654" s="836" t="s">
        <v>1410</v>
      </c>
      <c r="F654" s="837">
        <v>671.33</v>
      </c>
    </row>
    <row r="655" spans="2:6" outlineLevel="1">
      <c r="B655" s="956"/>
      <c r="C655" s="835"/>
      <c r="D655" s="775" t="s">
        <v>1834</v>
      </c>
      <c r="E655" s="836" t="s">
        <v>1835</v>
      </c>
      <c r="F655" s="837" t="s">
        <v>1836</v>
      </c>
    </row>
    <row r="656" spans="2:6" outlineLevel="1">
      <c r="B656" s="956"/>
      <c r="C656" s="835"/>
      <c r="D656" s="775" t="s">
        <v>1837</v>
      </c>
      <c r="E656" s="836" t="s">
        <v>1431</v>
      </c>
      <c r="F656" s="837" t="s">
        <v>1838</v>
      </c>
    </row>
    <row r="657" spans="2:6" outlineLevel="1">
      <c r="B657" s="956"/>
      <c r="C657" s="835"/>
      <c r="D657" s="775" t="s">
        <v>1839</v>
      </c>
      <c r="E657" s="836" t="s">
        <v>1458</v>
      </c>
      <c r="F657" s="837">
        <v>402.8</v>
      </c>
    </row>
    <row r="658" spans="2:6" outlineLevel="1">
      <c r="B658" s="956"/>
      <c r="C658" s="835"/>
      <c r="D658" s="775" t="s">
        <v>1400</v>
      </c>
      <c r="E658" s="836" t="s">
        <v>1397</v>
      </c>
      <c r="F658" s="837" t="s">
        <v>1840</v>
      </c>
    </row>
    <row r="659" spans="2:6" outlineLevel="1">
      <c r="B659" s="956"/>
      <c r="C659" s="835"/>
      <c r="D659" s="775" t="s">
        <v>1841</v>
      </c>
      <c r="E659" s="836" t="s">
        <v>1405</v>
      </c>
      <c r="F659" s="837" t="s">
        <v>1842</v>
      </c>
    </row>
    <row r="660" spans="2:6" outlineLevel="1">
      <c r="B660" s="956"/>
      <c r="C660" s="835"/>
      <c r="D660" s="775" t="s">
        <v>1412</v>
      </c>
      <c r="E660" s="836" t="s">
        <v>1413</v>
      </c>
      <c r="F660" s="837" t="s">
        <v>1843</v>
      </c>
    </row>
    <row r="661" spans="2:6" outlineLevel="1">
      <c r="B661" s="957"/>
      <c r="C661" s="835"/>
      <c r="D661" s="775" t="s">
        <v>198</v>
      </c>
      <c r="E661" s="836" t="s">
        <v>199</v>
      </c>
      <c r="F661" s="837"/>
    </row>
    <row r="662" spans="2:6" ht="51">
      <c r="B662" s="955">
        <v>35</v>
      </c>
      <c r="C662" s="832" t="s">
        <v>1844</v>
      </c>
      <c r="D662" s="774" t="s">
        <v>1845</v>
      </c>
      <c r="E662" s="833" t="s">
        <v>1846</v>
      </c>
      <c r="F662" s="834" t="s">
        <v>1847</v>
      </c>
    </row>
    <row r="663" spans="2:6" ht="24" outlineLevel="1">
      <c r="B663" s="956"/>
      <c r="C663" s="835"/>
      <c r="D663" s="775" t="s">
        <v>1848</v>
      </c>
      <c r="E663" s="836" t="s">
        <v>1849</v>
      </c>
      <c r="F663" s="837" t="s">
        <v>77</v>
      </c>
    </row>
    <row r="664" spans="2:6" ht="36" outlineLevel="1">
      <c r="B664" s="956"/>
      <c r="C664" s="835"/>
      <c r="D664" s="775" t="s">
        <v>1850</v>
      </c>
      <c r="E664" s="836" t="s">
        <v>1851</v>
      </c>
      <c r="F664" s="837" t="s">
        <v>77</v>
      </c>
    </row>
    <row r="665" spans="2:6" ht="36" outlineLevel="1">
      <c r="B665" s="956"/>
      <c r="C665" s="835"/>
      <c r="D665" s="775" t="s">
        <v>1852</v>
      </c>
      <c r="E665" s="836" t="s">
        <v>1853</v>
      </c>
      <c r="F665" s="837" t="s">
        <v>77</v>
      </c>
    </row>
    <row r="666" spans="2:6" outlineLevel="1">
      <c r="B666" s="956"/>
      <c r="C666" s="835"/>
      <c r="D666" s="775" t="s">
        <v>1854</v>
      </c>
      <c r="E666" s="836" t="s">
        <v>1855</v>
      </c>
      <c r="F666" s="837" t="s">
        <v>77</v>
      </c>
    </row>
    <row r="667" spans="2:6" ht="48" outlineLevel="1">
      <c r="B667" s="956"/>
      <c r="C667" s="835"/>
      <c r="D667" s="775" t="s">
        <v>1386</v>
      </c>
      <c r="E667" s="836" t="s">
        <v>1387</v>
      </c>
      <c r="F667" s="837" t="s">
        <v>77</v>
      </c>
    </row>
    <row r="668" spans="2:6" outlineLevel="1">
      <c r="B668" s="956"/>
      <c r="C668" s="835"/>
      <c r="D668" s="775" t="s">
        <v>1856</v>
      </c>
      <c r="E668" s="836" t="s">
        <v>1857</v>
      </c>
      <c r="F668" s="837" t="s">
        <v>1858</v>
      </c>
    </row>
    <row r="669" spans="2:6" outlineLevel="1">
      <c r="B669" s="956"/>
      <c r="C669" s="835"/>
      <c r="D669" s="775" t="s">
        <v>1400</v>
      </c>
      <c r="E669" s="836" t="s">
        <v>1859</v>
      </c>
      <c r="F669" s="837" t="s">
        <v>1860</v>
      </c>
    </row>
    <row r="670" spans="2:6" outlineLevel="1">
      <c r="B670" s="956"/>
      <c r="C670" s="835"/>
      <c r="D670" s="775" t="s">
        <v>1412</v>
      </c>
      <c r="E670" s="836" t="s">
        <v>1393</v>
      </c>
      <c r="F670" s="837" t="s">
        <v>1861</v>
      </c>
    </row>
    <row r="671" spans="2:6" outlineLevel="1">
      <c r="B671" s="957"/>
      <c r="C671" s="835"/>
      <c r="D671" s="775" t="s">
        <v>198</v>
      </c>
      <c r="E671" s="836" t="s">
        <v>199</v>
      </c>
      <c r="F671" s="837"/>
    </row>
    <row r="672" spans="2:6" ht="38.25">
      <c r="B672" s="955">
        <v>36</v>
      </c>
      <c r="C672" s="832" t="s">
        <v>1862</v>
      </c>
      <c r="D672" s="774" t="s">
        <v>1863</v>
      </c>
      <c r="E672" s="833" t="s">
        <v>1864</v>
      </c>
      <c r="F672" s="834" t="s">
        <v>1865</v>
      </c>
    </row>
    <row r="673" spans="2:6" ht="48" outlineLevel="1">
      <c r="B673" s="956"/>
      <c r="C673" s="835"/>
      <c r="D673" s="775" t="s">
        <v>1866</v>
      </c>
      <c r="E673" s="836" t="s">
        <v>1867</v>
      </c>
      <c r="F673" s="837" t="s">
        <v>77</v>
      </c>
    </row>
    <row r="674" spans="2:6" ht="36" outlineLevel="1">
      <c r="B674" s="956"/>
      <c r="C674" s="835"/>
      <c r="D674" s="775" t="s">
        <v>1868</v>
      </c>
      <c r="E674" s="836" t="s">
        <v>1869</v>
      </c>
      <c r="F674" s="837" t="s">
        <v>77</v>
      </c>
    </row>
    <row r="675" spans="2:6" ht="48" outlineLevel="1">
      <c r="B675" s="956"/>
      <c r="C675" s="835"/>
      <c r="D675" s="775" t="s">
        <v>1870</v>
      </c>
      <c r="E675" s="836" t="s">
        <v>1871</v>
      </c>
      <c r="F675" s="837" t="s">
        <v>77</v>
      </c>
    </row>
    <row r="676" spans="2:6" ht="24" outlineLevel="1">
      <c r="B676" s="956"/>
      <c r="C676" s="835"/>
      <c r="D676" s="775" t="s">
        <v>1697</v>
      </c>
      <c r="E676" s="836" t="s">
        <v>1872</v>
      </c>
      <c r="F676" s="837" t="s">
        <v>77</v>
      </c>
    </row>
    <row r="677" spans="2:6" outlineLevel="1">
      <c r="B677" s="956"/>
      <c r="C677" s="835"/>
      <c r="D677" s="775" t="s">
        <v>196</v>
      </c>
      <c r="E677" s="836" t="s">
        <v>197</v>
      </c>
      <c r="F677" s="837" t="s">
        <v>77</v>
      </c>
    </row>
    <row r="678" spans="2:6" ht="48" outlineLevel="1">
      <c r="B678" s="956"/>
      <c r="C678" s="835"/>
      <c r="D678" s="775" t="s">
        <v>1386</v>
      </c>
      <c r="E678" s="836" t="s">
        <v>1387</v>
      </c>
      <c r="F678" s="837" t="s">
        <v>77</v>
      </c>
    </row>
    <row r="679" spans="2:6" outlineLevel="1">
      <c r="B679" s="956"/>
      <c r="C679" s="835"/>
      <c r="D679" s="775" t="s">
        <v>1435</v>
      </c>
      <c r="E679" s="836" t="s">
        <v>1410</v>
      </c>
      <c r="F679" s="837">
        <v>519.01</v>
      </c>
    </row>
    <row r="680" spans="2:6" ht="24" outlineLevel="1">
      <c r="B680" s="956"/>
      <c r="C680" s="835"/>
      <c r="D680" s="775" t="s">
        <v>1503</v>
      </c>
      <c r="E680" s="836" t="s">
        <v>1425</v>
      </c>
      <c r="F680" s="837" t="s">
        <v>1873</v>
      </c>
    </row>
    <row r="681" spans="2:6" outlineLevel="1">
      <c r="B681" s="956"/>
      <c r="C681" s="835"/>
      <c r="D681" s="775" t="s">
        <v>1439</v>
      </c>
      <c r="E681" s="836" t="s">
        <v>1397</v>
      </c>
      <c r="F681" s="837" t="s">
        <v>1874</v>
      </c>
    </row>
    <row r="682" spans="2:6" ht="24" outlineLevel="1">
      <c r="B682" s="956"/>
      <c r="C682" s="835"/>
      <c r="D682" s="775" t="s">
        <v>1441</v>
      </c>
      <c r="E682" s="836" t="s">
        <v>1473</v>
      </c>
      <c r="F682" s="837" t="s">
        <v>1875</v>
      </c>
    </row>
    <row r="683" spans="2:6" ht="36" outlineLevel="1">
      <c r="B683" s="956"/>
      <c r="C683" s="835"/>
      <c r="D683" s="775" t="s">
        <v>1716</v>
      </c>
      <c r="E683" s="836" t="s">
        <v>1793</v>
      </c>
      <c r="F683" s="837" t="s">
        <v>1876</v>
      </c>
    </row>
    <row r="684" spans="2:6" outlineLevel="1">
      <c r="B684" s="956"/>
      <c r="C684" s="835"/>
      <c r="D684" s="775" t="s">
        <v>1400</v>
      </c>
      <c r="E684" s="836" t="s">
        <v>1408</v>
      </c>
      <c r="F684" s="837" t="s">
        <v>1877</v>
      </c>
    </row>
    <row r="685" spans="2:6" ht="24" outlineLevel="1">
      <c r="B685" s="956"/>
      <c r="C685" s="835"/>
      <c r="D685" s="775" t="s">
        <v>1794</v>
      </c>
      <c r="E685" s="836" t="s">
        <v>1397</v>
      </c>
      <c r="F685" s="837" t="s">
        <v>1874</v>
      </c>
    </row>
    <row r="686" spans="2:6" ht="24" outlineLevel="1">
      <c r="B686" s="956"/>
      <c r="C686" s="835"/>
      <c r="D686" s="775" t="s">
        <v>1461</v>
      </c>
      <c r="E686" s="836" t="s">
        <v>1405</v>
      </c>
      <c r="F686" s="837" t="s">
        <v>1878</v>
      </c>
    </row>
    <row r="687" spans="2:6" outlineLevel="1">
      <c r="B687" s="956"/>
      <c r="C687" s="835"/>
      <c r="D687" s="775" t="s">
        <v>1464</v>
      </c>
      <c r="E687" s="836" t="s">
        <v>1444</v>
      </c>
      <c r="F687" s="837" t="s">
        <v>1879</v>
      </c>
    </row>
    <row r="688" spans="2:6" outlineLevel="1">
      <c r="B688" s="957"/>
      <c r="C688" s="835"/>
      <c r="D688" s="775" t="s">
        <v>198</v>
      </c>
      <c r="E688" s="836" t="s">
        <v>1880</v>
      </c>
      <c r="F688" s="837"/>
    </row>
    <row r="689" spans="2:6" ht="38.25">
      <c r="B689" s="955">
        <v>37</v>
      </c>
      <c r="C689" s="832" t="s">
        <v>1920</v>
      </c>
      <c r="D689" s="774" t="s">
        <v>1310</v>
      </c>
      <c r="E689" s="833" t="s">
        <v>1921</v>
      </c>
      <c r="F689" s="834" t="s">
        <v>1922</v>
      </c>
    </row>
    <row r="690" spans="2:6" outlineLevel="1">
      <c r="B690" s="956"/>
      <c r="C690" s="835"/>
      <c r="D690" s="775" t="s">
        <v>1313</v>
      </c>
      <c r="E690" s="836" t="s">
        <v>1314</v>
      </c>
      <c r="F690" s="837" t="s">
        <v>77</v>
      </c>
    </row>
    <row r="691" spans="2:6" ht="48" outlineLevel="1">
      <c r="B691" s="956"/>
      <c r="C691" s="835"/>
      <c r="D691" s="775" t="s">
        <v>1315</v>
      </c>
      <c r="E691" s="836" t="s">
        <v>1316</v>
      </c>
      <c r="F691" s="837" t="s">
        <v>77</v>
      </c>
    </row>
    <row r="692" spans="2:6" outlineLevel="1">
      <c r="B692" s="956"/>
      <c r="C692" s="835"/>
      <c r="D692" s="775" t="s">
        <v>196</v>
      </c>
      <c r="E692" s="836" t="s">
        <v>197</v>
      </c>
      <c r="F692" s="837" t="s">
        <v>77</v>
      </c>
    </row>
    <row r="693" spans="2:6" ht="48" outlineLevel="1">
      <c r="B693" s="956"/>
      <c r="C693" s="835"/>
      <c r="D693" s="775" t="s">
        <v>1386</v>
      </c>
      <c r="E693" s="836" t="s">
        <v>1387</v>
      </c>
      <c r="F693" s="837" t="s">
        <v>77</v>
      </c>
    </row>
    <row r="694" spans="2:6" outlineLevel="1">
      <c r="B694" s="956"/>
      <c r="C694" s="835"/>
      <c r="D694" s="775" t="s">
        <v>1388</v>
      </c>
      <c r="E694" s="836" t="s">
        <v>1427</v>
      </c>
      <c r="F694" s="837" t="s">
        <v>1923</v>
      </c>
    </row>
    <row r="695" spans="2:6" outlineLevel="1">
      <c r="B695" s="956"/>
      <c r="C695" s="835"/>
      <c r="D695" s="775" t="s">
        <v>1390</v>
      </c>
      <c r="E695" s="836" t="s">
        <v>1469</v>
      </c>
      <c r="F695" s="837" t="s">
        <v>1924</v>
      </c>
    </row>
    <row r="696" spans="2:6" outlineLevel="1">
      <c r="B696" s="956"/>
      <c r="C696" s="835"/>
      <c r="D696" s="775" t="s">
        <v>1392</v>
      </c>
      <c r="E696" s="836" t="s">
        <v>1471</v>
      </c>
      <c r="F696" s="837" t="s">
        <v>1925</v>
      </c>
    </row>
    <row r="697" spans="2:6" outlineLevel="1">
      <c r="B697" s="956"/>
      <c r="C697" s="835"/>
      <c r="D697" s="775" t="s">
        <v>1394</v>
      </c>
      <c r="E697" s="836" t="s">
        <v>1473</v>
      </c>
      <c r="F697" s="837" t="s">
        <v>1926</v>
      </c>
    </row>
    <row r="698" spans="2:6" ht="24" outlineLevel="1">
      <c r="B698" s="956"/>
      <c r="C698" s="835"/>
      <c r="D698" s="775" t="s">
        <v>1396</v>
      </c>
      <c r="E698" s="836" t="s">
        <v>1393</v>
      </c>
      <c r="F698" s="837" t="s">
        <v>1927</v>
      </c>
    </row>
    <row r="699" spans="2:6" outlineLevel="1">
      <c r="B699" s="956"/>
      <c r="C699" s="835"/>
      <c r="D699" s="775" t="s">
        <v>1398</v>
      </c>
      <c r="E699" s="836" t="s">
        <v>1431</v>
      </c>
      <c r="F699" s="837" t="s">
        <v>1928</v>
      </c>
    </row>
    <row r="700" spans="2:6" outlineLevel="1">
      <c r="B700" s="956"/>
      <c r="C700" s="835"/>
      <c r="D700" s="775" t="s">
        <v>1400</v>
      </c>
      <c r="E700" s="836" t="s">
        <v>1431</v>
      </c>
      <c r="F700" s="837" t="s">
        <v>1928</v>
      </c>
    </row>
    <row r="701" spans="2:6" outlineLevel="1">
      <c r="B701" s="956"/>
      <c r="C701" s="835"/>
      <c r="D701" s="775" t="s">
        <v>1404</v>
      </c>
      <c r="E701" s="836" t="s">
        <v>1431</v>
      </c>
      <c r="F701" s="837" t="s">
        <v>1928</v>
      </c>
    </row>
    <row r="702" spans="2:6" outlineLevel="1">
      <c r="B702" s="956"/>
      <c r="C702" s="835"/>
      <c r="D702" s="775" t="s">
        <v>1412</v>
      </c>
      <c r="E702" s="836" t="s">
        <v>1403</v>
      </c>
      <c r="F702" s="837" t="s">
        <v>1929</v>
      </c>
    </row>
    <row r="703" spans="2:6" outlineLevel="1">
      <c r="B703" s="957"/>
      <c r="C703" s="835"/>
      <c r="D703" s="775" t="s">
        <v>198</v>
      </c>
      <c r="E703" s="836" t="s">
        <v>199</v>
      </c>
      <c r="F703" s="837"/>
    </row>
    <row r="704" spans="2:6" ht="15">
      <c r="B704" s="838"/>
      <c r="C704" s="948" t="s">
        <v>2043</v>
      </c>
      <c r="D704" s="949"/>
      <c r="E704" s="949"/>
      <c r="F704" s="839"/>
    </row>
    <row r="705" spans="2:6" ht="15">
      <c r="B705" s="838"/>
      <c r="C705" s="950" t="s">
        <v>2044</v>
      </c>
      <c r="D705" s="951"/>
      <c r="E705" s="951"/>
      <c r="F705" s="834" t="s">
        <v>1971</v>
      </c>
    </row>
    <row r="706" spans="2:6" ht="15">
      <c r="B706" s="838"/>
      <c r="C706" s="948" t="s">
        <v>2045</v>
      </c>
      <c r="D706" s="949"/>
      <c r="E706" s="949"/>
      <c r="F706" s="839" t="s">
        <v>1971</v>
      </c>
    </row>
    <row r="707" spans="2:6" ht="21" customHeight="1">
      <c r="B707" s="953" t="s">
        <v>2046</v>
      </c>
      <c r="C707" s="954"/>
      <c r="D707" s="954"/>
      <c r="E707" s="954"/>
      <c r="F707" s="954"/>
    </row>
    <row r="708" spans="2:6" ht="63.75">
      <c r="B708" s="955">
        <v>38</v>
      </c>
      <c r="C708" s="832" t="s">
        <v>1881</v>
      </c>
      <c r="D708" s="774" t="s">
        <v>1882</v>
      </c>
      <c r="E708" s="833" t="s">
        <v>1883</v>
      </c>
      <c r="F708" s="834" t="s">
        <v>1884</v>
      </c>
    </row>
    <row r="709" spans="2:6" ht="36" outlineLevel="1">
      <c r="B709" s="956"/>
      <c r="C709" s="835"/>
      <c r="D709" s="775" t="s">
        <v>1885</v>
      </c>
      <c r="E709" s="836" t="s">
        <v>1886</v>
      </c>
      <c r="F709" s="837" t="s">
        <v>77</v>
      </c>
    </row>
    <row r="710" spans="2:6" ht="24" outlineLevel="1">
      <c r="B710" s="956"/>
      <c r="C710" s="835"/>
      <c r="D710" s="775" t="s">
        <v>1887</v>
      </c>
      <c r="E710" s="836" t="s">
        <v>1888</v>
      </c>
      <c r="F710" s="837" t="s">
        <v>77</v>
      </c>
    </row>
    <row r="711" spans="2:6" ht="84" outlineLevel="1">
      <c r="B711" s="956"/>
      <c r="C711" s="835"/>
      <c r="D711" s="775" t="s">
        <v>1889</v>
      </c>
      <c r="E711" s="836" t="s">
        <v>1890</v>
      </c>
      <c r="F711" s="837" t="s">
        <v>77</v>
      </c>
    </row>
    <row r="712" spans="2:6" outlineLevel="1">
      <c r="B712" s="956"/>
      <c r="C712" s="835"/>
      <c r="D712" s="775" t="s">
        <v>1695</v>
      </c>
      <c r="E712" s="836" t="s">
        <v>1891</v>
      </c>
      <c r="F712" s="837" t="s">
        <v>77</v>
      </c>
    </row>
    <row r="713" spans="2:6" ht="36" outlineLevel="1">
      <c r="B713" s="956"/>
      <c r="C713" s="835"/>
      <c r="D713" s="775" t="s">
        <v>1892</v>
      </c>
      <c r="E713" s="836" t="s">
        <v>1893</v>
      </c>
      <c r="F713" s="837" t="s">
        <v>77</v>
      </c>
    </row>
    <row r="714" spans="2:6" ht="48" outlineLevel="1">
      <c r="B714" s="956"/>
      <c r="C714" s="835"/>
      <c r="D714" s="775" t="s">
        <v>1386</v>
      </c>
      <c r="E714" s="836" t="s">
        <v>1387</v>
      </c>
      <c r="F714" s="837" t="s">
        <v>77</v>
      </c>
    </row>
    <row r="715" spans="2:6" outlineLevel="1">
      <c r="B715" s="956"/>
      <c r="C715" s="835"/>
      <c r="D715" s="775" t="s">
        <v>1435</v>
      </c>
      <c r="E715" s="836" t="s">
        <v>1431</v>
      </c>
      <c r="F715" s="837" t="s">
        <v>1894</v>
      </c>
    </row>
    <row r="716" spans="2:6" ht="24" outlineLevel="1">
      <c r="B716" s="956"/>
      <c r="C716" s="835"/>
      <c r="D716" s="775" t="s">
        <v>1503</v>
      </c>
      <c r="E716" s="836" t="s">
        <v>1408</v>
      </c>
      <c r="F716" s="837" t="s">
        <v>1895</v>
      </c>
    </row>
    <row r="717" spans="2:6" outlineLevel="1">
      <c r="B717" s="956"/>
      <c r="C717" s="835"/>
      <c r="D717" s="775" t="s">
        <v>1439</v>
      </c>
      <c r="E717" s="836" t="s">
        <v>1471</v>
      </c>
      <c r="F717" s="837" t="s">
        <v>1896</v>
      </c>
    </row>
    <row r="718" spans="2:6" ht="24" outlineLevel="1">
      <c r="B718" s="956"/>
      <c r="C718" s="835"/>
      <c r="D718" s="775" t="s">
        <v>1441</v>
      </c>
      <c r="E718" s="836" t="s">
        <v>1471</v>
      </c>
      <c r="F718" s="837" t="s">
        <v>1896</v>
      </c>
    </row>
    <row r="719" spans="2:6" ht="36" outlineLevel="1">
      <c r="B719" s="956"/>
      <c r="C719" s="835"/>
      <c r="D719" s="775" t="s">
        <v>1454</v>
      </c>
      <c r="E719" s="836" t="s">
        <v>1481</v>
      </c>
      <c r="F719" s="837" t="s">
        <v>1897</v>
      </c>
    </row>
    <row r="720" spans="2:6" ht="48" outlineLevel="1">
      <c r="B720" s="956"/>
      <c r="C720" s="835"/>
      <c r="D720" s="775" t="s">
        <v>1898</v>
      </c>
      <c r="E720" s="836" t="s">
        <v>1473</v>
      </c>
      <c r="F720" s="837" t="s">
        <v>1899</v>
      </c>
    </row>
    <row r="721" spans="2:6" outlineLevel="1">
      <c r="B721" s="956"/>
      <c r="C721" s="835"/>
      <c r="D721" s="775" t="s">
        <v>1900</v>
      </c>
      <c r="E721" s="836" t="s">
        <v>1408</v>
      </c>
      <c r="F721" s="837" t="s">
        <v>1895</v>
      </c>
    </row>
    <row r="722" spans="2:6" outlineLevel="1">
      <c r="B722" s="956"/>
      <c r="C722" s="835"/>
      <c r="D722" s="775" t="s">
        <v>1459</v>
      </c>
      <c r="E722" s="836" t="s">
        <v>1403</v>
      </c>
      <c r="F722" s="837" t="s">
        <v>1901</v>
      </c>
    </row>
    <row r="723" spans="2:6" ht="24" outlineLevel="1">
      <c r="B723" s="956"/>
      <c r="C723" s="835"/>
      <c r="D723" s="775" t="s">
        <v>1461</v>
      </c>
      <c r="E723" s="836" t="s">
        <v>1431</v>
      </c>
      <c r="F723" s="837" t="s">
        <v>1894</v>
      </c>
    </row>
    <row r="724" spans="2:6" outlineLevel="1">
      <c r="B724" s="956"/>
      <c r="C724" s="835"/>
      <c r="D724" s="775" t="s">
        <v>1464</v>
      </c>
      <c r="E724" s="836" t="s">
        <v>1405</v>
      </c>
      <c r="F724" s="837" t="s">
        <v>1902</v>
      </c>
    </row>
    <row r="725" spans="2:6" outlineLevel="1">
      <c r="B725" s="957"/>
      <c r="C725" s="835"/>
      <c r="D725" s="775" t="s">
        <v>198</v>
      </c>
      <c r="E725" s="836" t="s">
        <v>199</v>
      </c>
      <c r="F725" s="837"/>
    </row>
    <row r="726" spans="2:6" ht="51">
      <c r="B726" s="955">
        <v>39</v>
      </c>
      <c r="C726" s="832" t="s">
        <v>1903</v>
      </c>
      <c r="D726" s="774" t="s">
        <v>1904</v>
      </c>
      <c r="E726" s="833" t="s">
        <v>1905</v>
      </c>
      <c r="F726" s="834" t="s">
        <v>1906</v>
      </c>
    </row>
    <row r="727" spans="2:6" ht="36" outlineLevel="1">
      <c r="B727" s="956"/>
      <c r="C727" s="835"/>
      <c r="D727" s="775" t="s">
        <v>1907</v>
      </c>
      <c r="E727" s="836" t="s">
        <v>1908</v>
      </c>
      <c r="F727" s="837" t="s">
        <v>77</v>
      </c>
    </row>
    <row r="728" spans="2:6" outlineLevel="1">
      <c r="B728" s="956"/>
      <c r="C728" s="835"/>
      <c r="D728" s="775" t="s">
        <v>1695</v>
      </c>
      <c r="E728" s="836" t="s">
        <v>1909</v>
      </c>
      <c r="F728" s="837" t="s">
        <v>77</v>
      </c>
    </row>
    <row r="729" spans="2:6" ht="24" outlineLevel="1">
      <c r="B729" s="956"/>
      <c r="C729" s="835"/>
      <c r="D729" s="775" t="s">
        <v>1887</v>
      </c>
      <c r="E729" s="836" t="s">
        <v>1305</v>
      </c>
      <c r="F729" s="837" t="s">
        <v>77</v>
      </c>
    </row>
    <row r="730" spans="2:6" ht="36" outlineLevel="1">
      <c r="B730" s="956"/>
      <c r="C730" s="835"/>
      <c r="D730" s="775" t="s">
        <v>1885</v>
      </c>
      <c r="E730" s="836" t="s">
        <v>1910</v>
      </c>
      <c r="F730" s="837" t="s">
        <v>77</v>
      </c>
    </row>
    <row r="731" spans="2:6" ht="36" outlineLevel="1">
      <c r="B731" s="956"/>
      <c r="C731" s="835"/>
      <c r="D731" s="775" t="s">
        <v>1892</v>
      </c>
      <c r="E731" s="836" t="s">
        <v>1911</v>
      </c>
      <c r="F731" s="837" t="s">
        <v>77</v>
      </c>
    </row>
    <row r="732" spans="2:6" ht="48" outlineLevel="1">
      <c r="B732" s="956"/>
      <c r="C732" s="835"/>
      <c r="D732" s="775" t="s">
        <v>1386</v>
      </c>
      <c r="E732" s="836" t="s">
        <v>1387</v>
      </c>
      <c r="F732" s="837" t="s">
        <v>77</v>
      </c>
    </row>
    <row r="733" spans="2:6" outlineLevel="1">
      <c r="B733" s="956"/>
      <c r="C733" s="835"/>
      <c r="D733" s="775" t="s">
        <v>1435</v>
      </c>
      <c r="E733" s="836" t="s">
        <v>1431</v>
      </c>
      <c r="F733" s="837" t="s">
        <v>1912</v>
      </c>
    </row>
    <row r="734" spans="2:6" ht="24" outlineLevel="1">
      <c r="B734" s="956"/>
      <c r="C734" s="835"/>
      <c r="D734" s="775" t="s">
        <v>1503</v>
      </c>
      <c r="E734" s="836" t="s">
        <v>1408</v>
      </c>
      <c r="F734" s="837" t="s">
        <v>1913</v>
      </c>
    </row>
    <row r="735" spans="2:6" outlineLevel="1">
      <c r="B735" s="956"/>
      <c r="C735" s="835"/>
      <c r="D735" s="775" t="s">
        <v>1439</v>
      </c>
      <c r="E735" s="836" t="s">
        <v>1471</v>
      </c>
      <c r="F735" s="837" t="s">
        <v>1914</v>
      </c>
    </row>
    <row r="736" spans="2:6" ht="24" outlineLevel="1">
      <c r="B736" s="956"/>
      <c r="C736" s="835"/>
      <c r="D736" s="775" t="s">
        <v>1441</v>
      </c>
      <c r="E736" s="836" t="s">
        <v>1471</v>
      </c>
      <c r="F736" s="837" t="s">
        <v>1914</v>
      </c>
    </row>
    <row r="737" spans="2:6" ht="36" outlineLevel="1">
      <c r="B737" s="956"/>
      <c r="C737" s="835"/>
      <c r="D737" s="775" t="s">
        <v>1454</v>
      </c>
      <c r="E737" s="836" t="s">
        <v>1481</v>
      </c>
      <c r="F737" s="837" t="s">
        <v>1915</v>
      </c>
    </row>
    <row r="738" spans="2:6" ht="48" outlineLevel="1">
      <c r="B738" s="956"/>
      <c r="C738" s="835"/>
      <c r="D738" s="775" t="s">
        <v>1898</v>
      </c>
      <c r="E738" s="836" t="s">
        <v>1473</v>
      </c>
      <c r="F738" s="837" t="s">
        <v>1916</v>
      </c>
    </row>
    <row r="739" spans="2:6" outlineLevel="1">
      <c r="B739" s="956"/>
      <c r="C739" s="835"/>
      <c r="D739" s="775" t="s">
        <v>1900</v>
      </c>
      <c r="E739" s="836" t="s">
        <v>1408</v>
      </c>
      <c r="F739" s="837" t="s">
        <v>1913</v>
      </c>
    </row>
    <row r="740" spans="2:6" outlineLevel="1">
      <c r="B740" s="956"/>
      <c r="C740" s="835"/>
      <c r="D740" s="775" t="s">
        <v>1459</v>
      </c>
      <c r="E740" s="836" t="s">
        <v>1403</v>
      </c>
      <c r="F740" s="837" t="s">
        <v>1917</v>
      </c>
    </row>
    <row r="741" spans="2:6" ht="24" outlineLevel="1">
      <c r="B741" s="956"/>
      <c r="C741" s="835"/>
      <c r="D741" s="775" t="s">
        <v>1461</v>
      </c>
      <c r="E741" s="836" t="s">
        <v>1431</v>
      </c>
      <c r="F741" s="837" t="s">
        <v>1912</v>
      </c>
    </row>
    <row r="742" spans="2:6" outlineLevel="1">
      <c r="B742" s="956"/>
      <c r="C742" s="835"/>
      <c r="D742" s="775" t="s">
        <v>1464</v>
      </c>
      <c r="E742" s="836" t="s">
        <v>1405</v>
      </c>
      <c r="F742" s="837" t="s">
        <v>1918</v>
      </c>
    </row>
    <row r="743" spans="2:6" outlineLevel="1">
      <c r="B743" s="957"/>
      <c r="C743" s="835"/>
      <c r="D743" s="775" t="s">
        <v>198</v>
      </c>
      <c r="E743" s="836" t="s">
        <v>199</v>
      </c>
      <c r="F743" s="837"/>
    </row>
    <row r="744" spans="2:6" ht="15">
      <c r="B744" s="838"/>
      <c r="C744" s="948" t="s">
        <v>2047</v>
      </c>
      <c r="D744" s="949"/>
      <c r="E744" s="949"/>
      <c r="F744" s="839"/>
    </row>
    <row r="745" spans="2:6" ht="15">
      <c r="B745" s="838"/>
      <c r="C745" s="950" t="s">
        <v>2048</v>
      </c>
      <c r="D745" s="951"/>
      <c r="E745" s="951"/>
      <c r="F745" s="834" t="s">
        <v>1919</v>
      </c>
    </row>
    <row r="746" spans="2:6" ht="15">
      <c r="B746" s="838"/>
      <c r="C746" s="948" t="s">
        <v>2049</v>
      </c>
      <c r="D746" s="949"/>
      <c r="E746" s="949"/>
      <c r="F746" s="839" t="s">
        <v>1919</v>
      </c>
    </row>
    <row r="747" spans="2:6" ht="15">
      <c r="B747" s="838"/>
      <c r="C747" s="948" t="s">
        <v>280</v>
      </c>
      <c r="D747" s="949"/>
      <c r="E747" s="949"/>
      <c r="F747" s="839"/>
    </row>
    <row r="748" spans="2:6" ht="15">
      <c r="B748" s="838"/>
      <c r="C748" s="950" t="s">
        <v>2050</v>
      </c>
      <c r="D748" s="951"/>
      <c r="E748" s="951"/>
      <c r="F748" s="834" t="s">
        <v>2051</v>
      </c>
    </row>
    <row r="749" spans="2:6" ht="15">
      <c r="B749" s="840"/>
      <c r="C749" s="959" t="s">
        <v>229</v>
      </c>
      <c r="D749" s="960"/>
      <c r="E749" s="960"/>
      <c r="F749" s="841">
        <v>5772849.4299999997</v>
      </c>
    </row>
    <row r="750" spans="2:6">
      <c r="B750" s="842"/>
      <c r="C750" s="843"/>
      <c r="D750" s="767"/>
      <c r="E750" s="844"/>
      <c r="F750" s="845"/>
    </row>
    <row r="751" spans="2:6">
      <c r="B751" s="827"/>
      <c r="C751" s="827"/>
      <c r="D751" s="827"/>
      <c r="E751" s="827"/>
      <c r="F751" s="827"/>
    </row>
    <row r="753" spans="2:2">
      <c r="B753" s="771" t="s">
        <v>230</v>
      </c>
    </row>
    <row r="754" spans="2:2">
      <c r="B754" s="771" t="s">
        <v>231</v>
      </c>
    </row>
    <row r="755" spans="2:2">
      <c r="B755" s="771" t="s">
        <v>232</v>
      </c>
    </row>
    <row r="756" spans="2:2">
      <c r="B756" s="771" t="s">
        <v>233</v>
      </c>
    </row>
    <row r="758" spans="2:2">
      <c r="B758" s="768"/>
    </row>
  </sheetData>
  <mergeCells count="91">
    <mergeCell ref="C749:E749"/>
    <mergeCell ref="B726:B743"/>
    <mergeCell ref="C744:E744"/>
    <mergeCell ref="C745:E745"/>
    <mergeCell ref="C746:E746"/>
    <mergeCell ref="C747:E747"/>
    <mergeCell ref="C748:E748"/>
    <mergeCell ref="B708:B725"/>
    <mergeCell ref="B607:F607"/>
    <mergeCell ref="B608:B628"/>
    <mergeCell ref="B629:B645"/>
    <mergeCell ref="B646:B661"/>
    <mergeCell ref="B662:B671"/>
    <mergeCell ref="B672:B688"/>
    <mergeCell ref="B689:B703"/>
    <mergeCell ref="C704:E704"/>
    <mergeCell ref="C705:E705"/>
    <mergeCell ref="C706:E706"/>
    <mergeCell ref="B707:F707"/>
    <mergeCell ref="C606:E606"/>
    <mergeCell ref="B554:B558"/>
    <mergeCell ref="B559:B568"/>
    <mergeCell ref="B569:B573"/>
    <mergeCell ref="B574:B578"/>
    <mergeCell ref="C579:E579"/>
    <mergeCell ref="C580:E580"/>
    <mergeCell ref="C581:E581"/>
    <mergeCell ref="B582:F582"/>
    <mergeCell ref="B583:B603"/>
    <mergeCell ref="C604:E604"/>
    <mergeCell ref="C605:E605"/>
    <mergeCell ref="B532:B553"/>
    <mergeCell ref="B489:F489"/>
    <mergeCell ref="B490:B498"/>
    <mergeCell ref="B499:B506"/>
    <mergeCell ref="C507:E507"/>
    <mergeCell ref="C508:E508"/>
    <mergeCell ref="C509:E509"/>
    <mergeCell ref="B510:F510"/>
    <mergeCell ref="B511:B515"/>
    <mergeCell ref="B516:B520"/>
    <mergeCell ref="B521:B526"/>
    <mergeCell ref="B527:B531"/>
    <mergeCell ref="C488:E488"/>
    <mergeCell ref="C437:E437"/>
    <mergeCell ref="C438:E438"/>
    <mergeCell ref="B439:F439"/>
    <mergeCell ref="B440:B460"/>
    <mergeCell ref="C461:E461"/>
    <mergeCell ref="C462:E462"/>
    <mergeCell ref="C463:E463"/>
    <mergeCell ref="B464:F464"/>
    <mergeCell ref="B465:B485"/>
    <mergeCell ref="C486:E486"/>
    <mergeCell ref="C487:E487"/>
    <mergeCell ref="C436:E436"/>
    <mergeCell ref="B294:B318"/>
    <mergeCell ref="C319:E319"/>
    <mergeCell ref="C320:E320"/>
    <mergeCell ref="C321:E321"/>
    <mergeCell ref="B322:F322"/>
    <mergeCell ref="B323:B344"/>
    <mergeCell ref="B345:B366"/>
    <mergeCell ref="B367:B389"/>
    <mergeCell ref="B390:B412"/>
    <mergeCell ref="C413:F413"/>
    <mergeCell ref="B414:B435"/>
    <mergeCell ref="C168:E168"/>
    <mergeCell ref="B169:F169"/>
    <mergeCell ref="B170:B192"/>
    <mergeCell ref="B193:B226"/>
    <mergeCell ref="B227:B259"/>
    <mergeCell ref="B260:B293"/>
    <mergeCell ref="B82:B106"/>
    <mergeCell ref="B107:B130"/>
    <mergeCell ref="B131:B146"/>
    <mergeCell ref="B147:B165"/>
    <mergeCell ref="C166:E166"/>
    <mergeCell ref="C167:E167"/>
    <mergeCell ref="C11:F11"/>
    <mergeCell ref="C13:F13"/>
    <mergeCell ref="B19:F19"/>
    <mergeCell ref="B20:B38"/>
    <mergeCell ref="B39:B58"/>
    <mergeCell ref="B59:B81"/>
    <mergeCell ref="B8:E8"/>
    <mergeCell ref="B2:C2"/>
    <mergeCell ref="D3:F3"/>
    <mergeCell ref="B4:F4"/>
    <mergeCell ref="B5:E5"/>
    <mergeCell ref="B7:F7"/>
  </mergeCells>
  <pageMargins left="0.35433070866141736" right="0.23622047244094491" top="0.74803149606299213" bottom="0.74803149606299213" header="0.31496062992125984" footer="0.31496062992125984"/>
  <pageSetup paperSize="9" fitToHeight="0" orientation="landscape" r:id="rId1"/>
  <headerFooter>
    <oddHeader>&amp;LГранд-СМЕТА</oddHeader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zoomScaleNormal="100" workbookViewId="0">
      <selection activeCell="G31" sqref="G31"/>
    </sheetView>
  </sheetViews>
  <sheetFormatPr defaultColWidth="9.140625" defaultRowHeight="15"/>
  <cols>
    <col min="1" max="1" width="5.28515625" style="90" customWidth="1"/>
    <col min="2" max="2" width="21.85546875" style="89" customWidth="1"/>
    <col min="3" max="3" width="26.140625" style="89" customWidth="1"/>
    <col min="4" max="4" width="14.85546875" style="89" customWidth="1"/>
    <col min="5" max="5" width="8.7109375" style="89" customWidth="1"/>
    <col min="6" max="6" width="11.7109375" style="89" customWidth="1"/>
    <col min="7" max="7" width="23.7109375" style="89" customWidth="1"/>
    <col min="8" max="8" width="17.5703125" style="91" customWidth="1"/>
    <col min="9" max="16384" width="9.140625" style="89"/>
  </cols>
  <sheetData>
    <row r="1" spans="1:9" ht="15.75">
      <c r="A1" s="961" t="s">
        <v>110</v>
      </c>
      <c r="B1" s="962"/>
      <c r="C1" s="962"/>
      <c r="D1" s="962"/>
      <c r="E1" s="962"/>
      <c r="F1" s="962"/>
      <c r="G1" s="962"/>
      <c r="H1" s="962"/>
    </row>
    <row r="2" spans="1:9" ht="15.75">
      <c r="A2" s="963"/>
      <c r="B2" s="962"/>
      <c r="C2" s="962"/>
      <c r="D2" s="962"/>
      <c r="E2" s="962"/>
      <c r="F2" s="962"/>
      <c r="G2" s="962"/>
      <c r="H2" s="962"/>
    </row>
    <row r="3" spans="1:9" ht="55.9" customHeight="1">
      <c r="A3" s="964" t="s">
        <v>78</v>
      </c>
      <c r="B3" s="962"/>
      <c r="C3" s="965" t="str">
        <f>Пояснительная!A3</f>
        <v>Всесезонный туристско-рекреационный комплекс «Эльбрус, Кабардино-Балкарская Республика, Территория Эльбрусского района, гора Эльбрус. Гараж ратраков»</v>
      </c>
      <c r="D3" s="965"/>
      <c r="E3" s="965"/>
      <c r="F3" s="966"/>
      <c r="G3" s="966"/>
      <c r="H3" s="966"/>
    </row>
    <row r="4" spans="1:9" ht="17.25" customHeight="1">
      <c r="A4" s="964" t="s">
        <v>79</v>
      </c>
      <c r="B4" s="962"/>
      <c r="C4" s="967"/>
      <c r="D4" s="967"/>
      <c r="E4" s="967"/>
      <c r="F4" s="962"/>
      <c r="G4" s="962"/>
      <c r="H4" s="962"/>
    </row>
    <row r="5" spans="1:9" ht="30" customHeight="1">
      <c r="A5" s="968" t="s">
        <v>81</v>
      </c>
      <c r="B5" s="962"/>
      <c r="C5" s="967" t="s">
        <v>87</v>
      </c>
      <c r="D5" s="967"/>
      <c r="E5" s="967"/>
      <c r="F5" s="962"/>
      <c r="G5" s="962"/>
      <c r="H5" s="962"/>
    </row>
    <row r="6" spans="1:9" ht="15.75">
      <c r="A6" s="964" t="s">
        <v>82</v>
      </c>
      <c r="B6" s="962"/>
      <c r="C6" s="969"/>
      <c r="D6" s="969"/>
      <c r="E6" s="969"/>
      <c r="F6" s="962"/>
      <c r="G6" s="962"/>
      <c r="H6" s="962"/>
    </row>
    <row r="7" spans="1:9" ht="15.75">
      <c r="A7" s="964" t="s">
        <v>83</v>
      </c>
      <c r="B7" s="962"/>
      <c r="C7" s="969" t="s">
        <v>190</v>
      </c>
      <c r="D7" s="969"/>
      <c r="E7" s="969"/>
      <c r="F7" s="962"/>
      <c r="G7" s="962"/>
      <c r="H7" s="962"/>
    </row>
    <row r="8" spans="1:9" ht="15.75">
      <c r="A8" s="182"/>
      <c r="B8" s="183"/>
      <c r="C8" s="184"/>
      <c r="D8" s="184"/>
      <c r="E8" s="184"/>
      <c r="F8" s="183"/>
      <c r="G8" s="183"/>
      <c r="H8" s="185"/>
    </row>
    <row r="9" spans="1:9" ht="109.5" customHeight="1">
      <c r="A9" s="186" t="s">
        <v>2</v>
      </c>
      <c r="B9" s="186" t="s">
        <v>35</v>
      </c>
      <c r="C9" s="973" t="s">
        <v>84</v>
      </c>
      <c r="D9" s="974"/>
      <c r="E9" s="974"/>
      <c r="F9" s="186" t="s">
        <v>36</v>
      </c>
      <c r="G9" s="186" t="s">
        <v>85</v>
      </c>
      <c r="H9" s="187" t="s">
        <v>86</v>
      </c>
    </row>
    <row r="10" spans="1:9" ht="15" customHeight="1">
      <c r="A10" s="975">
        <v>1</v>
      </c>
      <c r="B10" s="977" t="s">
        <v>10</v>
      </c>
      <c r="C10" s="979"/>
      <c r="D10" s="980"/>
      <c r="E10" s="981"/>
      <c r="F10" s="188"/>
      <c r="G10" s="982"/>
      <c r="H10" s="970"/>
    </row>
    <row r="11" spans="1:9" ht="31.5">
      <c r="A11" s="976"/>
      <c r="B11" s="978"/>
      <c r="C11" s="189" t="s">
        <v>913</v>
      </c>
      <c r="D11" s="218">
        <f>'Cводная смета ПИР '!G21-'Cводная смета ПИР '!G19-'Cводная смета ПИР '!G20</f>
        <v>10803344.359999999</v>
      </c>
      <c r="E11" s="190" t="s">
        <v>89</v>
      </c>
      <c r="F11" s="191"/>
      <c r="G11" s="983"/>
      <c r="H11" s="971"/>
      <c r="I11" s="89" t="s">
        <v>1361</v>
      </c>
    </row>
    <row r="12" spans="1:9" ht="15.75">
      <c r="A12" s="976"/>
      <c r="B12" s="978"/>
      <c r="C12" s="189" t="s">
        <v>914</v>
      </c>
      <c r="D12" s="192">
        <v>4.96</v>
      </c>
      <c r="E12" s="193"/>
      <c r="F12" s="191"/>
      <c r="G12" s="983"/>
      <c r="H12" s="971"/>
    </row>
    <row r="13" spans="1:9" ht="47.25">
      <c r="A13" s="976"/>
      <c r="B13" s="978"/>
      <c r="C13" s="189" t="s">
        <v>134</v>
      </c>
      <c r="D13" s="218">
        <f>D11/D12</f>
        <v>2178093.62</v>
      </c>
      <c r="E13" s="190" t="s">
        <v>89</v>
      </c>
      <c r="F13" s="191"/>
      <c r="G13" s="983"/>
      <c r="H13" s="971"/>
    </row>
    <row r="14" spans="1:9" ht="15" customHeight="1">
      <c r="A14" s="975">
        <v>2</v>
      </c>
      <c r="B14" s="977" t="s">
        <v>80</v>
      </c>
      <c r="C14" s="979"/>
      <c r="D14" s="980"/>
      <c r="E14" s="981"/>
      <c r="F14" s="188"/>
      <c r="G14" s="983"/>
      <c r="H14" s="971"/>
    </row>
    <row r="15" spans="1:9" ht="32.450000000000003" customHeight="1">
      <c r="A15" s="976"/>
      <c r="B15" s="978"/>
      <c r="C15" s="189" t="s">
        <v>915</v>
      </c>
      <c r="D15" s="791">
        <f>'Cводная смета ПИР '!F23</f>
        <v>5772849.4299999997</v>
      </c>
      <c r="E15" s="190" t="s">
        <v>89</v>
      </c>
      <c r="F15" s="191"/>
      <c r="G15" s="983"/>
      <c r="H15" s="971"/>
    </row>
    <row r="16" spans="1:9" ht="25.9" customHeight="1">
      <c r="A16" s="976"/>
      <c r="B16" s="978"/>
      <c r="C16" s="189" t="s">
        <v>914</v>
      </c>
      <c r="D16" s="194">
        <v>4.91</v>
      </c>
      <c r="E16" s="193"/>
      <c r="F16" s="191"/>
      <c r="G16" s="983"/>
      <c r="H16" s="971"/>
    </row>
    <row r="17" spans="1:15" ht="47.25">
      <c r="A17" s="976"/>
      <c r="B17" s="978"/>
      <c r="C17" s="189" t="s">
        <v>135</v>
      </c>
      <c r="D17" s="218">
        <f>D15/D16</f>
        <v>1175733.08</v>
      </c>
      <c r="E17" s="190" t="s">
        <v>89</v>
      </c>
      <c r="F17" s="191"/>
      <c r="G17" s="984"/>
      <c r="H17" s="972"/>
      <c r="O17" s="89" t="s">
        <v>93</v>
      </c>
    </row>
    <row r="18" spans="1:15" ht="39.75" customHeight="1">
      <c r="A18" s="195"/>
      <c r="B18" s="196"/>
      <c r="C18" s="197" t="s">
        <v>94</v>
      </c>
      <c r="D18" s="792">
        <f>D13+D17</f>
        <v>3353826.7</v>
      </c>
      <c r="E18" s="198" t="s">
        <v>89</v>
      </c>
      <c r="F18" s="199"/>
      <c r="G18" s="200" t="s">
        <v>1989</v>
      </c>
      <c r="H18" s="201"/>
    </row>
    <row r="19" spans="1:15" ht="72" customHeight="1">
      <c r="A19" s="202"/>
      <c r="B19" s="203" t="s">
        <v>88</v>
      </c>
      <c r="C19" s="204" t="s">
        <v>90</v>
      </c>
      <c r="D19" s="205">
        <v>0.10979999999999999</v>
      </c>
      <c r="E19" s="206"/>
      <c r="F19" s="207"/>
      <c r="G19" s="208"/>
      <c r="H19" s="221">
        <f>D18*D19</f>
        <v>368250.17</v>
      </c>
    </row>
    <row r="20" spans="1:15" ht="36.75" customHeight="1">
      <c r="A20" s="202"/>
      <c r="B20" s="209"/>
      <c r="C20" s="210" t="s">
        <v>274</v>
      </c>
      <c r="D20" s="211">
        <v>6.18</v>
      </c>
      <c r="E20" s="212"/>
      <c r="F20" s="213"/>
      <c r="G20" s="157"/>
      <c r="H20" s="222">
        <f>H19*D20</f>
        <v>2275786.0499999998</v>
      </c>
    </row>
    <row r="21" spans="1:15">
      <c r="A21" s="105"/>
      <c r="B21" s="106"/>
      <c r="C21" s="106"/>
      <c r="D21" s="106"/>
      <c r="E21" s="106"/>
      <c r="F21" s="106"/>
      <c r="G21" s="106"/>
      <c r="H21" s="107"/>
    </row>
    <row r="22" spans="1:15">
      <c r="A22" s="105"/>
      <c r="B22" s="106"/>
      <c r="C22" s="106"/>
      <c r="D22" s="117"/>
      <c r="E22" s="106"/>
      <c r="F22" s="106"/>
      <c r="G22" s="106"/>
      <c r="H22" s="107"/>
    </row>
    <row r="23" spans="1:15">
      <c r="A23" s="105"/>
      <c r="B23" s="106"/>
      <c r="C23" s="106"/>
      <c r="D23" s="106"/>
      <c r="E23" s="106"/>
      <c r="F23" s="106"/>
      <c r="G23" s="106"/>
      <c r="H23" s="107"/>
    </row>
    <row r="24" spans="1:15">
      <c r="A24" s="105"/>
      <c r="B24" s="106"/>
      <c r="C24" s="106"/>
      <c r="D24" s="106"/>
      <c r="E24" s="106"/>
      <c r="F24" s="106"/>
      <c r="G24" s="106"/>
      <c r="H24" s="107"/>
    </row>
    <row r="25" spans="1:15" ht="30">
      <c r="A25" s="105"/>
      <c r="B25" s="219" t="s">
        <v>242</v>
      </c>
      <c r="C25" s="219" t="s">
        <v>243</v>
      </c>
      <c r="D25" s="106"/>
      <c r="E25" s="106"/>
      <c r="F25" s="106"/>
      <c r="G25" s="106"/>
      <c r="H25" s="107"/>
    </row>
    <row r="26" spans="1:15">
      <c r="A26" s="105"/>
      <c r="B26" s="219" t="s">
        <v>244</v>
      </c>
      <c r="C26" s="219" t="s">
        <v>245</v>
      </c>
      <c r="D26" s="106"/>
      <c r="E26" s="106"/>
      <c r="F26" s="106"/>
      <c r="G26" s="106"/>
      <c r="H26" s="107"/>
    </row>
    <row r="27" spans="1:15">
      <c r="A27" s="105"/>
      <c r="B27" s="219" t="s">
        <v>246</v>
      </c>
      <c r="C27" s="219">
        <v>33.75</v>
      </c>
      <c r="D27" s="106"/>
      <c r="E27" s="106"/>
      <c r="F27" s="106"/>
      <c r="G27" s="106"/>
      <c r="H27" s="107"/>
    </row>
    <row r="28" spans="1:15">
      <c r="A28" s="105"/>
      <c r="B28" s="219" t="s">
        <v>247</v>
      </c>
      <c r="C28" s="219">
        <v>29.25</v>
      </c>
      <c r="D28" s="106"/>
      <c r="E28" s="106"/>
      <c r="F28" s="106"/>
      <c r="G28" s="106"/>
      <c r="H28" s="107"/>
    </row>
    <row r="29" spans="1:15">
      <c r="A29" s="105"/>
      <c r="B29" s="219" t="s">
        <v>248</v>
      </c>
      <c r="C29" s="219">
        <v>27.3</v>
      </c>
      <c r="D29" s="106"/>
      <c r="E29" s="106"/>
      <c r="F29" s="106"/>
      <c r="G29" s="106"/>
      <c r="H29" s="107"/>
    </row>
    <row r="30" spans="1:15">
      <c r="A30" s="105"/>
      <c r="B30" s="219" t="s">
        <v>249</v>
      </c>
      <c r="C30" s="219">
        <v>20.22</v>
      </c>
      <c r="D30" s="106"/>
      <c r="E30" s="106"/>
      <c r="F30" s="106"/>
      <c r="G30" s="106"/>
      <c r="H30" s="107"/>
    </row>
    <row r="31" spans="1:15">
      <c r="A31" s="105"/>
      <c r="B31" s="219" t="s">
        <v>250</v>
      </c>
      <c r="C31" s="219">
        <v>16.649999999999999</v>
      </c>
      <c r="D31" s="106"/>
      <c r="E31" s="106"/>
      <c r="F31" s="106"/>
      <c r="G31" s="106"/>
      <c r="H31" s="107"/>
    </row>
    <row r="32" spans="1:15">
      <c r="A32" s="105"/>
      <c r="B32" s="220" t="s">
        <v>251</v>
      </c>
      <c r="C32" s="220">
        <v>12.69</v>
      </c>
      <c r="D32" s="106"/>
      <c r="E32" s="106"/>
      <c r="F32" s="106"/>
      <c r="G32" s="106"/>
      <c r="H32" s="107"/>
    </row>
    <row r="33" spans="1:8">
      <c r="A33" s="105"/>
      <c r="B33" s="585" t="s">
        <v>252</v>
      </c>
      <c r="C33" s="585">
        <v>11.88</v>
      </c>
      <c r="D33" s="106"/>
      <c r="E33" s="106"/>
      <c r="F33" s="106"/>
      <c r="G33" s="106"/>
      <c r="H33" s="107"/>
    </row>
    <row r="34" spans="1:8">
      <c r="A34" s="105"/>
      <c r="B34" s="797" t="s">
        <v>253</v>
      </c>
      <c r="C34" s="797">
        <v>10.98</v>
      </c>
      <c r="D34" s="106"/>
      <c r="E34" s="106"/>
      <c r="F34" s="106"/>
      <c r="G34" s="106"/>
      <c r="H34" s="107"/>
    </row>
    <row r="35" spans="1:8">
      <c r="A35" s="105"/>
      <c r="B35" s="220" t="s">
        <v>254</v>
      </c>
      <c r="C35" s="220">
        <v>8.77</v>
      </c>
      <c r="D35" s="106"/>
      <c r="E35" s="106"/>
      <c r="F35" s="106"/>
      <c r="G35" s="106"/>
      <c r="H35" s="107"/>
    </row>
    <row r="36" spans="1:8">
      <c r="A36" s="105"/>
      <c r="B36" s="220" t="s">
        <v>255</v>
      </c>
      <c r="C36" s="220">
        <v>7.07</v>
      </c>
      <c r="D36" s="106"/>
      <c r="E36" s="106"/>
      <c r="F36" s="106"/>
      <c r="G36" s="106"/>
      <c r="H36" s="107"/>
    </row>
    <row r="37" spans="1:8">
      <c r="A37" s="105"/>
      <c r="B37" s="219" t="s">
        <v>256</v>
      </c>
      <c r="C37" s="219">
        <v>6.15</v>
      </c>
      <c r="D37" s="106"/>
      <c r="E37" s="106"/>
      <c r="F37" s="106"/>
      <c r="G37" s="106"/>
      <c r="H37" s="107"/>
    </row>
    <row r="38" spans="1:8">
      <c r="A38" s="105"/>
      <c r="B38" s="219" t="s">
        <v>257</v>
      </c>
      <c r="C38" s="219">
        <v>4.76</v>
      </c>
      <c r="D38" s="106"/>
      <c r="E38" s="106"/>
      <c r="F38" s="106"/>
      <c r="G38" s="106"/>
      <c r="H38" s="107"/>
    </row>
    <row r="39" spans="1:8">
      <c r="A39" s="105"/>
      <c r="B39" s="219" t="s">
        <v>258</v>
      </c>
      <c r="C39" s="219">
        <v>4.13</v>
      </c>
      <c r="D39" s="106"/>
      <c r="E39" s="106"/>
      <c r="F39" s="106"/>
      <c r="G39" s="106"/>
      <c r="H39" s="107"/>
    </row>
    <row r="40" spans="1:8">
      <c r="A40" s="105"/>
      <c r="B40" s="219" t="s">
        <v>259</v>
      </c>
      <c r="C40" s="219">
        <v>3.52</v>
      </c>
      <c r="D40" s="106"/>
      <c r="E40" s="106"/>
      <c r="F40" s="106"/>
      <c r="G40" s="106"/>
      <c r="H40" s="107"/>
    </row>
    <row r="41" spans="1:8">
      <c r="A41" s="105"/>
      <c r="B41" s="219" t="s">
        <v>260</v>
      </c>
      <c r="C41" s="219">
        <v>3.06</v>
      </c>
      <c r="D41" s="106"/>
      <c r="E41" s="106"/>
      <c r="F41" s="106"/>
      <c r="G41" s="106"/>
      <c r="H41" s="107"/>
    </row>
    <row r="42" spans="1:8">
      <c r="A42" s="105"/>
      <c r="B42" s="219" t="s">
        <v>261</v>
      </c>
      <c r="C42" s="219">
        <v>2.62</v>
      </c>
      <c r="D42" s="106"/>
      <c r="E42" s="106"/>
      <c r="F42" s="106"/>
      <c r="G42" s="106"/>
      <c r="H42" s="107"/>
    </row>
    <row r="43" spans="1:8">
      <c r="A43" s="105"/>
      <c r="B43" s="219" t="s">
        <v>262</v>
      </c>
      <c r="C43" s="219">
        <v>2.33</v>
      </c>
      <c r="D43" s="106"/>
      <c r="E43" s="106"/>
      <c r="F43" s="106"/>
      <c r="G43" s="106"/>
      <c r="H43" s="107"/>
    </row>
    <row r="44" spans="1:8">
      <c r="A44" s="105"/>
      <c r="B44" s="219" t="s">
        <v>263</v>
      </c>
      <c r="C44" s="219">
        <v>2.0099999999999998</v>
      </c>
      <c r="D44" s="106"/>
      <c r="E44" s="106"/>
      <c r="F44" s="106"/>
      <c r="G44" s="106"/>
      <c r="H44" s="107"/>
    </row>
    <row r="45" spans="1:8">
      <c r="A45" s="105"/>
      <c r="B45" s="219" t="s">
        <v>264</v>
      </c>
      <c r="C45" s="219">
        <v>1.68</v>
      </c>
      <c r="D45" s="106"/>
      <c r="E45" s="106"/>
      <c r="F45" s="106"/>
      <c r="G45" s="106"/>
      <c r="H45" s="107"/>
    </row>
    <row r="46" spans="1:8">
      <c r="A46" s="105"/>
      <c r="B46" s="219" t="s">
        <v>265</v>
      </c>
      <c r="C46" s="219">
        <v>1.56</v>
      </c>
      <c r="D46" s="106"/>
      <c r="E46" s="106"/>
      <c r="F46" s="106"/>
      <c r="G46" s="106"/>
      <c r="H46" s="107"/>
    </row>
    <row r="47" spans="1:8">
      <c r="A47" s="105"/>
      <c r="B47" s="219" t="s">
        <v>266</v>
      </c>
      <c r="C47" s="219">
        <v>1.22</v>
      </c>
      <c r="D47" s="106"/>
      <c r="E47" s="106"/>
      <c r="F47" s="106"/>
      <c r="G47" s="106"/>
      <c r="H47" s="107"/>
    </row>
    <row r="48" spans="1:8">
      <c r="A48" s="105"/>
      <c r="B48" s="219" t="s">
        <v>267</v>
      </c>
      <c r="C48" s="219">
        <v>1.04</v>
      </c>
      <c r="D48" s="106"/>
      <c r="E48" s="106"/>
      <c r="F48" s="106"/>
      <c r="G48" s="106"/>
      <c r="H48" s="107"/>
    </row>
    <row r="49" spans="1:8">
      <c r="A49" s="105"/>
      <c r="B49" s="219" t="s">
        <v>268</v>
      </c>
      <c r="C49" s="219">
        <v>0.9</v>
      </c>
      <c r="D49" s="106"/>
      <c r="E49" s="106"/>
      <c r="F49" s="106"/>
      <c r="G49" s="106"/>
      <c r="H49" s="107"/>
    </row>
    <row r="50" spans="1:8">
      <c r="A50" s="105"/>
      <c r="B50" s="219" t="s">
        <v>269</v>
      </c>
      <c r="C50" s="219">
        <v>0.8</v>
      </c>
      <c r="D50" s="106"/>
      <c r="E50" s="106"/>
      <c r="F50" s="106"/>
      <c r="G50" s="106"/>
      <c r="H50" s="107"/>
    </row>
    <row r="51" spans="1:8">
      <c r="A51" s="105"/>
      <c r="B51" s="219" t="s">
        <v>270</v>
      </c>
      <c r="C51" s="219">
        <v>0.73</v>
      </c>
      <c r="D51" s="106"/>
      <c r="E51" s="106"/>
      <c r="F51" s="106"/>
      <c r="G51" s="106"/>
      <c r="H51" s="107"/>
    </row>
    <row r="52" spans="1:8">
      <c r="A52" s="105"/>
      <c r="B52" s="219" t="s">
        <v>271</v>
      </c>
      <c r="C52" s="219">
        <v>0.66</v>
      </c>
      <c r="D52" s="106"/>
      <c r="E52" s="106"/>
      <c r="F52" s="106"/>
      <c r="G52" s="106"/>
      <c r="H52" s="107"/>
    </row>
    <row r="53" spans="1:8">
      <c r="A53" s="105"/>
      <c r="B53" s="219" t="s">
        <v>272</v>
      </c>
      <c r="C53" s="219">
        <v>0.61</v>
      </c>
      <c r="D53" s="106"/>
      <c r="E53" s="106"/>
      <c r="F53" s="106"/>
      <c r="G53" s="106"/>
      <c r="H53" s="107"/>
    </row>
    <row r="54" spans="1:8">
      <c r="A54" s="105"/>
      <c r="B54" s="219" t="s">
        <v>273</v>
      </c>
      <c r="C54" s="219">
        <v>0.57999999999999996</v>
      </c>
      <c r="D54" s="106"/>
      <c r="E54" s="106"/>
      <c r="F54" s="106"/>
      <c r="G54" s="106"/>
      <c r="H54" s="107"/>
    </row>
    <row r="55" spans="1:8">
      <c r="A55" s="105"/>
      <c r="B55" s="106"/>
      <c r="C55" s="106"/>
      <c r="D55" s="106"/>
      <c r="E55" s="106"/>
      <c r="F55" s="106"/>
      <c r="G55" s="106"/>
      <c r="H55" s="107"/>
    </row>
    <row r="56" spans="1:8">
      <c r="A56" s="105"/>
      <c r="B56" s="106"/>
      <c r="C56" s="106"/>
      <c r="D56" s="106"/>
      <c r="E56" s="106"/>
      <c r="F56" s="106"/>
      <c r="G56" s="106"/>
      <c r="H56" s="107"/>
    </row>
    <row r="57" spans="1:8">
      <c r="A57" s="105"/>
      <c r="B57" s="106"/>
      <c r="C57" s="106"/>
      <c r="D57" s="106"/>
      <c r="E57" s="106"/>
      <c r="F57" s="106"/>
      <c r="G57" s="106"/>
      <c r="H57" s="107"/>
    </row>
    <row r="58" spans="1:8">
      <c r="A58" s="105"/>
      <c r="B58" s="106"/>
      <c r="C58" s="106"/>
      <c r="D58" s="106"/>
      <c r="E58" s="106"/>
      <c r="F58" s="106"/>
      <c r="G58" s="106"/>
      <c r="H58" s="107"/>
    </row>
    <row r="59" spans="1:8">
      <c r="A59" s="105"/>
      <c r="B59" s="106"/>
      <c r="C59" s="106"/>
      <c r="D59" s="106"/>
      <c r="E59" s="106"/>
      <c r="F59" s="106"/>
      <c r="G59" s="106"/>
      <c r="H59" s="107"/>
    </row>
    <row r="60" spans="1:8">
      <c r="A60" s="105"/>
      <c r="B60" s="106"/>
      <c r="C60" s="106"/>
      <c r="D60" s="106"/>
      <c r="E60" s="106"/>
      <c r="F60" s="106"/>
      <c r="G60" s="106"/>
      <c r="H60" s="107"/>
    </row>
    <row r="61" spans="1:8">
      <c r="A61" s="105"/>
      <c r="B61" s="106"/>
      <c r="C61" s="106"/>
      <c r="D61" s="106"/>
      <c r="E61" s="106"/>
      <c r="F61" s="106"/>
      <c r="G61" s="106"/>
      <c r="H61" s="107"/>
    </row>
    <row r="62" spans="1:8">
      <c r="A62" s="105"/>
      <c r="B62" s="106"/>
      <c r="C62" s="106"/>
      <c r="D62" s="106"/>
      <c r="E62" s="106"/>
      <c r="F62" s="106"/>
      <c r="G62" s="106"/>
      <c r="H62" s="107"/>
    </row>
    <row r="63" spans="1:8">
      <c r="A63" s="105"/>
      <c r="B63" s="106"/>
      <c r="C63" s="106"/>
      <c r="D63" s="106"/>
      <c r="E63" s="106"/>
      <c r="F63" s="106"/>
      <c r="G63" s="106"/>
      <c r="H63" s="107"/>
    </row>
    <row r="64" spans="1:8">
      <c r="A64" s="105"/>
      <c r="B64" s="106"/>
      <c r="C64" s="106"/>
      <c r="D64" s="106"/>
      <c r="E64" s="106"/>
      <c r="F64" s="106"/>
      <c r="G64" s="106"/>
      <c r="H64" s="107"/>
    </row>
    <row r="65" spans="1:8">
      <c r="A65" s="105"/>
      <c r="B65" s="106"/>
      <c r="C65" s="106"/>
      <c r="D65" s="106"/>
      <c r="E65" s="106"/>
      <c r="F65" s="106"/>
      <c r="G65" s="106"/>
      <c r="H65" s="107"/>
    </row>
    <row r="66" spans="1:8">
      <c r="A66" s="105"/>
      <c r="B66" s="106"/>
      <c r="C66" s="106"/>
      <c r="D66" s="106"/>
      <c r="E66" s="106"/>
      <c r="F66" s="106"/>
      <c r="G66" s="106"/>
      <c r="H66" s="107"/>
    </row>
    <row r="67" spans="1:8">
      <c r="A67" s="105"/>
      <c r="B67" s="106"/>
      <c r="C67" s="106"/>
      <c r="D67" s="106"/>
      <c r="E67" s="106"/>
      <c r="F67" s="106"/>
      <c r="G67" s="106"/>
      <c r="H67" s="107"/>
    </row>
    <row r="68" spans="1:8">
      <c r="A68" s="105"/>
      <c r="B68" s="106"/>
      <c r="C68" s="106"/>
      <c r="D68" s="106"/>
      <c r="E68" s="106"/>
      <c r="F68" s="106"/>
      <c r="G68" s="106"/>
      <c r="H68" s="107"/>
    </row>
    <row r="69" spans="1:8">
      <c r="A69" s="105"/>
      <c r="B69" s="106"/>
      <c r="C69" s="106"/>
      <c r="D69" s="106"/>
      <c r="E69" s="106"/>
      <c r="F69" s="106"/>
      <c r="G69" s="106"/>
      <c r="H69" s="107"/>
    </row>
    <row r="70" spans="1:8">
      <c r="A70" s="105"/>
      <c r="B70" s="106"/>
      <c r="C70" s="106"/>
      <c r="D70" s="106"/>
      <c r="E70" s="106"/>
      <c r="F70" s="106"/>
      <c r="G70" s="106"/>
      <c r="H70" s="107"/>
    </row>
    <row r="71" spans="1:8">
      <c r="A71" s="105"/>
      <c r="B71" s="106"/>
      <c r="C71" s="106"/>
      <c r="D71" s="106"/>
      <c r="E71" s="106"/>
      <c r="F71" s="106"/>
      <c r="G71" s="106"/>
      <c r="H71" s="107"/>
    </row>
    <row r="72" spans="1:8">
      <c r="A72" s="105"/>
      <c r="B72" s="106"/>
      <c r="C72" s="106"/>
      <c r="D72" s="106"/>
      <c r="E72" s="106"/>
      <c r="F72" s="106"/>
      <c r="G72" s="106"/>
      <c r="H72" s="107"/>
    </row>
    <row r="73" spans="1:8">
      <c r="A73" s="105"/>
      <c r="B73" s="106"/>
      <c r="C73" s="106"/>
      <c r="D73" s="106"/>
      <c r="E73" s="106"/>
      <c r="F73" s="106"/>
      <c r="G73" s="106"/>
      <c r="H73" s="107"/>
    </row>
    <row r="74" spans="1:8">
      <c r="A74" s="105"/>
      <c r="B74" s="106"/>
      <c r="C74" s="106"/>
      <c r="D74" s="106"/>
      <c r="E74" s="106"/>
      <c r="F74" s="106"/>
      <c r="G74" s="106"/>
      <c r="H74" s="107"/>
    </row>
    <row r="75" spans="1:8">
      <c r="A75" s="105"/>
      <c r="B75" s="106"/>
      <c r="C75" s="106"/>
      <c r="D75" s="106"/>
      <c r="E75" s="106"/>
      <c r="F75" s="106"/>
      <c r="G75" s="106"/>
      <c r="H75" s="107"/>
    </row>
    <row r="76" spans="1:8">
      <c r="A76" s="105"/>
      <c r="B76" s="106"/>
      <c r="C76" s="106"/>
      <c r="D76" s="106"/>
      <c r="E76" s="106"/>
      <c r="F76" s="106"/>
      <c r="G76" s="106"/>
      <c r="H76" s="107"/>
    </row>
    <row r="77" spans="1:8">
      <c r="A77" s="105"/>
      <c r="B77" s="106"/>
      <c r="C77" s="106"/>
      <c r="D77" s="106"/>
      <c r="E77" s="106"/>
      <c r="F77" s="106"/>
      <c r="G77" s="106"/>
      <c r="H77" s="107"/>
    </row>
    <row r="78" spans="1:8">
      <c r="A78" s="105"/>
      <c r="B78" s="106"/>
      <c r="C78" s="106"/>
      <c r="D78" s="106"/>
      <c r="E78" s="106"/>
      <c r="F78" s="106"/>
      <c r="G78" s="106"/>
      <c r="H78" s="107"/>
    </row>
    <row r="79" spans="1:8">
      <c r="A79" s="105"/>
      <c r="B79" s="106"/>
      <c r="C79" s="106"/>
      <c r="D79" s="106"/>
      <c r="E79" s="106"/>
      <c r="F79" s="106"/>
      <c r="G79" s="106"/>
      <c r="H79" s="107"/>
    </row>
    <row r="80" spans="1:8">
      <c r="A80" s="105"/>
      <c r="B80" s="106"/>
      <c r="C80" s="106"/>
      <c r="D80" s="106"/>
      <c r="E80" s="106"/>
      <c r="F80" s="106"/>
      <c r="G80" s="106"/>
      <c r="H80" s="107"/>
    </row>
    <row r="81" spans="1:8">
      <c r="A81" s="105"/>
      <c r="B81" s="106"/>
      <c r="C81" s="106"/>
      <c r="D81" s="106"/>
      <c r="E81" s="106"/>
      <c r="F81" s="106"/>
      <c r="G81" s="106"/>
      <c r="H81" s="107"/>
    </row>
    <row r="82" spans="1:8">
      <c r="A82" s="105"/>
      <c r="B82" s="106"/>
      <c r="C82" s="106"/>
      <c r="D82" s="106"/>
      <c r="E82" s="106"/>
      <c r="F82" s="106"/>
      <c r="G82" s="106"/>
      <c r="H82" s="107"/>
    </row>
    <row r="83" spans="1:8">
      <c r="A83" s="105"/>
      <c r="B83" s="106"/>
      <c r="C83" s="106"/>
      <c r="D83" s="106"/>
      <c r="E83" s="106"/>
      <c r="F83" s="106"/>
      <c r="G83" s="106"/>
      <c r="H83" s="107"/>
    </row>
    <row r="84" spans="1:8">
      <c r="A84" s="105"/>
      <c r="B84" s="106"/>
      <c r="C84" s="106"/>
      <c r="D84" s="106"/>
      <c r="E84" s="106"/>
      <c r="F84" s="106"/>
      <c r="G84" s="106"/>
      <c r="H84" s="107"/>
    </row>
    <row r="85" spans="1:8">
      <c r="A85" s="105"/>
      <c r="B85" s="106"/>
      <c r="C85" s="106"/>
      <c r="D85" s="106"/>
      <c r="E85" s="106"/>
      <c r="F85" s="106"/>
      <c r="G85" s="106"/>
      <c r="H85" s="107"/>
    </row>
    <row r="86" spans="1:8">
      <c r="A86" s="105"/>
      <c r="B86" s="106"/>
      <c r="C86" s="106"/>
      <c r="D86" s="106"/>
      <c r="E86" s="106"/>
      <c r="F86" s="106"/>
      <c r="G86" s="106"/>
      <c r="H86" s="107"/>
    </row>
  </sheetData>
  <mergeCells count="21">
    <mergeCell ref="H10:H17"/>
    <mergeCell ref="C9:E9"/>
    <mergeCell ref="A10:A13"/>
    <mergeCell ref="B10:B13"/>
    <mergeCell ref="C10:E10"/>
    <mergeCell ref="A14:A17"/>
    <mergeCell ref="B14:B17"/>
    <mergeCell ref="C14:E14"/>
    <mergeCell ref="G10:G17"/>
    <mergeCell ref="A5:B5"/>
    <mergeCell ref="C5:H5"/>
    <mergeCell ref="A6:B6"/>
    <mergeCell ref="C6:H6"/>
    <mergeCell ref="A7:B7"/>
    <mergeCell ref="C7:H7"/>
    <mergeCell ref="A1:H1"/>
    <mergeCell ref="A2:H2"/>
    <mergeCell ref="A3:B3"/>
    <mergeCell ref="C3:H3"/>
    <mergeCell ref="A4:B4"/>
    <mergeCell ref="C4:H4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дендрология</vt:lpstr>
      <vt:lpstr>Пояснительная</vt:lpstr>
      <vt:lpstr>Протокол</vt:lpstr>
      <vt:lpstr>НМЦ</vt:lpstr>
      <vt:lpstr>НМЦК</vt:lpstr>
      <vt:lpstr>Cводная смета ПИР </vt:lpstr>
      <vt:lpstr>СТУ</vt:lpstr>
      <vt:lpstr>ПД</vt:lpstr>
      <vt:lpstr>Экспертиза ПД и ИЗ </vt:lpstr>
      <vt:lpstr>Геодезия</vt:lpstr>
      <vt:lpstr>ИГИ</vt:lpstr>
      <vt:lpstr>Геофизика</vt:lpstr>
      <vt:lpstr>Гидромет</vt:lpstr>
      <vt:lpstr>Экология</vt:lpstr>
      <vt:lpstr>Сели Лавины</vt:lpstr>
      <vt:lpstr>Археология (при необходимости)</vt:lpstr>
      <vt:lpstr>ВОП (при необходимости)</vt:lpstr>
      <vt:lpstr>Средняя зарплата</vt:lpstr>
      <vt:lpstr>ВОП (для справки) </vt:lpstr>
      <vt:lpstr>ПД!Заголовки_для_печати</vt:lpstr>
      <vt:lpstr>Экология!Заголовки_для_печати</vt:lpstr>
      <vt:lpstr>'Cводная смета ПИР '!Область_печати</vt:lpstr>
      <vt:lpstr>'Археология (при необходимости)'!Область_печати</vt:lpstr>
      <vt:lpstr>'ВОП (для справки) '!Область_печати</vt:lpstr>
      <vt:lpstr>Геодезия!Область_печати</vt:lpstr>
      <vt:lpstr>Геофизика!Область_печати</vt:lpstr>
      <vt:lpstr>Гидромет!Область_печати</vt:lpstr>
      <vt:lpstr>ИГИ!Область_печати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Экология!Область_печати</vt:lpstr>
      <vt:lpstr>'Экспертиза ПД и ИЗ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2022-07-27T07:48:51Z</dcterms:modified>
</cp:coreProperties>
</file>