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firstSheet="5" activeTab="5"/>
  </bookViews>
  <sheets>
    <sheet name="обучение по бдд" sheetId="1" r:id="rId1"/>
    <sheet name="уборка орлик 2019 2020" sheetId="2" state="hidden" r:id="rId2"/>
    <sheet name="хоз товары" sheetId="3" state="hidden" r:id="rId3"/>
    <sheet name="фотофон" sheetId="4" state="hidden" r:id="rId4"/>
    <sheet name="охрана шоссе" sheetId="5" state="hidden" r:id="rId5"/>
    <sheet name="НМЦК" sheetId="6" r:id="rId6"/>
    <sheet name="вывоз мусора" sheetId="7" state="hidden" r:id="rId7"/>
    <sheet name="переезд орлик" sheetId="8" state="hidden" r:id="rId8"/>
    <sheet name="эксплуатация 2 месяца (2)" sheetId="9" state="hidden" r:id="rId9"/>
    <sheet name="эксплуатация 2 месяца" sheetId="10" state="hidden" r:id="rId10"/>
    <sheet name="эксплуатация квартал " sheetId="11" state="hidden" r:id="rId11"/>
    <sheet name="переезд" sheetId="12" state="hidden" r:id="rId12"/>
    <sheet name="фальшфасад2" sheetId="13" state="hidden" r:id="rId13"/>
    <sheet name="электрощитовая" sheetId="14" state="hidden" r:id="rId14"/>
    <sheet name="кондиционеры испр" sheetId="15" state="hidden" r:id="rId15"/>
    <sheet name="шины" sheetId="16" state="hidden" r:id="rId16"/>
    <sheet name="шины (2)" sheetId="17" state="hidden" r:id="rId17"/>
    <sheet name="мойка 2019" sheetId="18" state="hidden" r:id="rId18"/>
    <sheet name="ОПС (2)" sheetId="19" state="hidden" r:id="rId19"/>
    <sheet name="дворник" sheetId="20" state="hidden" r:id="rId20"/>
    <sheet name="автоконд" sheetId="21" state="hidden" r:id="rId21"/>
    <sheet name="фальшфасад" sheetId="22" state="hidden" r:id="rId22"/>
    <sheet name="картотека" sheetId="23" state="hidden" r:id="rId23"/>
    <sheet name="авто 2018" sheetId="24" state="hidden" r:id="rId24"/>
    <sheet name="хозтовары" sheetId="25" state="hidden" r:id="rId25"/>
    <sheet name="учеба" sheetId="26" state="hidden" r:id="rId26"/>
    <sheet name="каско" sheetId="27" state="hidden" r:id="rId27"/>
    <sheet name="сейф" sheetId="28" state="hidden" r:id="rId28"/>
    <sheet name="расчет" sheetId="29" state="hidden" r:id="rId29"/>
    <sheet name="погрузка разгрузка" sheetId="30" state="hidden" r:id="rId30"/>
    <sheet name="псд ДГУ" sheetId="31" state="hidden" r:id="rId31"/>
    <sheet name="Лист1" sheetId="32" r:id="rId32"/>
  </sheets>
  <definedNames>
    <definedName name="_xlnm.Print_Area" localSheetId="23">'авто 2018'!$A$1:$J$43</definedName>
    <definedName name="_xlnm.Print_Area" localSheetId="20">'автоконд'!$A$1:$J$43</definedName>
    <definedName name="_xlnm.Print_Area" localSheetId="6">'вывоз мусора'!$A$1:$J$43</definedName>
    <definedName name="_xlnm.Print_Area" localSheetId="19">'дворник'!$A$1:$J$43</definedName>
    <definedName name="_xlnm.Print_Area" localSheetId="22">'картотека'!$A$1:$J$43</definedName>
    <definedName name="_xlnm.Print_Area" localSheetId="26">'каско'!$A$1:$J$43</definedName>
    <definedName name="_xlnm.Print_Area" localSheetId="14">'кондиционеры испр'!$A$1:$J$59</definedName>
    <definedName name="_xlnm.Print_Area" localSheetId="17">'мойка 2019'!$A$1:$J$43</definedName>
    <definedName name="_xlnm.Print_Area" localSheetId="5">'НМЦК'!$A$1:$J$20</definedName>
    <definedName name="_xlnm.Print_Area" localSheetId="0">'обучение по бдд'!$A$1:$J$43</definedName>
    <definedName name="_xlnm.Print_Area" localSheetId="18">'ОПС (2)'!$A$1:$J$43</definedName>
    <definedName name="_xlnm.Print_Area" localSheetId="4">'охрана шоссе'!$A$1:$J$43</definedName>
    <definedName name="_xlnm.Print_Area" localSheetId="11">'переезд'!$A$1:$J$43</definedName>
    <definedName name="_xlnm.Print_Area" localSheetId="7">'переезд орлик'!$A$1:$J$43</definedName>
    <definedName name="_xlnm.Print_Area" localSheetId="29">'погрузка разгрузка'!$A$1:$J$59</definedName>
    <definedName name="_xlnm.Print_Area" localSheetId="30">'псд ДГУ'!$A$1:$J$59</definedName>
    <definedName name="_xlnm.Print_Area" localSheetId="28">'расчет'!$A$1:$J$43</definedName>
    <definedName name="_xlnm.Print_Area" localSheetId="27">'сейф'!$A$1:$J$43</definedName>
    <definedName name="_xlnm.Print_Area" localSheetId="1">'уборка орлик 2019 2020'!$A$1:$J$43</definedName>
    <definedName name="_xlnm.Print_Area" localSheetId="25">'учеба'!$A$1:$J$43</definedName>
    <definedName name="_xlnm.Print_Area" localSheetId="21">'фальшфасад'!$A$1:$J$43</definedName>
    <definedName name="_xlnm.Print_Area" localSheetId="12">'фальшфасад2'!$A$1:$J$43</definedName>
    <definedName name="_xlnm.Print_Area" localSheetId="3">'фотофон'!$A$1:$J$43</definedName>
    <definedName name="_xlnm.Print_Area" localSheetId="2">'хоз товары'!$A$1:$J$43</definedName>
    <definedName name="_xlnm.Print_Area" localSheetId="24">'хозтовары'!$A$1:$J$43</definedName>
    <definedName name="_xlnm.Print_Area" localSheetId="15">'шины'!$A$1:$J$59</definedName>
    <definedName name="_xlnm.Print_Area" localSheetId="16">'шины (2)'!$A$1:$J$59</definedName>
    <definedName name="_xlnm.Print_Area" localSheetId="9">'эксплуатация 2 месяца'!$A$1:$J$43</definedName>
    <definedName name="_xlnm.Print_Area" localSheetId="8">'эксплуатация 2 месяца (2)'!$A$1:$J$43</definedName>
    <definedName name="_xlnm.Print_Area" localSheetId="10">'эксплуатация квартал '!$A$1:$J$43</definedName>
    <definedName name="_xlnm.Print_Area" localSheetId="13">'электрощитовая'!$A$1:$J$59</definedName>
  </definedNames>
  <calcPr fullCalcOnLoad="1" refMode="R1C1"/>
</workbook>
</file>

<file path=xl/sharedStrings.xml><?xml version="1.0" encoding="utf-8"?>
<sst xmlns="http://schemas.openxmlformats.org/spreadsheetml/2006/main" count="614" uniqueCount="132">
  <si>
    <t>Среднее квадратичное отклонение</t>
  </si>
  <si>
    <t>Количество источников ценовой информации</t>
  </si>
  <si>
    <r>
      <t>Средняя арифметическая цена за единицу     &lt;</t>
    </r>
    <r>
      <rPr>
        <i/>
        <sz val="10"/>
        <color indexed="8"/>
        <rFont val="Times New Roman"/>
        <family val="1"/>
      </rPr>
      <t>ц</t>
    </r>
    <r>
      <rPr>
        <sz val="10"/>
        <color indexed="8"/>
        <rFont val="Times New Roman"/>
        <family val="1"/>
      </rPr>
      <t xml:space="preserve">&gt; </t>
    </r>
  </si>
  <si>
    <t>Однородность совокупности значений выявленных цен, используемых в расчете НМЦК</t>
  </si>
  <si>
    <t>НМЦК, определяемая методом сопоставимых рыночных цен (анализа рынка)</t>
  </si>
  <si>
    <r>
      <t xml:space="preserve">Расчет НМЦК по формуле                             v - количество (объем) закупаемого товара (работы, услуги);
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
</t>
    </r>
    <r>
      <rPr>
        <i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номер источника ценовой информации;
     - цена единицы</t>
    </r>
  </si>
  <si>
    <t>ОБОСНОВАНИЕ НАЧАЛЬНОЙ (МАКСИМАЛЬНОЙ) ЦЕНЫ КОНТРАКТА</t>
  </si>
  <si>
    <t>Предмет контракта</t>
  </si>
  <si>
    <t>Расчет НМЦК</t>
  </si>
  <si>
    <t>Цены поставщиков (исполнителей, подрядчиков) за единицу товара (работы, услуги), рублей</t>
  </si>
  <si>
    <t xml:space="preserve"> Количество (объем) закупаемого товара (работы, услуги), условная единица
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</si>
  <si>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</t>
    </r>
    <r>
      <rPr>
        <b/>
        <i/>
        <sz val="10"/>
        <color indexed="8"/>
        <rFont val="Times New Roman"/>
        <family val="1"/>
      </rPr>
      <t>не должен превышать 33%</t>
    </r>
    <r>
      <rPr>
        <i/>
        <sz val="10"/>
        <color indexed="8"/>
        <rFont val="Times New Roman"/>
        <family val="1"/>
      </rPr>
      <t>)</t>
    </r>
  </si>
  <si>
    <t xml:space="preserve">Ком. предл. №2 </t>
  </si>
  <si>
    <t>Ком. предл. №3</t>
  </si>
  <si>
    <t xml:space="preserve">Наименование </t>
  </si>
  <si>
    <t>Приобретение офисной мебели.</t>
  </si>
  <si>
    <t>ПСД ОПС</t>
  </si>
  <si>
    <t>ремонт автокондиционера</t>
  </si>
  <si>
    <t>сейф Оникс</t>
  </si>
  <si>
    <t>картотека</t>
  </si>
  <si>
    <t>тойота</t>
  </si>
  <si>
    <t>контролер</t>
  </si>
  <si>
    <t>каско</t>
  </si>
  <si>
    <t>уборка</t>
  </si>
  <si>
    <t>мойка</t>
  </si>
  <si>
    <t>бумага</t>
  </si>
  <si>
    <t>полотенца</t>
  </si>
  <si>
    <t>средство</t>
  </si>
  <si>
    <t>стаканчики</t>
  </si>
  <si>
    <t xml:space="preserve">Указатель напряжения </t>
  </si>
  <si>
    <t>Плакат безопасности НЕ ВКЛЮЧАТЬ работают люди</t>
  </si>
  <si>
    <t>Плакат безопасности НЕ ЗАКРЫВАТЬ работают люди</t>
  </si>
  <si>
    <t>Плакат безопасности НЕ ОТКРЫВАТЬ работают люди</t>
  </si>
  <si>
    <t>Плакат безопасности Опасное электрическое поле без средств защиты проход запрещен</t>
  </si>
  <si>
    <t>Плакат безопасности СТОЙ! Напряжение</t>
  </si>
  <si>
    <t>Плакат безопасности НЕ ВЛЕЗАЙ! УБЬЕТ!</t>
  </si>
  <si>
    <t>Плакат безопасности НЕ ВКЛЮЧАТЬ! работа на линии</t>
  </si>
  <si>
    <t xml:space="preserve">Плакат безопасности Влезать здесь </t>
  </si>
  <si>
    <t>Плакат безопасности РАБОТА ПОД НАПРЯЖЕНИЕМ повторно не включать!</t>
  </si>
  <si>
    <t xml:space="preserve">Плакат безопасности ИСПЫТАНИЕ опасно для жизни </t>
  </si>
  <si>
    <t>Плакат безопасности НЕ ОТКРЫВАТЬ работа на линии</t>
  </si>
  <si>
    <t xml:space="preserve">Плакат безопасности Работать здесь </t>
  </si>
  <si>
    <t>Плакат безопасности ЗАЗЕМЛЕНО</t>
  </si>
  <si>
    <t>Плакат безопасности Опасность поражения электрическим током</t>
  </si>
  <si>
    <t>Перчатки диэлектрические</t>
  </si>
  <si>
    <t xml:space="preserve">Коврик диэлектрический </t>
  </si>
  <si>
    <t>Боты диэлектрические</t>
  </si>
  <si>
    <t xml:space="preserve">Очки защитные </t>
  </si>
  <si>
    <t xml:space="preserve">Стремянка диэлектрическая </t>
  </si>
  <si>
    <t xml:space="preserve">Приобретение товаров для электрощитовой
для нужд ЦА ФГБУ «ФКП Росреестра»
</t>
  </si>
  <si>
    <t xml:space="preserve">Каска защитная </t>
  </si>
  <si>
    <r>
      <t xml:space="preserve">Ком. предл. №3 </t>
    </r>
    <r>
      <rPr>
        <sz val="11"/>
        <color indexed="10"/>
        <rFont val="Times New Roman"/>
        <family val="1"/>
      </rPr>
      <t>скрины с разных сайтов</t>
    </r>
  </si>
  <si>
    <t>Ком. предл. №3 (элроском)</t>
  </si>
  <si>
    <t xml:space="preserve">Заземление переносное </t>
  </si>
  <si>
    <t xml:space="preserve">поставка шин
для нужд ЦА ФГБУ «ФКП Росреестра»
</t>
  </si>
  <si>
    <t>шины 245,45,18</t>
  </si>
  <si>
    <t xml:space="preserve">Ком. предл. №3 </t>
  </si>
  <si>
    <t>шины 235,45,18</t>
  </si>
  <si>
    <t>шины 215,55,17</t>
  </si>
  <si>
    <t>Ком. предл. №2 (мастер электрик и сриншот)</t>
  </si>
  <si>
    <t>Кондиционер сплит-системы «Gree» GWH12AAB-K3NNA2A</t>
  </si>
  <si>
    <t xml:space="preserve">Кондиционер сплит-системы 
«Gree» GWH24AAD-K3NNA2A </t>
  </si>
  <si>
    <t xml:space="preserve">Ком. предл. №1 Магия климата </t>
  </si>
  <si>
    <t>Ком. предл. №2 колибри</t>
  </si>
  <si>
    <t xml:space="preserve">Ком. предл. №3 исвент </t>
  </si>
  <si>
    <t xml:space="preserve">Кондиционер сплит-системы «Gree» GWH09AAА-K3NNA2A </t>
  </si>
  <si>
    <t>Кондиционер сплит-системы 
«Gree» GWH18AAС-K3NNA2A</t>
  </si>
  <si>
    <t xml:space="preserve">Кондиционер сплит-системы 
«Gree» GWH07АAA-K3NNA2A </t>
  </si>
  <si>
    <t xml:space="preserve">разработка псд ДГУ
для нужд ЦА ФГБУ «ФКП Росреестра»
</t>
  </si>
  <si>
    <t>разработка псд</t>
  </si>
  <si>
    <t>Ком. предл. №1 золотухин</t>
  </si>
  <si>
    <t>Ком. предл. №2 техэкспо</t>
  </si>
  <si>
    <t>Ком. предл. №3 ивест проект</t>
  </si>
  <si>
    <t>погрузка рагзрузка</t>
  </si>
  <si>
    <t>Ком. предл. №1 дилижанс</t>
  </si>
  <si>
    <t>Ком. предл. №2 умная логистика</t>
  </si>
  <si>
    <t>фальшфасад</t>
  </si>
  <si>
    <t>Эксплуатация</t>
  </si>
  <si>
    <t>эксплуатация</t>
  </si>
  <si>
    <t>Ком. предл. №3 Лэйтс</t>
  </si>
  <si>
    <t>Ком. предл. №2 Энигма-ПРО</t>
  </si>
  <si>
    <t>Ком. предл. №3 ИП</t>
  </si>
  <si>
    <t>переезд</t>
  </si>
  <si>
    <t>Ком. предл. №3 мосперсонал</t>
  </si>
  <si>
    <t>Ком. предл. №2 городской консалтинг</t>
  </si>
  <si>
    <t>разгрузка</t>
  </si>
  <si>
    <t>уборка прилигающей территории</t>
  </si>
  <si>
    <t>уборка 1 раз</t>
  </si>
  <si>
    <t>уборка 2 раз</t>
  </si>
  <si>
    <t>уборка май</t>
  </si>
  <si>
    <t>вывоз мусора</t>
  </si>
  <si>
    <t>охрана</t>
  </si>
  <si>
    <t>Ком. предл. №3 Дубровник</t>
  </si>
  <si>
    <t>Ком. предл. №2 Сигма</t>
  </si>
  <si>
    <t>охрана шоссе</t>
  </si>
  <si>
    <t>Ком. предл. №3 стандарт</t>
  </si>
  <si>
    <t>фотофон</t>
  </si>
  <si>
    <t>система установки</t>
  </si>
  <si>
    <t>уборка прилегающей территории</t>
  </si>
  <si>
    <t>вывоз снега</t>
  </si>
  <si>
    <t>очистка кровли</t>
  </si>
  <si>
    <t>Ком. предл. №1 ЛЕАН</t>
  </si>
  <si>
    <t>хоз товары</t>
  </si>
  <si>
    <t>перчатки</t>
  </si>
  <si>
    <t>обучение</t>
  </si>
  <si>
    <t xml:space="preserve">КП </t>
  </si>
  <si>
    <t>обучение бдд</t>
  </si>
  <si>
    <t xml:space="preserve">Ком. предл. №2 АЛЬФА </t>
  </si>
  <si>
    <t>Ком. предл. №3 СТРОЙНВЕСТ</t>
  </si>
  <si>
    <t>итого</t>
  </si>
  <si>
    <t>ОБОСНОВАНИЕ НАЧАЛЬНОЙ (МАКСИМАЛЬНОЙ) ЦЕНЫ ДОГОВОРА</t>
  </si>
  <si>
    <t>Расчет НМЦД</t>
  </si>
  <si>
    <t>Л.М. Николаева</t>
  </si>
  <si>
    <t>Д.А. Алексеев</t>
  </si>
  <si>
    <t xml:space="preserve">Коммерческие предложения запросил и предоставил начальник ОМТС                                                                                                             
</t>
  </si>
  <si>
    <t xml:space="preserve">Подготовлено старшим специалистом по закупкам отдела закупок на основании предоставленных коммерческих предложений </t>
  </si>
  <si>
    <t xml:space="preserve">Для расчета начальной (максимальной) цены договора (НМЦД) применен метод сопоставимых рыночных цен (анализ рынка). Определение и обоснование начальной (максимальной) цены договора методом сопоставимых рыночных цен (анализ рынка) является приоритетным и осуществляется в соответствии со статьей 6 Положения о закупках. 
  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</si>
  <si>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</t>
    </r>
    <r>
      <rPr>
        <b/>
        <i/>
        <sz val="10"/>
        <color indexed="8"/>
        <rFont val="Times New Roman"/>
        <family val="1"/>
      </rPr>
      <t>не должен превышать 33%</t>
    </r>
    <r>
      <rPr>
        <i/>
        <sz val="10"/>
        <color indexed="8"/>
        <rFont val="Times New Roman"/>
        <family val="1"/>
      </rPr>
      <t>)*</t>
    </r>
  </si>
  <si>
    <t>* Метод сопоставимых рыночных цен (анализ рынка) согласно приказу Минэкономразвития России от 02.10.2013 N 567 "Об утверждении Методических рекомендаций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исполнителем)". Коэффициент вариации не превышает 33%, допускается использование приведенных цен.</t>
  </si>
  <si>
    <t>Номер аукциона в электронной форме № ЭА-09/2023</t>
  </si>
  <si>
    <t>Ком. предл. №1            вх.  от 02.03.2023         № 019906/ЦА-23</t>
  </si>
  <si>
    <t xml:space="preserve">Ком. предл. №2            вх.  от 02.03.2024                       № 019914/ЦА-23 </t>
  </si>
  <si>
    <t xml:space="preserve">Ком. предл. №3            вх. от 02.03.2025                           № 019929/ЦА-23 </t>
  </si>
  <si>
    <t>Начальная (максимальная) цена договора составляет 599 200 (Пятьсот девяносто девять тысяч двести) рублей 00 копеек.</t>
  </si>
  <si>
    <t>Предмет договора:</t>
  </si>
  <si>
    <t xml:space="preserve">Оказание услуг по аренде автотранспорта с водителем при выполнении работ на Северо-Кавказском геодинамическом полигоне для нужд ППК "Роскадастр"
</t>
  </si>
  <si>
    <t>Приложение № 1 к документации об аукционе</t>
  </si>
  <si>
    <t>Однородность совокупности значений выявленных цен, используемых в расчете НМЦД</t>
  </si>
  <si>
    <t>НМЦД, определяемая методом сопоставимых рыночных цен (анализа рынка)</t>
  </si>
  <si>
    <t xml:space="preserve">Услуги по аренде легковых автомобилей с водителем (2х автомобилей)
</t>
  </si>
  <si>
    <t>Основные характеристики предмета закупки в соответствии с Описанием предмета закупки (Приложение № 3 к документации об аукционе)</t>
  </si>
  <si>
    <r>
      <t xml:space="preserve">Расчет НМЦД по формуле                             v - количество (объем) закупаемого товара (работы, услуги);
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
</t>
    </r>
    <r>
      <rPr>
        <i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номер источника ценовой информации;
     - цена единицы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</si>
</sst>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"/>
    <numFmt numFmtId="183" formatCode="0.000000"/>
    <numFmt numFmtId="184" formatCode="0.0"/>
    <numFmt numFmtId="185" formatCode="0.00000000"/>
    <numFmt numFmtId="186" formatCode="0.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&quot;р.&quot;"/>
    <numFmt numFmtId="192" formatCode="[$-FC19]d\ mmmm\ yyyy\ &quot;г.&quot;"/>
    <numFmt numFmtId="193" formatCode="#,##0.00&quot;р.&quot;;[Red]#,##0.00&quot;р.&quot;"/>
    <numFmt numFmtId="194" formatCode="#,##0.000"/>
    <numFmt numFmtId="195" formatCode="#,##0.0000"/>
    <numFmt numFmtId="196" formatCode="#,##0.00000"/>
    <numFmt numFmtId="197" formatCode="#,##0.000000"/>
    <numFmt numFmtId="198" formatCode="#,##0.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0" fontId="1" fillId="0" borderId="12" xfId="43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171" fontId="1" fillId="0" borderId="0" xfId="60" applyAlignment="1">
      <alignment/>
    </xf>
    <xf numFmtId="2" fontId="2" fillId="0" borderId="0" xfId="0" applyNumberFormat="1" applyFont="1" applyAlignment="1">
      <alignment/>
    </xf>
    <xf numFmtId="0" fontId="5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top" wrapText="1"/>
    </xf>
    <xf numFmtId="0" fontId="53" fillId="33" borderId="19" xfId="0" applyFont="1" applyFill="1" applyBorder="1" applyAlignment="1">
      <alignment vertical="center" wrapText="1"/>
    </xf>
    <xf numFmtId="0" fontId="54" fillId="33" borderId="19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170" fontId="10" fillId="0" borderId="20" xfId="43" applyFont="1" applyBorder="1" applyAlignment="1">
      <alignment horizontal="center" vertical="center"/>
    </xf>
    <xf numFmtId="170" fontId="10" fillId="0" borderId="12" xfId="43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170" fontId="10" fillId="0" borderId="20" xfId="43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70" fontId="10" fillId="0" borderId="12" xfId="4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53" fillId="0" borderId="19" xfId="0" applyFont="1" applyFill="1" applyBorder="1" applyAlignment="1">
      <alignment vertical="center" wrapText="1"/>
    </xf>
    <xf numFmtId="4" fontId="55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/>
    </xf>
    <xf numFmtId="170" fontId="1" fillId="0" borderId="20" xfId="43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top"/>
    </xf>
    <xf numFmtId="43" fontId="2" fillId="0" borderId="0" xfId="0" applyNumberFormat="1" applyFont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170" fontId="13" fillId="0" borderId="20" xfId="43" applyFont="1" applyBorder="1" applyAlignment="1">
      <alignment horizontal="center" vertical="center" wrapText="1"/>
    </xf>
    <xf numFmtId="170" fontId="13" fillId="0" borderId="12" xfId="43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top" wrapText="1"/>
    </xf>
    <xf numFmtId="2" fontId="2" fillId="0" borderId="30" xfId="0" applyNumberFormat="1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44792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4193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0956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743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7432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7146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3909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3038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7432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7146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3909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3038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7432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7146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3909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3038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7432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7146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3909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3038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7432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7146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3909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3038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74320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7146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3909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30384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952500</xdr:rowOff>
    </xdr:from>
    <xdr:to>
      <xdr:col>9</xdr:col>
      <xdr:colOff>0</xdr:colOff>
      <xdr:row>10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78142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923925</xdr:rowOff>
    </xdr:from>
    <xdr:to>
      <xdr:col>7</xdr:col>
      <xdr:colOff>1019175</xdr:colOff>
      <xdr:row>10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37528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1600200</xdr:rowOff>
    </xdr:from>
    <xdr:to>
      <xdr:col>9</xdr:col>
      <xdr:colOff>1504950</xdr:colOff>
      <xdr:row>10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15600" y="44291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10</xdr:row>
      <xdr:rowOff>1247775</xdr:rowOff>
    </xdr:from>
    <xdr:to>
      <xdr:col>9</xdr:col>
      <xdr:colOff>400050</xdr:colOff>
      <xdr:row>10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44200" y="4076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44375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72975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952500</xdr:rowOff>
    </xdr:from>
    <xdr:to>
      <xdr:col>9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33650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923925</xdr:rowOff>
    </xdr:from>
    <xdr:to>
      <xdr:col>7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5050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1600200</xdr:rowOff>
    </xdr:from>
    <xdr:to>
      <xdr:col>9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3181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5</xdr:row>
      <xdr:rowOff>1247775</xdr:rowOff>
    </xdr:from>
    <xdr:to>
      <xdr:col>9</xdr:col>
      <xdr:colOff>400050</xdr:colOff>
      <xdr:row>5</xdr:row>
      <xdr:rowOff>1476375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28289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72" t="s">
        <v>7</v>
      </c>
      <c r="B3" s="72"/>
      <c r="C3" s="72"/>
      <c r="D3" s="72"/>
      <c r="E3" s="73" t="s">
        <v>106</v>
      </c>
      <c r="F3" s="73"/>
      <c r="G3" s="73"/>
      <c r="H3" s="73"/>
      <c r="I3" s="73"/>
      <c r="J3" s="73"/>
    </row>
    <row r="4" spans="1:10" ht="22.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105</v>
      </c>
      <c r="E6" s="8" t="s">
        <v>105</v>
      </c>
      <c r="F6" s="8" t="s">
        <v>105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104</v>
      </c>
      <c r="B7" s="12">
        <v>2</v>
      </c>
      <c r="C7" s="44">
        <v>3</v>
      </c>
      <c r="D7" s="14">
        <v>12000</v>
      </c>
      <c r="E7" s="45">
        <v>15000</v>
      </c>
      <c r="F7" s="50">
        <v>10000</v>
      </c>
      <c r="G7" s="46">
        <f>(D7+E7+F7)/C7</f>
        <v>12333.333333333334</v>
      </c>
      <c r="H7" s="9">
        <f>SQRT((POWER(D7-G7,2)+POWER(E7-G7,2)+POWER(F7-G7,2))/(C7-1))</f>
        <v>2516.6114784235833</v>
      </c>
      <c r="I7" s="9">
        <f>H7/G7*100</f>
        <v>20.404957933164187</v>
      </c>
      <c r="J7" s="10">
        <f>ROUND(G7,2)*B7</f>
        <v>24666.66</v>
      </c>
    </row>
    <row r="8" spans="1:10" s="2" customFormat="1" ht="16.5" thickBot="1">
      <c r="A8" s="11"/>
      <c r="B8" s="12"/>
      <c r="C8" s="44"/>
      <c r="D8" s="17"/>
      <c r="E8" s="18"/>
      <c r="F8" s="14"/>
      <c r="G8" s="10"/>
      <c r="H8" s="9"/>
      <c r="I8" s="9"/>
      <c r="J8" s="10"/>
    </row>
    <row r="9" spans="1:10" s="2" customFormat="1" ht="16.5" thickBot="1">
      <c r="A9" s="22"/>
      <c r="B9" s="12"/>
      <c r="C9" s="44"/>
      <c r="D9" s="17"/>
      <c r="E9" s="18"/>
      <c r="F9" s="16"/>
      <c r="G9" s="10"/>
      <c r="H9" s="9"/>
      <c r="I9" s="9"/>
      <c r="J9" s="10"/>
    </row>
    <row r="10" spans="1:10" s="2" customFormat="1" ht="16.5" thickBot="1">
      <c r="A10" s="22"/>
      <c r="B10" s="12"/>
      <c r="C10" s="44"/>
      <c r="D10" s="17"/>
      <c r="E10" s="18"/>
      <c r="F10" s="16"/>
      <c r="G10" s="10"/>
      <c r="H10" s="9"/>
      <c r="I10" s="9"/>
      <c r="J10" s="10"/>
    </row>
    <row r="11" spans="1:10" ht="16.5" thickBot="1">
      <c r="A11" s="11"/>
      <c r="B11" s="12"/>
      <c r="C11" s="44"/>
      <c r="D11" s="17"/>
      <c r="E11" s="18"/>
      <c r="F11" s="16"/>
      <c r="G11" s="10"/>
      <c r="H11" s="9"/>
      <c r="I11" s="9"/>
      <c r="J11" s="10"/>
    </row>
    <row r="12" spans="1:10" ht="16.5" thickBot="1">
      <c r="A12" s="11"/>
      <c r="B12" s="12"/>
      <c r="C12" s="53"/>
      <c r="D12" s="17"/>
      <c r="E12" s="18"/>
      <c r="F12" s="16"/>
      <c r="G12" s="10"/>
      <c r="H12" s="9"/>
      <c r="I12" s="9"/>
      <c r="J12" s="10"/>
    </row>
    <row r="13" ht="12.75">
      <c r="J13" s="13">
        <f>SUM(J7:J12)</f>
        <v>24666.66</v>
      </c>
    </row>
    <row r="15" spans="6:10" ht="12.75">
      <c r="F15" s="19">
        <f>J13</f>
        <v>24666.66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77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78</v>
      </c>
      <c r="B7" s="12">
        <v>2</v>
      </c>
      <c r="C7" s="44">
        <v>3</v>
      </c>
      <c r="D7" s="14">
        <v>312800</v>
      </c>
      <c r="E7" s="15">
        <v>207900</v>
      </c>
      <c r="F7" s="14">
        <v>290200</v>
      </c>
      <c r="G7" s="10">
        <f aca="true" t="shared" si="0" ref="G7:G12">(D7+E7+F7)/C7</f>
        <v>270300</v>
      </c>
      <c r="H7" s="9">
        <f aca="true" t="shared" si="1" ref="H7:H12">SQRT((POWER(D7-G7,2)+POWER(E7-G7,2)+POWER(F7-G7,2))/(C7-1))</f>
        <v>55208.78553273926</v>
      </c>
      <c r="I7" s="9">
        <f aca="true" t="shared" si="2" ref="I7:I12">H7/G7*100</f>
        <v>20.425003896684892</v>
      </c>
      <c r="J7" s="10">
        <f aca="true" t="shared" si="3" ref="J7:J12">ROUND(G7,2)*B7</f>
        <v>540600</v>
      </c>
    </row>
    <row r="8" spans="1:10" s="2" customFormat="1" ht="16.5" thickBot="1">
      <c r="A8" s="11" t="s">
        <v>85</v>
      </c>
      <c r="B8" s="12">
        <v>1</v>
      </c>
      <c r="C8" s="44">
        <v>3</v>
      </c>
      <c r="D8" s="17">
        <v>620200</v>
      </c>
      <c r="E8" s="18">
        <v>568200</v>
      </c>
      <c r="F8" s="16">
        <v>495660</v>
      </c>
      <c r="G8" s="10">
        <f>(D8+E8+F8)/C8</f>
        <v>561353.3333333334</v>
      </c>
      <c r="H8" s="9">
        <f t="shared" si="1"/>
        <v>62551.662914213026</v>
      </c>
      <c r="I8" s="9">
        <f t="shared" si="2"/>
        <v>11.143010863190092</v>
      </c>
      <c r="J8" s="10">
        <f t="shared" si="3"/>
        <v>561353.33</v>
      </c>
    </row>
    <row r="9" spans="1:10" s="2" customFormat="1" ht="16.5" thickBot="1">
      <c r="A9" s="22"/>
      <c r="B9" s="12">
        <v>1</v>
      </c>
      <c r="C9" s="44">
        <v>3</v>
      </c>
      <c r="D9" s="17">
        <v>486200</v>
      </c>
      <c r="E9" s="18">
        <v>410240</v>
      </c>
      <c r="F9" s="16">
        <v>576000</v>
      </c>
      <c r="G9" s="10">
        <f t="shared" si="0"/>
        <v>490813.3333333333</v>
      </c>
      <c r="H9" s="9">
        <f t="shared" si="1"/>
        <v>82976.24077610008</v>
      </c>
      <c r="I9" s="9">
        <f t="shared" si="2"/>
        <v>16.905865252798094</v>
      </c>
      <c r="J9" s="10">
        <f t="shared" si="3"/>
        <v>490813.33</v>
      </c>
    </row>
    <row r="10" spans="1:10" s="2" customFormat="1" ht="16.5" thickBot="1">
      <c r="A10" s="22"/>
      <c r="B10" s="12"/>
      <c r="C10" s="44"/>
      <c r="D10" s="17"/>
      <c r="E10" s="18"/>
      <c r="F10" s="16"/>
      <c r="G10" s="10" t="e">
        <f t="shared" si="0"/>
        <v>#DIV/0!</v>
      </c>
      <c r="H10" s="9" t="e">
        <f t="shared" si="1"/>
        <v>#DIV/0!</v>
      </c>
      <c r="I10" s="9" t="e">
        <f t="shared" si="2"/>
        <v>#DIV/0!</v>
      </c>
      <c r="J10" s="10" t="e">
        <f t="shared" si="3"/>
        <v>#DIV/0!</v>
      </c>
    </row>
    <row r="11" spans="1:10" ht="16.5" thickBot="1">
      <c r="A11" s="11"/>
      <c r="B11" s="12"/>
      <c r="C11" s="44"/>
      <c r="D11" s="17"/>
      <c r="E11" s="18"/>
      <c r="F11" s="16"/>
      <c r="G11" s="10" t="e">
        <f t="shared" si="0"/>
        <v>#DIV/0!</v>
      </c>
      <c r="H11" s="9" t="e">
        <f t="shared" si="1"/>
        <v>#DIV/0!</v>
      </c>
      <c r="I11" s="9" t="e">
        <f t="shared" si="2"/>
        <v>#DIV/0!</v>
      </c>
      <c r="J11" s="10" t="e">
        <f t="shared" si="3"/>
        <v>#DIV/0!</v>
      </c>
    </row>
    <row r="12" spans="1:10" ht="16.5" thickBot="1">
      <c r="A12" s="11"/>
      <c r="B12" s="12"/>
      <c r="C12" s="44"/>
      <c r="D12" s="17"/>
      <c r="E12" s="18"/>
      <c r="F12" s="16"/>
      <c r="G12" s="10" t="e">
        <f t="shared" si="0"/>
        <v>#DIV/0!</v>
      </c>
      <c r="H12" s="9" t="e">
        <f t="shared" si="1"/>
        <v>#DIV/0!</v>
      </c>
      <c r="I12" s="9" t="e">
        <f t="shared" si="2"/>
        <v>#DIV/0!</v>
      </c>
      <c r="J12" s="10" t="e">
        <f t="shared" si="3"/>
        <v>#DIV/0!</v>
      </c>
    </row>
    <row r="13" ht="12.75">
      <c r="J13" s="13" t="e">
        <f>SUM(J7:J12)</f>
        <v>#DIV/0!</v>
      </c>
    </row>
    <row r="15" spans="6:10" ht="12.75">
      <c r="F15" s="19" t="e">
        <f>J13</f>
        <v>#DIV/0!</v>
      </c>
      <c r="H15" s="20"/>
      <c r="I15" s="21" t="e">
        <f>$F$15/100*G15</f>
        <v>#DIV/0!</v>
      </c>
      <c r="J15" s="21" t="e">
        <f>$F$15/100*H15</f>
        <v>#DIV/0!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77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78</v>
      </c>
      <c r="B7" s="12">
        <v>3</v>
      </c>
      <c r="C7" s="44">
        <v>3</v>
      </c>
      <c r="D7" s="14">
        <v>828000</v>
      </c>
      <c r="E7" s="15">
        <v>557971.29</v>
      </c>
      <c r="F7" s="14">
        <v>828034.6</v>
      </c>
      <c r="G7" s="10">
        <f aca="true" t="shared" si="0" ref="G7:G12">(D7+E7+F7)/C7</f>
        <v>738001.9633333334</v>
      </c>
      <c r="H7" s="9">
        <f aca="true" t="shared" si="1" ref="H7:H12">SQRT((POWER(D7-G7,2)+POWER(E7-G7,2)+POWER(F7-G7,2))/(C7-1))</f>
        <v>155911.1375268939</v>
      </c>
      <c r="I7" s="9">
        <f aca="true" t="shared" si="2" ref="I7:I12">H7/G7*100</f>
        <v>21.12611419388237</v>
      </c>
      <c r="J7" s="10">
        <f aca="true" t="shared" si="3" ref="J7:J12">ROUND(G7,2)*B7</f>
        <v>2214005.88</v>
      </c>
    </row>
    <row r="8" spans="1:10" s="2" customFormat="1" ht="16.5" thickBot="1">
      <c r="A8" s="11"/>
      <c r="B8" s="12"/>
      <c r="C8" s="44"/>
      <c r="D8" s="17"/>
      <c r="E8" s="18"/>
      <c r="F8" s="16"/>
      <c r="G8" s="10" t="e">
        <f t="shared" si="0"/>
        <v>#DIV/0!</v>
      </c>
      <c r="H8" s="9" t="e">
        <f t="shared" si="1"/>
        <v>#DIV/0!</v>
      </c>
      <c r="I8" s="9" t="e">
        <f t="shared" si="2"/>
        <v>#DIV/0!</v>
      </c>
      <c r="J8" s="10" t="e">
        <f t="shared" si="3"/>
        <v>#DIV/0!</v>
      </c>
    </row>
    <row r="9" spans="1:10" s="2" customFormat="1" ht="16.5" thickBot="1">
      <c r="A9" s="22"/>
      <c r="B9" s="12"/>
      <c r="C9" s="44"/>
      <c r="D9" s="17"/>
      <c r="E9" s="18"/>
      <c r="F9" s="16"/>
      <c r="G9" s="10" t="e">
        <f t="shared" si="0"/>
        <v>#DIV/0!</v>
      </c>
      <c r="H9" s="9" t="e">
        <f t="shared" si="1"/>
        <v>#DIV/0!</v>
      </c>
      <c r="I9" s="9" t="e">
        <f t="shared" si="2"/>
        <v>#DIV/0!</v>
      </c>
      <c r="J9" s="10" t="e">
        <f t="shared" si="3"/>
        <v>#DIV/0!</v>
      </c>
    </row>
    <row r="10" spans="1:10" s="2" customFormat="1" ht="16.5" thickBot="1">
      <c r="A10" s="22"/>
      <c r="B10" s="12"/>
      <c r="C10" s="44"/>
      <c r="D10" s="17"/>
      <c r="E10" s="18"/>
      <c r="F10" s="16"/>
      <c r="G10" s="10" t="e">
        <f t="shared" si="0"/>
        <v>#DIV/0!</v>
      </c>
      <c r="H10" s="9" t="e">
        <f t="shared" si="1"/>
        <v>#DIV/0!</v>
      </c>
      <c r="I10" s="9" t="e">
        <f t="shared" si="2"/>
        <v>#DIV/0!</v>
      </c>
      <c r="J10" s="10" t="e">
        <f t="shared" si="3"/>
        <v>#DIV/0!</v>
      </c>
    </row>
    <row r="11" spans="1:10" ht="16.5" thickBot="1">
      <c r="A11" s="11"/>
      <c r="B11" s="12"/>
      <c r="C11" s="44"/>
      <c r="D11" s="17"/>
      <c r="E11" s="18"/>
      <c r="F11" s="16"/>
      <c r="G11" s="10" t="e">
        <f t="shared" si="0"/>
        <v>#DIV/0!</v>
      </c>
      <c r="H11" s="9" t="e">
        <f t="shared" si="1"/>
        <v>#DIV/0!</v>
      </c>
      <c r="I11" s="9" t="e">
        <f t="shared" si="2"/>
        <v>#DIV/0!</v>
      </c>
      <c r="J11" s="10" t="e">
        <f t="shared" si="3"/>
        <v>#DIV/0!</v>
      </c>
    </row>
    <row r="12" spans="1:10" ht="16.5" thickBot="1">
      <c r="A12" s="11"/>
      <c r="B12" s="12"/>
      <c r="C12" s="44"/>
      <c r="D12" s="17"/>
      <c r="E12" s="18"/>
      <c r="F12" s="16"/>
      <c r="G12" s="10" t="e">
        <f t="shared" si="0"/>
        <v>#DIV/0!</v>
      </c>
      <c r="H12" s="9" t="e">
        <f t="shared" si="1"/>
        <v>#DIV/0!</v>
      </c>
      <c r="I12" s="9" t="e">
        <f t="shared" si="2"/>
        <v>#DIV/0!</v>
      </c>
      <c r="J12" s="10" t="e">
        <f t="shared" si="3"/>
        <v>#DIV/0!</v>
      </c>
    </row>
    <row r="13" ht="12.75">
      <c r="J13" s="13" t="e">
        <f>SUM(J7:J12)</f>
        <v>#DIV/0!</v>
      </c>
    </row>
    <row r="15" spans="6:10" ht="12.75">
      <c r="F15" s="19" t="e">
        <f>J13</f>
        <v>#DIV/0!</v>
      </c>
      <c r="H15" s="20"/>
      <c r="I15" s="21" t="e">
        <f>$F$15/100*G15</f>
        <v>#DIV/0!</v>
      </c>
      <c r="J15" s="21" t="e">
        <f>$F$15/100*H15</f>
        <v>#DIV/0!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82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83</v>
      </c>
      <c r="E6" s="8" t="s">
        <v>84</v>
      </c>
      <c r="F6" s="8" t="s">
        <v>81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82</v>
      </c>
      <c r="B7" s="12">
        <v>1</v>
      </c>
      <c r="C7" s="44">
        <v>3</v>
      </c>
      <c r="D7" s="14">
        <v>2378500</v>
      </c>
      <c r="E7" s="15">
        <v>3782280</v>
      </c>
      <c r="F7" s="14">
        <v>2608000</v>
      </c>
      <c r="G7" s="10">
        <f aca="true" t="shared" si="0" ref="G7:G12">(D7+E7+F7)/C7</f>
        <v>2922926.6666666665</v>
      </c>
      <c r="H7" s="9">
        <f aca="true" t="shared" si="1" ref="H7:H12">SQRT((POWER(D7-G7,2)+POWER(E7-G7,2)+POWER(F7-G7,2))/(C7-1))</f>
        <v>753016.3850364302</v>
      </c>
      <c r="I7" s="9">
        <f aca="true" t="shared" si="2" ref="I7:I12">H7/G7*100</f>
        <v>25.76241113483621</v>
      </c>
      <c r="J7" s="10">
        <f aca="true" t="shared" si="3" ref="J7:J12">ROUND(G7,2)*B7</f>
        <v>2922926.67</v>
      </c>
    </row>
    <row r="8" spans="1:10" s="2" customFormat="1" ht="16.5" thickBot="1">
      <c r="A8" s="11"/>
      <c r="B8" s="12"/>
      <c r="C8" s="44"/>
      <c r="D8" s="17"/>
      <c r="E8" s="18"/>
      <c r="F8" s="16"/>
      <c r="G8" s="10" t="e">
        <f t="shared" si="0"/>
        <v>#DIV/0!</v>
      </c>
      <c r="H8" s="9" t="e">
        <f t="shared" si="1"/>
        <v>#DIV/0!</v>
      </c>
      <c r="I8" s="9" t="e">
        <f t="shared" si="2"/>
        <v>#DIV/0!</v>
      </c>
      <c r="J8" s="10" t="e">
        <f t="shared" si="3"/>
        <v>#DIV/0!</v>
      </c>
    </row>
    <row r="9" spans="1:10" s="2" customFormat="1" ht="16.5" thickBot="1">
      <c r="A9" s="22"/>
      <c r="B9" s="12"/>
      <c r="C9" s="44"/>
      <c r="D9" s="17"/>
      <c r="E9" s="18"/>
      <c r="F9" s="16"/>
      <c r="G9" s="10" t="e">
        <f t="shared" si="0"/>
        <v>#DIV/0!</v>
      </c>
      <c r="H9" s="9" t="e">
        <f t="shared" si="1"/>
        <v>#DIV/0!</v>
      </c>
      <c r="I9" s="9" t="e">
        <f t="shared" si="2"/>
        <v>#DIV/0!</v>
      </c>
      <c r="J9" s="10" t="e">
        <f t="shared" si="3"/>
        <v>#DIV/0!</v>
      </c>
    </row>
    <row r="10" spans="1:10" s="2" customFormat="1" ht="16.5" thickBot="1">
      <c r="A10" s="22"/>
      <c r="B10" s="12"/>
      <c r="C10" s="44"/>
      <c r="D10" s="17"/>
      <c r="E10" s="18"/>
      <c r="F10" s="16"/>
      <c r="G10" s="10" t="e">
        <f t="shared" si="0"/>
        <v>#DIV/0!</v>
      </c>
      <c r="H10" s="9" t="e">
        <f t="shared" si="1"/>
        <v>#DIV/0!</v>
      </c>
      <c r="I10" s="9" t="e">
        <f t="shared" si="2"/>
        <v>#DIV/0!</v>
      </c>
      <c r="J10" s="10" t="e">
        <f t="shared" si="3"/>
        <v>#DIV/0!</v>
      </c>
    </row>
    <row r="11" spans="1:10" ht="16.5" thickBot="1">
      <c r="A11" s="11"/>
      <c r="B11" s="12"/>
      <c r="C11" s="44"/>
      <c r="D11" s="17"/>
      <c r="E11" s="18"/>
      <c r="F11" s="16"/>
      <c r="G11" s="10" t="e">
        <f t="shared" si="0"/>
        <v>#DIV/0!</v>
      </c>
      <c r="H11" s="9" t="e">
        <f t="shared" si="1"/>
        <v>#DIV/0!</v>
      </c>
      <c r="I11" s="9" t="e">
        <f t="shared" si="2"/>
        <v>#DIV/0!</v>
      </c>
      <c r="J11" s="10" t="e">
        <f t="shared" si="3"/>
        <v>#DIV/0!</v>
      </c>
    </row>
    <row r="12" spans="1:10" ht="16.5" thickBot="1">
      <c r="A12" s="11"/>
      <c r="B12" s="12"/>
      <c r="C12" s="44"/>
      <c r="D12" s="17"/>
      <c r="E12" s="18"/>
      <c r="F12" s="16"/>
      <c r="G12" s="10" t="e">
        <f t="shared" si="0"/>
        <v>#DIV/0!</v>
      </c>
      <c r="H12" s="9" t="e">
        <f t="shared" si="1"/>
        <v>#DIV/0!</v>
      </c>
      <c r="I12" s="9" t="e">
        <f t="shared" si="2"/>
        <v>#DIV/0!</v>
      </c>
      <c r="J12" s="10" t="e">
        <f t="shared" si="3"/>
        <v>#DIV/0!</v>
      </c>
    </row>
    <row r="13" ht="12.75">
      <c r="J13" s="13" t="e">
        <f>SUM(J7:J12)</f>
        <v>#DIV/0!</v>
      </c>
    </row>
    <row r="15" spans="6:10" ht="12.75">
      <c r="F15" s="19" t="e">
        <f>J13</f>
        <v>#DIV/0!</v>
      </c>
      <c r="H15" s="20"/>
      <c r="I15" s="21" t="e">
        <f>$F$15/100*G15</f>
        <v>#DIV/0!</v>
      </c>
      <c r="J15" s="21" t="e">
        <f>$F$15/100*H15</f>
        <v>#DIV/0!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76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79</v>
      </c>
      <c r="E6" s="8" t="s">
        <v>80</v>
      </c>
      <c r="F6" s="8" t="s">
        <v>81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76</v>
      </c>
      <c r="B7" s="12">
        <v>1</v>
      </c>
      <c r="C7" s="44">
        <v>3</v>
      </c>
      <c r="D7" s="14">
        <v>1109790</v>
      </c>
      <c r="E7" s="15">
        <v>842920</v>
      </c>
      <c r="F7" s="14">
        <v>985670</v>
      </c>
      <c r="G7" s="10">
        <f aca="true" t="shared" si="0" ref="G7:G12">(D7+E7+F7)/C7</f>
        <v>979460</v>
      </c>
      <c r="H7" s="9">
        <f aca="true" t="shared" si="1" ref="H7:H12">SQRT((POWER(D7-G7,2)+POWER(E7-G7,2)+POWER(F7-G7,2))/(C7-1))</f>
        <v>133543.33491417684</v>
      </c>
      <c r="I7" s="9">
        <f aca="true" t="shared" si="2" ref="I7:I12">H7/G7*100</f>
        <v>13.63438373329966</v>
      </c>
      <c r="J7" s="10">
        <f aca="true" t="shared" si="3" ref="J7:J12">ROUND(G7,2)*B7</f>
        <v>979460</v>
      </c>
    </row>
    <row r="8" spans="1:10" s="2" customFormat="1" ht="16.5" thickBot="1">
      <c r="A8" s="11"/>
      <c r="B8" s="12"/>
      <c r="C8" s="44"/>
      <c r="D8" s="17"/>
      <c r="E8" s="18"/>
      <c r="F8" s="16"/>
      <c r="G8" s="10" t="e">
        <f t="shared" si="0"/>
        <v>#DIV/0!</v>
      </c>
      <c r="H8" s="9" t="e">
        <f t="shared" si="1"/>
        <v>#DIV/0!</v>
      </c>
      <c r="I8" s="9" t="e">
        <f t="shared" si="2"/>
        <v>#DIV/0!</v>
      </c>
      <c r="J8" s="10" t="e">
        <f t="shared" si="3"/>
        <v>#DIV/0!</v>
      </c>
    </row>
    <row r="9" spans="1:10" s="2" customFormat="1" ht="16.5" thickBot="1">
      <c r="A9" s="22"/>
      <c r="B9" s="12"/>
      <c r="C9" s="44"/>
      <c r="D9" s="17"/>
      <c r="E9" s="18"/>
      <c r="F9" s="16"/>
      <c r="G9" s="10" t="e">
        <f t="shared" si="0"/>
        <v>#DIV/0!</v>
      </c>
      <c r="H9" s="9" t="e">
        <f t="shared" si="1"/>
        <v>#DIV/0!</v>
      </c>
      <c r="I9" s="9" t="e">
        <f t="shared" si="2"/>
        <v>#DIV/0!</v>
      </c>
      <c r="J9" s="10" t="e">
        <f t="shared" si="3"/>
        <v>#DIV/0!</v>
      </c>
    </row>
    <row r="10" spans="1:10" s="2" customFormat="1" ht="16.5" thickBot="1">
      <c r="A10" s="22"/>
      <c r="B10" s="12"/>
      <c r="C10" s="44"/>
      <c r="D10" s="17"/>
      <c r="E10" s="18"/>
      <c r="F10" s="16"/>
      <c r="G10" s="10" t="e">
        <f t="shared" si="0"/>
        <v>#DIV/0!</v>
      </c>
      <c r="H10" s="9" t="e">
        <f t="shared" si="1"/>
        <v>#DIV/0!</v>
      </c>
      <c r="I10" s="9" t="e">
        <f t="shared" si="2"/>
        <v>#DIV/0!</v>
      </c>
      <c r="J10" s="10" t="e">
        <f t="shared" si="3"/>
        <v>#DIV/0!</v>
      </c>
    </row>
    <row r="11" spans="1:10" ht="16.5" thickBot="1">
      <c r="A11" s="11"/>
      <c r="B11" s="12"/>
      <c r="C11" s="44"/>
      <c r="D11" s="17"/>
      <c r="E11" s="18"/>
      <c r="F11" s="16"/>
      <c r="G11" s="10" t="e">
        <f t="shared" si="0"/>
        <v>#DIV/0!</v>
      </c>
      <c r="H11" s="9" t="e">
        <f t="shared" si="1"/>
        <v>#DIV/0!</v>
      </c>
      <c r="I11" s="9" t="e">
        <f t="shared" si="2"/>
        <v>#DIV/0!</v>
      </c>
      <c r="J11" s="10" t="e">
        <f t="shared" si="3"/>
        <v>#DIV/0!</v>
      </c>
    </row>
    <row r="12" spans="1:10" ht="16.5" thickBot="1">
      <c r="A12" s="11"/>
      <c r="B12" s="12"/>
      <c r="C12" s="44"/>
      <c r="D12" s="17"/>
      <c r="E12" s="18"/>
      <c r="F12" s="16"/>
      <c r="G12" s="10" t="e">
        <f t="shared" si="0"/>
        <v>#DIV/0!</v>
      </c>
      <c r="H12" s="9" t="e">
        <f t="shared" si="1"/>
        <v>#DIV/0!</v>
      </c>
      <c r="I12" s="9" t="e">
        <f t="shared" si="2"/>
        <v>#DIV/0!</v>
      </c>
      <c r="J12" s="10" t="e">
        <f t="shared" si="3"/>
        <v>#DIV/0!</v>
      </c>
    </row>
    <row r="13" ht="12.75">
      <c r="J13" s="13" t="e">
        <f>SUM(J7:J12)</f>
        <v>#DIV/0!</v>
      </c>
    </row>
    <row r="15" spans="6:10" ht="12.75">
      <c r="F15" s="19" t="e">
        <f>J13</f>
        <v>#DIV/0!</v>
      </c>
      <c r="H15" s="20"/>
      <c r="I15" s="21" t="e">
        <f>$F$15/100*G15</f>
        <v>#DIV/0!</v>
      </c>
      <c r="J15" s="21" t="e">
        <f>$F$15/100*H15</f>
        <v>#DIV/0!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2">
      <selection activeCell="D7" sqref="D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44.25" customHeight="1">
      <c r="A3" s="72" t="s">
        <v>7</v>
      </c>
      <c r="B3" s="72"/>
      <c r="C3" s="72"/>
      <c r="D3" s="72"/>
      <c r="E3" s="100" t="s">
        <v>49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>
      <c r="A6" s="75"/>
      <c r="B6" s="75"/>
      <c r="C6" s="77"/>
      <c r="D6" s="8" t="s">
        <v>52</v>
      </c>
      <c r="E6" s="8" t="s">
        <v>59</v>
      </c>
      <c r="F6" s="8" t="s">
        <v>51</v>
      </c>
      <c r="G6" s="23" t="s">
        <v>2</v>
      </c>
      <c r="H6" s="5" t="s">
        <v>0</v>
      </c>
      <c r="I6" s="6" t="s">
        <v>11</v>
      </c>
      <c r="J6" s="5" t="s">
        <v>5</v>
      </c>
    </row>
    <row r="7" spans="1:10" s="2" customFormat="1" ht="15.75">
      <c r="A7" s="24" t="s">
        <v>29</v>
      </c>
      <c r="B7" s="26">
        <v>1</v>
      </c>
      <c r="C7" s="7">
        <v>3</v>
      </c>
      <c r="D7" s="27">
        <v>5482518.24</v>
      </c>
      <c r="E7" s="28">
        <v>7250000</v>
      </c>
      <c r="F7" s="27">
        <v>6000000</v>
      </c>
      <c r="G7" s="29">
        <f aca="true" t="shared" si="0" ref="G7:G28">(D7+E7+F7)/C7</f>
        <v>6244172.746666667</v>
      </c>
      <c r="H7" s="31">
        <f>SQRT((POWER(D7-G7,2)+POWER(E7-G7,2)+POWER(F7-G7,2))/(C7-1))</f>
        <v>908687.6199466087</v>
      </c>
      <c r="I7" s="31">
        <f aca="true" t="shared" si="1" ref="I7:I27">H7/G7*100</f>
        <v>14.552570161222626</v>
      </c>
      <c r="J7" s="30">
        <f aca="true" t="shared" si="2" ref="J7:J28">ROUND(G7,2)*B7</f>
        <v>6244172.75</v>
      </c>
    </row>
    <row r="8" spans="1:10" s="2" customFormat="1" ht="15.75">
      <c r="A8" s="24" t="s">
        <v>53</v>
      </c>
      <c r="B8" s="26">
        <v>1</v>
      </c>
      <c r="C8" s="7">
        <v>3</v>
      </c>
      <c r="D8" s="27">
        <v>6695655.48</v>
      </c>
      <c r="E8" s="28">
        <v>9936000</v>
      </c>
      <c r="F8" s="27">
        <v>9936415.24</v>
      </c>
      <c r="G8" s="29">
        <f t="shared" si="0"/>
        <v>8856023.573333332</v>
      </c>
      <c r="H8" s="31">
        <f aca="true" t="shared" si="3" ref="H8:H28">SQRT((POWER(D8-G8,2)+POWER(E8-G8,2)+POWER(F8-G8,2))/(C8-1))</f>
        <v>1870933.6618719515</v>
      </c>
      <c r="I8" s="31">
        <f t="shared" si="1"/>
        <v>21.12611429248655</v>
      </c>
      <c r="J8" s="30">
        <f t="shared" si="2"/>
        <v>8856023.57</v>
      </c>
    </row>
    <row r="9" spans="1:10" s="2" customFormat="1" ht="15.75">
      <c r="A9" s="25" t="s">
        <v>48</v>
      </c>
      <c r="B9" s="26">
        <v>1</v>
      </c>
      <c r="C9" s="7">
        <v>3</v>
      </c>
      <c r="D9" s="27">
        <v>12969</v>
      </c>
      <c r="E9" s="28">
        <v>12110</v>
      </c>
      <c r="F9" s="27">
        <v>16990</v>
      </c>
      <c r="G9" s="29">
        <f t="shared" si="0"/>
        <v>14023</v>
      </c>
      <c r="H9" s="31">
        <f t="shared" si="3"/>
        <v>2605.1462530921367</v>
      </c>
      <c r="I9" s="31">
        <f t="shared" si="1"/>
        <v>18.57766706904469</v>
      </c>
      <c r="J9" s="30">
        <f t="shared" si="2"/>
        <v>14023</v>
      </c>
    </row>
    <row r="10" spans="1:10" s="2" customFormat="1" ht="25.5">
      <c r="A10" s="25" t="s">
        <v>30</v>
      </c>
      <c r="B10" s="26">
        <v>1</v>
      </c>
      <c r="C10" s="7">
        <v>3</v>
      </c>
      <c r="D10" s="27">
        <v>50</v>
      </c>
      <c r="E10" s="28">
        <v>40</v>
      </c>
      <c r="F10" s="42">
        <v>69</v>
      </c>
      <c r="G10" s="29">
        <f t="shared" si="0"/>
        <v>53</v>
      </c>
      <c r="H10" s="31">
        <f t="shared" si="3"/>
        <v>14.730919862656235</v>
      </c>
      <c r="I10" s="31">
        <f>H10/G10*100</f>
        <v>27.794188420106103</v>
      </c>
      <c r="J10" s="30">
        <f t="shared" si="2"/>
        <v>53</v>
      </c>
    </row>
    <row r="11" spans="1:10" s="2" customFormat="1" ht="25.5">
      <c r="A11" s="25" t="s">
        <v>31</v>
      </c>
      <c r="B11" s="26">
        <v>1</v>
      </c>
      <c r="C11" s="7">
        <v>3</v>
      </c>
      <c r="D11" s="27">
        <v>50</v>
      </c>
      <c r="E11" s="28">
        <v>80</v>
      </c>
      <c r="F11" s="27">
        <v>75</v>
      </c>
      <c r="G11" s="29">
        <f t="shared" si="0"/>
        <v>68.33333333333333</v>
      </c>
      <c r="H11" s="31">
        <f t="shared" si="3"/>
        <v>16.072751268321593</v>
      </c>
      <c r="I11" s="31">
        <f t="shared" si="1"/>
        <v>23.52109941705599</v>
      </c>
      <c r="J11" s="30">
        <f t="shared" si="2"/>
        <v>68.33</v>
      </c>
    </row>
    <row r="12" spans="1:10" s="2" customFormat="1" ht="25.5">
      <c r="A12" s="25" t="s">
        <v>32</v>
      </c>
      <c r="B12" s="26">
        <v>1</v>
      </c>
      <c r="C12" s="7">
        <v>3</v>
      </c>
      <c r="D12" s="27">
        <v>50</v>
      </c>
      <c r="E12" s="28">
        <v>60</v>
      </c>
      <c r="F12" s="27">
        <v>75</v>
      </c>
      <c r="G12" s="29">
        <f t="shared" si="0"/>
        <v>61.666666666666664</v>
      </c>
      <c r="H12" s="31">
        <f t="shared" si="3"/>
        <v>12.583057392117915</v>
      </c>
      <c r="I12" s="31">
        <f t="shared" si="1"/>
        <v>20.404957933164187</v>
      </c>
      <c r="J12" s="30">
        <f t="shared" si="2"/>
        <v>61.67</v>
      </c>
    </row>
    <row r="13" spans="1:10" s="2" customFormat="1" ht="51">
      <c r="A13" s="24" t="s">
        <v>33</v>
      </c>
      <c r="B13" s="26">
        <v>1</v>
      </c>
      <c r="C13" s="7">
        <v>3</v>
      </c>
      <c r="D13" s="27">
        <v>50</v>
      </c>
      <c r="E13" s="28">
        <v>60</v>
      </c>
      <c r="F13" s="27">
        <v>75</v>
      </c>
      <c r="G13" s="29">
        <f t="shared" si="0"/>
        <v>61.666666666666664</v>
      </c>
      <c r="H13" s="31">
        <f t="shared" si="3"/>
        <v>12.583057392117915</v>
      </c>
      <c r="I13" s="31">
        <f t="shared" si="1"/>
        <v>20.404957933164187</v>
      </c>
      <c r="J13" s="30">
        <f t="shared" si="2"/>
        <v>61.67</v>
      </c>
    </row>
    <row r="14" spans="1:10" s="2" customFormat="1" ht="25.5">
      <c r="A14" s="24" t="s">
        <v>34</v>
      </c>
      <c r="B14" s="26">
        <v>1</v>
      </c>
      <c r="C14" s="7">
        <v>3</v>
      </c>
      <c r="D14" s="27">
        <v>65</v>
      </c>
      <c r="E14" s="28">
        <v>60</v>
      </c>
      <c r="F14" s="27">
        <v>75</v>
      </c>
      <c r="G14" s="29">
        <f t="shared" si="0"/>
        <v>66.66666666666667</v>
      </c>
      <c r="H14" s="31">
        <f t="shared" si="3"/>
        <v>7.637626158259733</v>
      </c>
      <c r="I14" s="31">
        <f t="shared" si="1"/>
        <v>11.4564392373896</v>
      </c>
      <c r="J14" s="30">
        <f t="shared" si="2"/>
        <v>66.67</v>
      </c>
    </row>
    <row r="15" spans="1:10" s="2" customFormat="1" ht="25.5">
      <c r="A15" s="24" t="s">
        <v>35</v>
      </c>
      <c r="B15" s="26">
        <v>1</v>
      </c>
      <c r="C15" s="7">
        <v>3</v>
      </c>
      <c r="D15" s="27">
        <v>65</v>
      </c>
      <c r="E15" s="28">
        <v>100</v>
      </c>
      <c r="F15" s="27">
        <v>75</v>
      </c>
      <c r="G15" s="29">
        <f t="shared" si="0"/>
        <v>80</v>
      </c>
      <c r="H15" s="31">
        <f t="shared" si="3"/>
        <v>18.027756377319946</v>
      </c>
      <c r="I15" s="31">
        <f t="shared" si="1"/>
        <v>22.534695471649933</v>
      </c>
      <c r="J15" s="30">
        <f t="shared" si="2"/>
        <v>80</v>
      </c>
    </row>
    <row r="16" spans="1:10" s="2" customFormat="1" ht="38.25">
      <c r="A16" s="25" t="s">
        <v>36</v>
      </c>
      <c r="B16" s="26">
        <v>1</v>
      </c>
      <c r="C16" s="7">
        <v>3</v>
      </c>
      <c r="D16" s="27">
        <v>50</v>
      </c>
      <c r="E16" s="28">
        <v>60</v>
      </c>
      <c r="F16" s="27">
        <v>75</v>
      </c>
      <c r="G16" s="29">
        <f t="shared" si="0"/>
        <v>61.666666666666664</v>
      </c>
      <c r="H16" s="31">
        <f t="shared" si="3"/>
        <v>12.583057392117915</v>
      </c>
      <c r="I16" s="31">
        <f t="shared" si="1"/>
        <v>20.404957933164187</v>
      </c>
      <c r="J16" s="30">
        <f t="shared" si="2"/>
        <v>61.67</v>
      </c>
    </row>
    <row r="17" spans="1:10" s="39" customFormat="1" ht="25.5">
      <c r="A17" s="40" t="s">
        <v>37</v>
      </c>
      <c r="B17" s="33">
        <v>1</v>
      </c>
      <c r="C17" s="7">
        <v>3</v>
      </c>
      <c r="D17" s="34">
        <v>65</v>
      </c>
      <c r="E17" s="35">
        <v>100</v>
      </c>
      <c r="F17" s="34">
        <v>75</v>
      </c>
      <c r="G17" s="36">
        <f t="shared" si="0"/>
        <v>80</v>
      </c>
      <c r="H17" s="37">
        <f t="shared" si="3"/>
        <v>18.027756377319946</v>
      </c>
      <c r="I17" s="37">
        <f t="shared" si="1"/>
        <v>22.534695471649933</v>
      </c>
      <c r="J17" s="38">
        <f t="shared" si="2"/>
        <v>80</v>
      </c>
    </row>
    <row r="18" spans="1:10" s="2" customFormat="1" ht="51">
      <c r="A18" s="25" t="s">
        <v>38</v>
      </c>
      <c r="B18" s="26">
        <v>1</v>
      </c>
      <c r="C18" s="7">
        <v>3</v>
      </c>
      <c r="D18" s="27">
        <v>50</v>
      </c>
      <c r="E18" s="28">
        <v>60</v>
      </c>
      <c r="F18" s="27">
        <v>75</v>
      </c>
      <c r="G18" s="29">
        <f t="shared" si="0"/>
        <v>61.666666666666664</v>
      </c>
      <c r="H18" s="31">
        <f>SQRT((POWER(D18-G18,2)+POWER(E18-G18,2)+POWER(F18-G18,2))/(C18-1))</f>
        <v>12.583057392117915</v>
      </c>
      <c r="I18" s="31">
        <f t="shared" si="1"/>
        <v>20.404957933164187</v>
      </c>
      <c r="J18" s="30">
        <f t="shared" si="2"/>
        <v>61.67</v>
      </c>
    </row>
    <row r="19" spans="1:10" s="2" customFormat="1" ht="38.25">
      <c r="A19" s="24" t="s">
        <v>39</v>
      </c>
      <c r="B19" s="26">
        <v>1</v>
      </c>
      <c r="C19" s="7">
        <v>3</v>
      </c>
      <c r="D19" s="27">
        <v>65</v>
      </c>
      <c r="E19" s="28">
        <v>100</v>
      </c>
      <c r="F19" s="27">
        <v>75</v>
      </c>
      <c r="G19" s="29">
        <f t="shared" si="0"/>
        <v>80</v>
      </c>
      <c r="H19" s="31">
        <f t="shared" si="3"/>
        <v>18.027756377319946</v>
      </c>
      <c r="I19" s="31">
        <f t="shared" si="1"/>
        <v>22.534695471649933</v>
      </c>
      <c r="J19" s="30">
        <f t="shared" si="2"/>
        <v>80</v>
      </c>
    </row>
    <row r="20" spans="1:10" s="39" customFormat="1" ht="38.25">
      <c r="A20" s="32" t="s">
        <v>40</v>
      </c>
      <c r="B20" s="33">
        <v>1</v>
      </c>
      <c r="C20" s="7">
        <v>3</v>
      </c>
      <c r="D20" s="34">
        <v>50</v>
      </c>
      <c r="E20" s="41">
        <v>65</v>
      </c>
      <c r="F20" s="34">
        <v>75</v>
      </c>
      <c r="G20" s="36">
        <f t="shared" si="0"/>
        <v>63.333333333333336</v>
      </c>
      <c r="H20" s="37">
        <f t="shared" si="3"/>
        <v>12.583057392117915</v>
      </c>
      <c r="I20" s="37">
        <f t="shared" si="1"/>
        <v>19.867985355975655</v>
      </c>
      <c r="J20" s="38">
        <f t="shared" si="2"/>
        <v>63.33</v>
      </c>
    </row>
    <row r="21" spans="1:10" s="39" customFormat="1" ht="25.5">
      <c r="A21" s="40" t="s">
        <v>41</v>
      </c>
      <c r="B21" s="33">
        <v>1</v>
      </c>
      <c r="C21" s="7">
        <v>3</v>
      </c>
      <c r="D21" s="34">
        <v>65</v>
      </c>
      <c r="E21" s="35">
        <v>100</v>
      </c>
      <c r="F21" s="34">
        <v>75</v>
      </c>
      <c r="G21" s="36">
        <f t="shared" si="0"/>
        <v>80</v>
      </c>
      <c r="H21" s="37">
        <f t="shared" si="3"/>
        <v>18.027756377319946</v>
      </c>
      <c r="I21" s="37">
        <f t="shared" si="1"/>
        <v>22.534695471649933</v>
      </c>
      <c r="J21" s="38">
        <f t="shared" si="2"/>
        <v>80</v>
      </c>
    </row>
    <row r="22" spans="1:10" s="2" customFormat="1" ht="25.5">
      <c r="A22" s="25" t="s">
        <v>42</v>
      </c>
      <c r="B22" s="26">
        <v>1</v>
      </c>
      <c r="C22" s="7">
        <v>3</v>
      </c>
      <c r="D22" s="27">
        <v>50</v>
      </c>
      <c r="E22" s="28">
        <v>60</v>
      </c>
      <c r="F22" s="27">
        <v>75</v>
      </c>
      <c r="G22" s="29">
        <f t="shared" si="0"/>
        <v>61.666666666666664</v>
      </c>
      <c r="H22" s="31">
        <f t="shared" si="3"/>
        <v>12.583057392117915</v>
      </c>
      <c r="I22" s="31">
        <f t="shared" si="1"/>
        <v>20.404957933164187</v>
      </c>
      <c r="J22" s="30">
        <f t="shared" si="2"/>
        <v>61.67</v>
      </c>
    </row>
    <row r="23" spans="1:10" s="39" customFormat="1" ht="38.25">
      <c r="A23" s="32" t="s">
        <v>43</v>
      </c>
      <c r="B23" s="33">
        <v>1</v>
      </c>
      <c r="C23" s="7">
        <v>3</v>
      </c>
      <c r="D23" s="34">
        <v>55</v>
      </c>
      <c r="E23" s="35">
        <v>55</v>
      </c>
      <c r="F23" s="34">
        <v>55</v>
      </c>
      <c r="G23" s="36">
        <f t="shared" si="0"/>
        <v>55</v>
      </c>
      <c r="H23" s="37">
        <f t="shared" si="3"/>
        <v>0</v>
      </c>
      <c r="I23" s="37">
        <f t="shared" si="1"/>
        <v>0</v>
      </c>
      <c r="J23" s="38">
        <f t="shared" si="2"/>
        <v>55</v>
      </c>
    </row>
    <row r="24" spans="1:10" s="2" customFormat="1" ht="15.75">
      <c r="A24" s="24" t="s">
        <v>44</v>
      </c>
      <c r="B24" s="26">
        <v>1</v>
      </c>
      <c r="C24" s="7">
        <v>3</v>
      </c>
      <c r="D24" s="27">
        <v>385</v>
      </c>
      <c r="E24" s="28">
        <v>310</v>
      </c>
      <c r="F24" s="27">
        <v>346.8</v>
      </c>
      <c r="G24" s="29">
        <f t="shared" si="0"/>
        <v>347.26666666666665</v>
      </c>
      <c r="H24" s="31">
        <f>SQRT((POWER(D24-G24,2)+POWER(E24-G24,2)+POWER(F24-G24,2))/(C24-1))</f>
        <v>37.50217771454524</v>
      </c>
      <c r="I24" s="31">
        <f t="shared" si="1"/>
        <v>10.799244878444588</v>
      </c>
      <c r="J24" s="30">
        <f t="shared" si="2"/>
        <v>347.27</v>
      </c>
    </row>
    <row r="25" spans="1:10" s="39" customFormat="1" ht="15.75">
      <c r="A25" s="40" t="s">
        <v>45</v>
      </c>
      <c r="B25" s="33">
        <v>2</v>
      </c>
      <c r="C25" s="7">
        <v>3</v>
      </c>
      <c r="D25" s="34">
        <v>378</v>
      </c>
      <c r="E25" s="35">
        <v>450</v>
      </c>
      <c r="F25" s="34">
        <v>500</v>
      </c>
      <c r="G25" s="36">
        <f t="shared" si="0"/>
        <v>442.6666666666667</v>
      </c>
      <c r="H25" s="37">
        <f t="shared" si="3"/>
        <v>61.329710037903595</v>
      </c>
      <c r="I25" s="37">
        <f t="shared" si="1"/>
        <v>13.854603171213162</v>
      </c>
      <c r="J25" s="38">
        <f t="shared" si="2"/>
        <v>885.34</v>
      </c>
    </row>
    <row r="26" spans="1:10" s="2" customFormat="1" ht="15.75">
      <c r="A26" s="25" t="s">
        <v>46</v>
      </c>
      <c r="B26" s="26">
        <v>1</v>
      </c>
      <c r="C26" s="7">
        <v>3</v>
      </c>
      <c r="D26" s="27">
        <v>696</v>
      </c>
      <c r="E26" s="28">
        <v>700</v>
      </c>
      <c r="F26" s="27">
        <v>750</v>
      </c>
      <c r="G26" s="29">
        <f t="shared" si="0"/>
        <v>715.3333333333334</v>
      </c>
      <c r="H26" s="31">
        <f t="shared" si="3"/>
        <v>30.088757590391353</v>
      </c>
      <c r="I26" s="31">
        <f t="shared" si="1"/>
        <v>4.206256885888819</v>
      </c>
      <c r="J26" s="30">
        <f t="shared" si="2"/>
        <v>715.33</v>
      </c>
    </row>
    <row r="27" spans="1:10" s="39" customFormat="1" ht="15.75">
      <c r="A27" s="32" t="s">
        <v>47</v>
      </c>
      <c r="B27" s="33">
        <v>1</v>
      </c>
      <c r="C27" s="7">
        <v>3</v>
      </c>
      <c r="D27" s="43">
        <v>130</v>
      </c>
      <c r="E27" s="35">
        <v>140</v>
      </c>
      <c r="F27" s="34">
        <v>145.73</v>
      </c>
      <c r="G27" s="36">
        <f>(D27+E27+F27)/C27</f>
        <v>138.57666666666668</v>
      </c>
      <c r="H27" s="37">
        <f t="shared" si="3"/>
        <v>7.961007055224437</v>
      </c>
      <c r="I27" s="37">
        <f t="shared" si="1"/>
        <v>5.744839478910184</v>
      </c>
      <c r="J27" s="38">
        <f t="shared" si="2"/>
        <v>138.58</v>
      </c>
    </row>
    <row r="28" spans="1:10" ht="15.75">
      <c r="A28" s="25" t="s">
        <v>50</v>
      </c>
      <c r="B28" s="26">
        <v>1</v>
      </c>
      <c r="C28" s="7">
        <v>3</v>
      </c>
      <c r="D28" s="27">
        <v>140</v>
      </c>
      <c r="E28" s="28">
        <v>190</v>
      </c>
      <c r="F28" s="27">
        <v>197</v>
      </c>
      <c r="G28" s="29">
        <f t="shared" si="0"/>
        <v>175.66666666666666</v>
      </c>
      <c r="H28" s="31">
        <f t="shared" si="3"/>
        <v>31.085902485424697</v>
      </c>
      <c r="I28" s="31">
        <f>H28/G28*100</f>
        <v>17.695959669122217</v>
      </c>
      <c r="J28" s="30">
        <f t="shared" si="2"/>
        <v>175.67</v>
      </c>
    </row>
    <row r="29" ht="12.75">
      <c r="J29" s="13">
        <f>SUM(J7:J28)</f>
        <v>15117416.19</v>
      </c>
    </row>
    <row r="31" spans="6:10" ht="12.75">
      <c r="F31" s="19">
        <f>J29</f>
        <v>15117416.19</v>
      </c>
      <c r="H31" s="20"/>
      <c r="I31" s="21">
        <f>$F$31/100*G31</f>
        <v>0</v>
      </c>
      <c r="J31" s="21">
        <f>$F$31/100*H31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44.25" customHeight="1">
      <c r="A3" s="72" t="s">
        <v>7</v>
      </c>
      <c r="B3" s="72"/>
      <c r="C3" s="72"/>
      <c r="D3" s="72"/>
      <c r="E3" s="100" t="s">
        <v>54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>
      <c r="A6" s="75"/>
      <c r="B6" s="75"/>
      <c r="C6" s="77"/>
      <c r="D6" s="8" t="s">
        <v>62</v>
      </c>
      <c r="E6" s="8" t="s">
        <v>63</v>
      </c>
      <c r="F6" s="8" t="s">
        <v>64</v>
      </c>
      <c r="G6" s="23" t="s">
        <v>2</v>
      </c>
      <c r="H6" s="5" t="s">
        <v>0</v>
      </c>
      <c r="I6" s="6" t="s">
        <v>11</v>
      </c>
      <c r="J6" s="5" t="s">
        <v>5</v>
      </c>
    </row>
    <row r="7" spans="1:10" s="2" customFormat="1" ht="38.25">
      <c r="A7" s="24" t="s">
        <v>60</v>
      </c>
      <c r="B7" s="26">
        <v>45</v>
      </c>
      <c r="C7" s="7">
        <v>3</v>
      </c>
      <c r="D7" s="27">
        <v>115796.74</v>
      </c>
      <c r="E7" s="28">
        <v>112501.75</v>
      </c>
      <c r="F7" s="27">
        <v>114117.85</v>
      </c>
      <c r="G7" s="29">
        <f>(D7+E7+F7)/C7</f>
        <v>114138.77999999998</v>
      </c>
      <c r="H7" s="31">
        <f>SQRT((POWER(D7-G7,2)+POWER(E7-G7,2)+POWER(F7-G7,2))/(C7-1))</f>
        <v>1647.5947085676162</v>
      </c>
      <c r="I7" s="31">
        <f>H7/G7*100</f>
        <v>1.4435012434578471</v>
      </c>
      <c r="J7" s="30">
        <f>ROUND(G7,2)*B7</f>
        <v>5136245.1</v>
      </c>
    </row>
    <row r="8" spans="1:10" s="2" customFormat="1" ht="38.25">
      <c r="A8" s="24" t="s">
        <v>61</v>
      </c>
      <c r="B8" s="26">
        <v>10</v>
      </c>
      <c r="C8" s="7">
        <v>3</v>
      </c>
      <c r="D8" s="27">
        <v>167126.74</v>
      </c>
      <c r="E8" s="28">
        <v>135571.83</v>
      </c>
      <c r="F8" s="27">
        <v>153421.29</v>
      </c>
      <c r="G8" s="29">
        <f>(D8+E8+F8)/C8</f>
        <v>152039.95333333334</v>
      </c>
      <c r="H8" s="31">
        <f>SQRT((POWER(D8-G8,2)+POWER(E8-G8,2)+POWER(F8-G8,2))/(C8-1))</f>
        <v>15822.741687742786</v>
      </c>
      <c r="I8" s="31">
        <f>H8/G8*100</f>
        <v>10.406962999424834</v>
      </c>
      <c r="J8" s="30">
        <f>ROUND(G8,2)*B8</f>
        <v>1520399.5</v>
      </c>
    </row>
    <row r="9" spans="1:10" s="2" customFormat="1" ht="38.25">
      <c r="A9" s="25" t="s">
        <v>65</v>
      </c>
      <c r="B9" s="26">
        <v>4</v>
      </c>
      <c r="C9" s="7">
        <v>3</v>
      </c>
      <c r="D9" s="27">
        <v>93436.92</v>
      </c>
      <c r="E9" s="28">
        <v>106920.54</v>
      </c>
      <c r="F9" s="27">
        <v>102370.36</v>
      </c>
      <c r="G9" s="29">
        <f>(D9+E9+F9)/C9</f>
        <v>100909.27333333333</v>
      </c>
      <c r="H9" s="31">
        <f>SQRT((POWER(D9-G9,2)+POWER(E9-G9,2)+POWER(F9-G9,2))/(C9-1))</f>
        <v>6859.524966186311</v>
      </c>
      <c r="I9" s="31">
        <f>H9/G9*100</f>
        <v>6.797715155005885</v>
      </c>
      <c r="J9" s="30">
        <f>ROUND(G9,2)*B9</f>
        <v>403637.08</v>
      </c>
    </row>
    <row r="10" spans="1:10" s="2" customFormat="1" ht="38.25">
      <c r="A10" s="25" t="s">
        <v>66</v>
      </c>
      <c r="B10" s="26">
        <v>3</v>
      </c>
      <c r="C10" s="7">
        <v>3</v>
      </c>
      <c r="D10" s="27">
        <v>143054.73</v>
      </c>
      <c r="E10" s="28">
        <v>122279.28</v>
      </c>
      <c r="F10" s="42">
        <v>134850.44</v>
      </c>
      <c r="G10" s="29">
        <f>(D10+E10+F10)/C10</f>
        <v>133394.81666666668</v>
      </c>
      <c r="H10" s="31">
        <f>SQRT((POWER(D10-G10,2)+POWER(E10-G10,2)+POWER(F10-G10,2))/(C10-1))</f>
        <v>10463.93616867159</v>
      </c>
      <c r="I10" s="31">
        <f>H10/G10*100</f>
        <v>7.844334907569437</v>
      </c>
      <c r="J10" s="30">
        <f>ROUND(G10,2)*B10</f>
        <v>400184.46</v>
      </c>
    </row>
    <row r="11" spans="1:10" s="2" customFormat="1" ht="38.25">
      <c r="A11" s="25" t="s">
        <v>67</v>
      </c>
      <c r="B11" s="26">
        <v>5</v>
      </c>
      <c r="C11" s="7">
        <v>3</v>
      </c>
      <c r="D11" s="27">
        <v>90426.73</v>
      </c>
      <c r="E11" s="28">
        <v>104570.56</v>
      </c>
      <c r="F11" s="27">
        <v>100211.55</v>
      </c>
      <c r="G11" s="29">
        <f>(D11+E11+F11)/C11</f>
        <v>98402.94666666666</v>
      </c>
      <c r="H11" s="31">
        <f>SQRT((POWER(D11-G11,2)+POWER(E11-G11,2)+POWER(F11-G11,2))/(C11-1))</f>
        <v>7243.291122151129</v>
      </c>
      <c r="I11" s="31">
        <f>H11/G11*100</f>
        <v>7.360847787096548</v>
      </c>
      <c r="J11" s="30">
        <f>ROUND(G11,2)*B11</f>
        <v>492014.75</v>
      </c>
    </row>
    <row r="12" spans="1:10" s="2" customFormat="1" ht="15.75">
      <c r="A12" s="25"/>
      <c r="B12" s="26"/>
      <c r="C12" s="7"/>
      <c r="D12" s="27"/>
      <c r="E12" s="28"/>
      <c r="F12" s="27"/>
      <c r="G12" s="29"/>
      <c r="H12" s="31"/>
      <c r="I12" s="31"/>
      <c r="J12" s="30"/>
    </row>
    <row r="13" spans="1:10" s="2" customFormat="1" ht="15.75">
      <c r="A13" s="24"/>
      <c r="B13" s="26"/>
      <c r="C13" s="7"/>
      <c r="D13" s="27"/>
      <c r="E13" s="28"/>
      <c r="F13" s="27"/>
      <c r="G13" s="29"/>
      <c r="H13" s="31"/>
      <c r="I13" s="31"/>
      <c r="J13" s="30"/>
    </row>
    <row r="14" spans="1:10" s="2" customFormat="1" ht="15.75">
      <c r="A14" s="24"/>
      <c r="B14" s="26"/>
      <c r="C14" s="7"/>
      <c r="D14" s="27"/>
      <c r="E14" s="28"/>
      <c r="F14" s="27"/>
      <c r="G14" s="29"/>
      <c r="H14" s="31"/>
      <c r="I14" s="31"/>
      <c r="J14" s="30"/>
    </row>
    <row r="15" spans="1:10" s="2" customFormat="1" ht="15.75">
      <c r="A15" s="24"/>
      <c r="B15" s="26"/>
      <c r="C15" s="7"/>
      <c r="D15" s="27"/>
      <c r="E15" s="28"/>
      <c r="F15" s="27"/>
      <c r="G15" s="29"/>
      <c r="H15" s="31"/>
      <c r="I15" s="31"/>
      <c r="J15" s="30"/>
    </row>
    <row r="16" spans="1:10" s="2" customFormat="1" ht="15.75">
      <c r="A16" s="25"/>
      <c r="B16" s="26"/>
      <c r="C16" s="7"/>
      <c r="D16" s="27"/>
      <c r="E16" s="28"/>
      <c r="F16" s="27"/>
      <c r="G16" s="29"/>
      <c r="H16" s="31"/>
      <c r="I16" s="31"/>
      <c r="J16" s="30"/>
    </row>
    <row r="17" spans="1:10" s="39" customFormat="1" ht="15.75">
      <c r="A17" s="40"/>
      <c r="B17" s="33"/>
      <c r="C17" s="7"/>
      <c r="D17" s="34"/>
      <c r="E17" s="35"/>
      <c r="F17" s="34"/>
      <c r="G17" s="36"/>
      <c r="H17" s="37"/>
      <c r="I17" s="37"/>
      <c r="J17" s="38"/>
    </row>
    <row r="18" spans="1:10" s="2" customFormat="1" ht="15.75">
      <c r="A18" s="25"/>
      <c r="B18" s="26"/>
      <c r="C18" s="7"/>
      <c r="D18" s="27"/>
      <c r="E18" s="28"/>
      <c r="F18" s="27"/>
      <c r="G18" s="29"/>
      <c r="H18" s="31"/>
      <c r="I18" s="31"/>
      <c r="J18" s="30"/>
    </row>
    <row r="19" spans="1:10" s="2" customFormat="1" ht="15.75">
      <c r="A19" s="24"/>
      <c r="B19" s="26"/>
      <c r="C19" s="7"/>
      <c r="D19" s="27"/>
      <c r="E19" s="28"/>
      <c r="F19" s="27"/>
      <c r="G19" s="29"/>
      <c r="H19" s="31"/>
      <c r="I19" s="31"/>
      <c r="J19" s="30"/>
    </row>
    <row r="20" spans="1:10" s="39" customFormat="1" ht="15.75">
      <c r="A20" s="32"/>
      <c r="B20" s="33"/>
      <c r="C20" s="7"/>
      <c r="D20" s="34"/>
      <c r="E20" s="41"/>
      <c r="F20" s="34"/>
      <c r="G20" s="36"/>
      <c r="H20" s="37"/>
      <c r="I20" s="37"/>
      <c r="J20" s="38"/>
    </row>
    <row r="21" spans="1:10" s="39" customFormat="1" ht="15.75">
      <c r="A21" s="40"/>
      <c r="B21" s="33"/>
      <c r="C21" s="7"/>
      <c r="D21" s="34"/>
      <c r="E21" s="35"/>
      <c r="F21" s="34"/>
      <c r="G21" s="36"/>
      <c r="H21" s="37"/>
      <c r="I21" s="37"/>
      <c r="J21" s="38"/>
    </row>
    <row r="22" spans="1:10" s="2" customFormat="1" ht="15.75">
      <c r="A22" s="25"/>
      <c r="B22" s="26"/>
      <c r="C22" s="7"/>
      <c r="D22" s="27"/>
      <c r="E22" s="28"/>
      <c r="F22" s="27"/>
      <c r="G22" s="29"/>
      <c r="H22" s="31"/>
      <c r="I22" s="31"/>
      <c r="J22" s="30"/>
    </row>
    <row r="23" spans="1:10" s="39" customFormat="1" ht="15.75">
      <c r="A23" s="32"/>
      <c r="B23" s="33"/>
      <c r="C23" s="7"/>
      <c r="D23" s="34"/>
      <c r="E23" s="35"/>
      <c r="F23" s="34"/>
      <c r="G23" s="36"/>
      <c r="H23" s="37"/>
      <c r="I23" s="37"/>
      <c r="J23" s="38"/>
    </row>
    <row r="24" spans="1:10" s="2" customFormat="1" ht="15.75">
      <c r="A24" s="24"/>
      <c r="B24" s="26"/>
      <c r="C24" s="7"/>
      <c r="D24" s="27"/>
      <c r="E24" s="28"/>
      <c r="F24" s="27"/>
      <c r="G24" s="29"/>
      <c r="H24" s="31"/>
      <c r="I24" s="31"/>
      <c r="J24" s="30"/>
    </row>
    <row r="25" spans="1:10" s="39" customFormat="1" ht="15.75">
      <c r="A25" s="40"/>
      <c r="B25" s="33"/>
      <c r="C25" s="7"/>
      <c r="D25" s="34"/>
      <c r="E25" s="35"/>
      <c r="F25" s="34"/>
      <c r="G25" s="36"/>
      <c r="H25" s="37"/>
      <c r="I25" s="37"/>
      <c r="J25" s="38"/>
    </row>
    <row r="26" spans="1:10" s="2" customFormat="1" ht="15.75">
      <c r="A26" s="25"/>
      <c r="B26" s="26"/>
      <c r="C26" s="7"/>
      <c r="D26" s="27"/>
      <c r="E26" s="28"/>
      <c r="F26" s="27"/>
      <c r="G26" s="29"/>
      <c r="H26" s="31"/>
      <c r="I26" s="31"/>
      <c r="J26" s="30"/>
    </row>
    <row r="27" spans="1:10" s="39" customFormat="1" ht="15.75">
      <c r="A27" s="32"/>
      <c r="B27" s="33"/>
      <c r="C27" s="7"/>
      <c r="D27" s="43"/>
      <c r="E27" s="35"/>
      <c r="F27" s="34"/>
      <c r="G27" s="36"/>
      <c r="H27" s="37"/>
      <c r="I27" s="37"/>
      <c r="J27" s="38"/>
    </row>
    <row r="28" spans="1:10" ht="15.75">
      <c r="A28" s="25"/>
      <c r="B28" s="26"/>
      <c r="C28" s="7"/>
      <c r="D28" s="27"/>
      <c r="E28" s="28"/>
      <c r="F28" s="27"/>
      <c r="G28" s="29"/>
      <c r="H28" s="31"/>
      <c r="I28" s="31"/>
      <c r="J28" s="30"/>
    </row>
    <row r="29" ht="12.75">
      <c r="J29" s="13">
        <f>SUM(J7:J28)</f>
        <v>7952480.89</v>
      </c>
    </row>
    <row r="31" spans="6:10" ht="12.75">
      <c r="F31" s="19">
        <f>J29</f>
        <v>7952480.89</v>
      </c>
      <c r="H31" s="20"/>
      <c r="I31" s="21">
        <f>$F$31/100*G31</f>
        <v>0</v>
      </c>
      <c r="J31" s="21">
        <f>$F$31/100*H31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44.25" customHeight="1">
      <c r="A3" s="72" t="s">
        <v>7</v>
      </c>
      <c r="B3" s="72"/>
      <c r="C3" s="72"/>
      <c r="D3" s="72"/>
      <c r="E3" s="100" t="s">
        <v>54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>
      <c r="A6" s="75"/>
      <c r="B6" s="75"/>
      <c r="C6" s="77"/>
      <c r="D6" s="8" t="s">
        <v>56</v>
      </c>
      <c r="E6" s="8" t="s">
        <v>12</v>
      </c>
      <c r="F6" s="8" t="s">
        <v>56</v>
      </c>
      <c r="G6" s="23" t="s">
        <v>2</v>
      </c>
      <c r="H6" s="5" t="s">
        <v>0</v>
      </c>
      <c r="I6" s="6" t="s">
        <v>11</v>
      </c>
      <c r="J6" s="5" t="s">
        <v>5</v>
      </c>
    </row>
    <row r="7" spans="1:10" s="2" customFormat="1" ht="15.75">
      <c r="A7" s="24" t="s">
        <v>55</v>
      </c>
      <c r="B7" s="26">
        <v>4</v>
      </c>
      <c r="C7" s="7">
        <v>3</v>
      </c>
      <c r="D7" s="27">
        <v>12061.67</v>
      </c>
      <c r="E7" s="28">
        <v>11592.33</v>
      </c>
      <c r="F7" s="27">
        <v>8198</v>
      </c>
      <c r="G7" s="29">
        <f>(D7+E7+F7)/C7</f>
        <v>10617.333333333334</v>
      </c>
      <c r="H7" s="31">
        <f>SQRT((POWER(D7-G7,2)+POWER(E7-G7,2)+POWER(F7-G7,2))/(C7-1))</f>
        <v>2108.3050875604636</v>
      </c>
      <c r="I7" s="31">
        <f>H7/G7*100</f>
        <v>19.857199744698576</v>
      </c>
      <c r="J7" s="30">
        <f>ROUND(G7,2)*B7</f>
        <v>42469.32</v>
      </c>
    </row>
    <row r="8" spans="1:10" s="2" customFormat="1" ht="15.75">
      <c r="A8" s="24" t="s">
        <v>57</v>
      </c>
      <c r="B8" s="26">
        <v>4</v>
      </c>
      <c r="C8" s="7">
        <v>3</v>
      </c>
      <c r="D8" s="27">
        <v>9063.33</v>
      </c>
      <c r="E8" s="28">
        <v>9517.33</v>
      </c>
      <c r="F8" s="27">
        <v>7416.67</v>
      </c>
      <c r="G8" s="29">
        <f>(D8+E8+F8)/C8</f>
        <v>8665.776666666667</v>
      </c>
      <c r="H8" s="31">
        <f>SQRT((POWER(D8-G8,2)+POWER(E8-G8,2)+POWER(F8-G8,2))/(C8-1))</f>
        <v>1105.3187768844484</v>
      </c>
      <c r="I8" s="31">
        <f>H8/G8*100</f>
        <v>12.754988033976355</v>
      </c>
      <c r="J8" s="30">
        <f>ROUND(G8,2)*B8</f>
        <v>34663.12</v>
      </c>
    </row>
    <row r="9" spans="1:10" s="2" customFormat="1" ht="15.75">
      <c r="A9" s="25" t="s">
        <v>58</v>
      </c>
      <c r="B9" s="26">
        <v>4</v>
      </c>
      <c r="C9" s="7">
        <v>3</v>
      </c>
      <c r="D9" s="27">
        <v>4648.67</v>
      </c>
      <c r="E9" s="28">
        <v>6192.33</v>
      </c>
      <c r="F9" s="27">
        <v>5458</v>
      </c>
      <c r="G9" s="29">
        <f>(D9+E9+F9)/C9</f>
        <v>5433</v>
      </c>
      <c r="H9" s="31">
        <f>SQRT((POWER(D9-G9,2)+POWER(E9-G9,2)+POWER(F9-G9,2))/(C9-1))</f>
        <v>772.1336017166977</v>
      </c>
      <c r="I9" s="31">
        <f>H9/G9*100</f>
        <v>14.211919781275498</v>
      </c>
      <c r="J9" s="30">
        <f>ROUND(G9,2)*B9</f>
        <v>21732</v>
      </c>
    </row>
    <row r="10" spans="1:10" s="2" customFormat="1" ht="15.75">
      <c r="A10" s="25"/>
      <c r="B10" s="26"/>
      <c r="C10" s="7"/>
      <c r="D10" s="27"/>
      <c r="E10" s="28"/>
      <c r="F10" s="42"/>
      <c r="G10" s="29"/>
      <c r="H10" s="31"/>
      <c r="I10" s="31"/>
      <c r="J10" s="30"/>
    </row>
    <row r="11" spans="1:10" s="2" customFormat="1" ht="15.75">
      <c r="A11" s="25"/>
      <c r="B11" s="26"/>
      <c r="C11" s="7"/>
      <c r="D11" s="27"/>
      <c r="E11" s="28"/>
      <c r="F11" s="27"/>
      <c r="G11" s="29"/>
      <c r="H11" s="31"/>
      <c r="I11" s="31"/>
      <c r="J11" s="30"/>
    </row>
    <row r="12" spans="1:10" s="2" customFormat="1" ht="15.75">
      <c r="A12" s="25"/>
      <c r="B12" s="26"/>
      <c r="C12" s="7"/>
      <c r="D12" s="27"/>
      <c r="E12" s="28"/>
      <c r="F12" s="27"/>
      <c r="G12" s="29"/>
      <c r="H12" s="31"/>
      <c r="I12" s="31"/>
      <c r="J12" s="30"/>
    </row>
    <row r="13" spans="1:10" s="2" customFormat="1" ht="15.75">
      <c r="A13" s="24"/>
      <c r="B13" s="26"/>
      <c r="C13" s="7"/>
      <c r="D13" s="27"/>
      <c r="E13" s="28"/>
      <c r="F13" s="27"/>
      <c r="G13" s="29"/>
      <c r="H13" s="31"/>
      <c r="I13" s="31"/>
      <c r="J13" s="30"/>
    </row>
    <row r="14" spans="1:10" s="2" customFormat="1" ht="15.75">
      <c r="A14" s="24"/>
      <c r="B14" s="26"/>
      <c r="C14" s="7"/>
      <c r="D14" s="27"/>
      <c r="E14" s="28"/>
      <c r="F14" s="27"/>
      <c r="G14" s="29"/>
      <c r="H14" s="31"/>
      <c r="I14" s="31"/>
      <c r="J14" s="30"/>
    </row>
    <row r="15" spans="1:10" s="2" customFormat="1" ht="15.75">
      <c r="A15" s="24"/>
      <c r="B15" s="26"/>
      <c r="C15" s="7"/>
      <c r="D15" s="27"/>
      <c r="E15" s="28"/>
      <c r="F15" s="27"/>
      <c r="G15" s="29"/>
      <c r="H15" s="31"/>
      <c r="I15" s="31"/>
      <c r="J15" s="30"/>
    </row>
    <row r="16" spans="1:10" s="2" customFormat="1" ht="15.75">
      <c r="A16" s="25"/>
      <c r="B16" s="26"/>
      <c r="C16" s="7"/>
      <c r="D16" s="27"/>
      <c r="E16" s="28"/>
      <c r="F16" s="27"/>
      <c r="G16" s="29"/>
      <c r="H16" s="31"/>
      <c r="I16" s="31"/>
      <c r="J16" s="30"/>
    </row>
    <row r="17" spans="1:10" s="39" customFormat="1" ht="15.75">
      <c r="A17" s="40"/>
      <c r="B17" s="33"/>
      <c r="C17" s="7"/>
      <c r="D17" s="34"/>
      <c r="E17" s="35"/>
      <c r="F17" s="34"/>
      <c r="G17" s="36"/>
      <c r="H17" s="37"/>
      <c r="I17" s="37"/>
      <c r="J17" s="38"/>
    </row>
    <row r="18" spans="1:10" s="2" customFormat="1" ht="15.75">
      <c r="A18" s="25"/>
      <c r="B18" s="26"/>
      <c r="C18" s="7"/>
      <c r="D18" s="27"/>
      <c r="E18" s="28"/>
      <c r="F18" s="27"/>
      <c r="G18" s="29"/>
      <c r="H18" s="31"/>
      <c r="I18" s="31"/>
      <c r="J18" s="30"/>
    </row>
    <row r="19" spans="1:10" s="2" customFormat="1" ht="15.75">
      <c r="A19" s="24"/>
      <c r="B19" s="26"/>
      <c r="C19" s="7"/>
      <c r="D19" s="27"/>
      <c r="E19" s="28"/>
      <c r="F19" s="27"/>
      <c r="G19" s="29"/>
      <c r="H19" s="31"/>
      <c r="I19" s="31"/>
      <c r="J19" s="30"/>
    </row>
    <row r="20" spans="1:10" s="39" customFormat="1" ht="15.75">
      <c r="A20" s="32"/>
      <c r="B20" s="33"/>
      <c r="C20" s="7"/>
      <c r="D20" s="34"/>
      <c r="E20" s="41"/>
      <c r="F20" s="34"/>
      <c r="G20" s="36"/>
      <c r="H20" s="37"/>
      <c r="I20" s="37"/>
      <c r="J20" s="38"/>
    </row>
    <row r="21" spans="1:10" s="39" customFormat="1" ht="15.75">
      <c r="A21" s="40"/>
      <c r="B21" s="33"/>
      <c r="C21" s="7"/>
      <c r="D21" s="34"/>
      <c r="E21" s="35"/>
      <c r="F21" s="34"/>
      <c r="G21" s="36"/>
      <c r="H21" s="37"/>
      <c r="I21" s="37"/>
      <c r="J21" s="38"/>
    </row>
    <row r="22" spans="1:10" s="2" customFormat="1" ht="15.75">
      <c r="A22" s="25"/>
      <c r="B22" s="26"/>
      <c r="C22" s="7"/>
      <c r="D22" s="27"/>
      <c r="E22" s="28"/>
      <c r="F22" s="27"/>
      <c r="G22" s="29"/>
      <c r="H22" s="31"/>
      <c r="I22" s="31"/>
      <c r="J22" s="30"/>
    </row>
    <row r="23" spans="1:10" s="39" customFormat="1" ht="15.75">
      <c r="A23" s="32"/>
      <c r="B23" s="33"/>
      <c r="C23" s="7"/>
      <c r="D23" s="34"/>
      <c r="E23" s="35"/>
      <c r="F23" s="34"/>
      <c r="G23" s="36"/>
      <c r="H23" s="37"/>
      <c r="I23" s="37"/>
      <c r="J23" s="38"/>
    </row>
    <row r="24" spans="1:10" s="2" customFormat="1" ht="15.75">
      <c r="A24" s="24"/>
      <c r="B24" s="26"/>
      <c r="C24" s="7"/>
      <c r="D24" s="27"/>
      <c r="E24" s="28"/>
      <c r="F24" s="27"/>
      <c r="G24" s="29"/>
      <c r="H24" s="31"/>
      <c r="I24" s="31"/>
      <c r="J24" s="30"/>
    </row>
    <row r="25" spans="1:10" s="39" customFormat="1" ht="15.75">
      <c r="A25" s="40"/>
      <c r="B25" s="33"/>
      <c r="C25" s="7"/>
      <c r="D25" s="34"/>
      <c r="E25" s="35"/>
      <c r="F25" s="34"/>
      <c r="G25" s="36"/>
      <c r="H25" s="37"/>
      <c r="I25" s="37"/>
      <c r="J25" s="38"/>
    </row>
    <row r="26" spans="1:10" s="2" customFormat="1" ht="15.75">
      <c r="A26" s="25"/>
      <c r="B26" s="26"/>
      <c r="C26" s="7"/>
      <c r="D26" s="27"/>
      <c r="E26" s="28"/>
      <c r="F26" s="27"/>
      <c r="G26" s="29"/>
      <c r="H26" s="31"/>
      <c r="I26" s="31"/>
      <c r="J26" s="30"/>
    </row>
    <row r="27" spans="1:10" s="39" customFormat="1" ht="15.75">
      <c r="A27" s="32"/>
      <c r="B27" s="33"/>
      <c r="C27" s="7"/>
      <c r="D27" s="43"/>
      <c r="E27" s="35"/>
      <c r="F27" s="34"/>
      <c r="G27" s="36"/>
      <c r="H27" s="37"/>
      <c r="I27" s="37"/>
      <c r="J27" s="38"/>
    </row>
    <row r="28" spans="1:10" ht="15.75">
      <c r="A28" s="25"/>
      <c r="B28" s="26"/>
      <c r="C28" s="7"/>
      <c r="D28" s="27"/>
      <c r="E28" s="28"/>
      <c r="F28" s="27"/>
      <c r="G28" s="29"/>
      <c r="H28" s="31"/>
      <c r="I28" s="31"/>
      <c r="J28" s="30"/>
    </row>
    <row r="29" ht="12.75">
      <c r="J29" s="13">
        <f>SUM(J7:J28)</f>
        <v>98864.44</v>
      </c>
    </row>
    <row r="31" spans="6:10" ht="12.75">
      <c r="F31" s="19">
        <f>J29</f>
        <v>98864.44</v>
      </c>
      <c r="H31" s="20"/>
      <c r="I31" s="21">
        <f>$F$31/100*G31</f>
        <v>0</v>
      </c>
      <c r="J31" s="21">
        <f>$F$31/100*H31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44.25" customHeight="1">
      <c r="A3" s="72" t="s">
        <v>7</v>
      </c>
      <c r="B3" s="72"/>
      <c r="C3" s="72"/>
      <c r="D3" s="72"/>
      <c r="E3" s="100" t="s">
        <v>54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>
      <c r="A6" s="75"/>
      <c r="B6" s="75"/>
      <c r="C6" s="77"/>
      <c r="D6" s="8" t="s">
        <v>56</v>
      </c>
      <c r="E6" s="8" t="s">
        <v>12</v>
      </c>
      <c r="F6" s="8" t="s">
        <v>56</v>
      </c>
      <c r="G6" s="23" t="s">
        <v>2</v>
      </c>
      <c r="H6" s="5" t="s">
        <v>0</v>
      </c>
      <c r="I6" s="6" t="s">
        <v>11</v>
      </c>
      <c r="J6" s="5" t="s">
        <v>5</v>
      </c>
    </row>
    <row r="7" spans="1:10" s="2" customFormat="1" ht="15.75">
      <c r="A7" s="24" t="s">
        <v>55</v>
      </c>
      <c r="B7" s="26">
        <v>4</v>
      </c>
      <c r="C7" s="7">
        <v>3</v>
      </c>
      <c r="D7" s="27">
        <v>12061.67</v>
      </c>
      <c r="E7" s="28">
        <v>11592.33</v>
      </c>
      <c r="F7" s="27">
        <v>8198</v>
      </c>
      <c r="G7" s="29">
        <f>(D7+E7+F7)/C7</f>
        <v>10617.333333333334</v>
      </c>
      <c r="H7" s="31">
        <f>SQRT((POWER(D7-G7,2)+POWER(E7-G7,2)+POWER(F7-G7,2))/(C7-1))</f>
        <v>2108.3050875604636</v>
      </c>
      <c r="I7" s="31">
        <f>H7/G7*100</f>
        <v>19.857199744698576</v>
      </c>
      <c r="J7" s="30">
        <f>ROUND(G7,2)*B7</f>
        <v>42469.32</v>
      </c>
    </row>
    <row r="8" spans="1:10" s="2" customFormat="1" ht="15.75">
      <c r="A8" s="24" t="s">
        <v>57</v>
      </c>
      <c r="B8" s="26">
        <v>4</v>
      </c>
      <c r="C8" s="7">
        <v>3</v>
      </c>
      <c r="D8" s="27">
        <v>9063.33</v>
      </c>
      <c r="E8" s="28">
        <v>9517.33</v>
      </c>
      <c r="F8" s="27">
        <v>7416.67</v>
      </c>
      <c r="G8" s="29">
        <f>(D8+E8+F8)/C8</f>
        <v>8665.776666666667</v>
      </c>
      <c r="H8" s="31">
        <f>SQRT((POWER(D8-G8,2)+POWER(E8-G8,2)+POWER(F8-G8,2))/(C8-1))</f>
        <v>1105.3187768844484</v>
      </c>
      <c r="I8" s="31">
        <f>H8/G8*100</f>
        <v>12.754988033976355</v>
      </c>
      <c r="J8" s="30">
        <f>ROUND(G8,2)*B8</f>
        <v>34663.12</v>
      </c>
    </row>
    <row r="9" spans="1:10" s="2" customFormat="1" ht="15.75">
      <c r="A9" s="25" t="s">
        <v>58</v>
      </c>
      <c r="B9" s="26">
        <v>4</v>
      </c>
      <c r="C9" s="7">
        <v>3</v>
      </c>
      <c r="D9" s="27">
        <v>4648.67</v>
      </c>
      <c r="E9" s="28">
        <v>6192.33</v>
      </c>
      <c r="F9" s="27">
        <v>5458</v>
      </c>
      <c r="G9" s="29">
        <f>(D9+E9+F9)/C9</f>
        <v>5433</v>
      </c>
      <c r="H9" s="31">
        <f>SQRT((POWER(D9-G9,2)+POWER(E9-G9,2)+POWER(F9-G9,2))/(C9-1))</f>
        <v>772.1336017166977</v>
      </c>
      <c r="I9" s="31">
        <f>H9/G9*100</f>
        <v>14.211919781275498</v>
      </c>
      <c r="J9" s="30">
        <f>ROUND(G9,2)*B9</f>
        <v>21732</v>
      </c>
    </row>
    <row r="10" spans="1:10" s="2" customFormat="1" ht="15.75">
      <c r="A10" s="25"/>
      <c r="B10" s="26"/>
      <c r="C10" s="7"/>
      <c r="D10" s="27"/>
      <c r="E10" s="28"/>
      <c r="F10" s="42"/>
      <c r="G10" s="29"/>
      <c r="H10" s="31"/>
      <c r="I10" s="31"/>
      <c r="J10" s="30"/>
    </row>
    <row r="11" spans="1:10" s="2" customFormat="1" ht="15.75">
      <c r="A11" s="25"/>
      <c r="B11" s="26"/>
      <c r="C11" s="7"/>
      <c r="D11" s="27"/>
      <c r="E11" s="28"/>
      <c r="F11" s="27"/>
      <c r="G11" s="29"/>
      <c r="H11" s="31"/>
      <c r="I11" s="31"/>
      <c r="J11" s="30"/>
    </row>
    <row r="12" spans="1:10" s="2" customFormat="1" ht="15.75">
      <c r="A12" s="25"/>
      <c r="B12" s="26"/>
      <c r="C12" s="7"/>
      <c r="D12" s="27"/>
      <c r="E12" s="28"/>
      <c r="F12" s="27"/>
      <c r="G12" s="29"/>
      <c r="H12" s="31"/>
      <c r="I12" s="31"/>
      <c r="J12" s="30"/>
    </row>
    <row r="13" spans="1:10" s="2" customFormat="1" ht="15.75">
      <c r="A13" s="24"/>
      <c r="B13" s="26"/>
      <c r="C13" s="7"/>
      <c r="D13" s="27"/>
      <c r="E13" s="28"/>
      <c r="F13" s="27"/>
      <c r="G13" s="29"/>
      <c r="H13" s="31"/>
      <c r="I13" s="31"/>
      <c r="J13" s="30"/>
    </row>
    <row r="14" spans="1:10" s="2" customFormat="1" ht="15.75">
      <c r="A14" s="24"/>
      <c r="B14" s="26"/>
      <c r="C14" s="7"/>
      <c r="D14" s="27"/>
      <c r="E14" s="28"/>
      <c r="F14" s="27"/>
      <c r="G14" s="29"/>
      <c r="H14" s="31"/>
      <c r="I14" s="31"/>
      <c r="J14" s="30"/>
    </row>
    <row r="15" spans="1:10" s="2" customFormat="1" ht="15.75">
      <c r="A15" s="24"/>
      <c r="B15" s="26"/>
      <c r="C15" s="7"/>
      <c r="D15" s="27"/>
      <c r="E15" s="28"/>
      <c r="F15" s="27"/>
      <c r="G15" s="29"/>
      <c r="H15" s="31"/>
      <c r="I15" s="31"/>
      <c r="J15" s="30"/>
    </row>
    <row r="16" spans="1:10" s="2" customFormat="1" ht="15.75">
      <c r="A16" s="25"/>
      <c r="B16" s="26"/>
      <c r="C16" s="7"/>
      <c r="D16" s="27"/>
      <c r="E16" s="28"/>
      <c r="F16" s="27"/>
      <c r="G16" s="29"/>
      <c r="H16" s="31"/>
      <c r="I16" s="31"/>
      <c r="J16" s="30"/>
    </row>
    <row r="17" spans="1:10" s="39" customFormat="1" ht="15.75">
      <c r="A17" s="40"/>
      <c r="B17" s="33"/>
      <c r="C17" s="7"/>
      <c r="D17" s="34"/>
      <c r="E17" s="35"/>
      <c r="F17" s="34"/>
      <c r="G17" s="36"/>
      <c r="H17" s="37"/>
      <c r="I17" s="37"/>
      <c r="J17" s="38"/>
    </row>
    <row r="18" spans="1:10" s="2" customFormat="1" ht="15.75">
      <c r="A18" s="25"/>
      <c r="B18" s="26"/>
      <c r="C18" s="7"/>
      <c r="D18" s="27"/>
      <c r="E18" s="28"/>
      <c r="F18" s="27"/>
      <c r="G18" s="29"/>
      <c r="H18" s="31"/>
      <c r="I18" s="31"/>
      <c r="J18" s="30"/>
    </row>
    <row r="19" spans="1:10" s="2" customFormat="1" ht="15.75">
      <c r="A19" s="24"/>
      <c r="B19" s="26"/>
      <c r="C19" s="7"/>
      <c r="D19" s="27"/>
      <c r="E19" s="28"/>
      <c r="F19" s="27"/>
      <c r="G19" s="29"/>
      <c r="H19" s="31"/>
      <c r="I19" s="31"/>
      <c r="J19" s="30"/>
    </row>
    <row r="20" spans="1:10" s="39" customFormat="1" ht="15.75">
      <c r="A20" s="32"/>
      <c r="B20" s="33"/>
      <c r="C20" s="7"/>
      <c r="D20" s="34"/>
      <c r="E20" s="41"/>
      <c r="F20" s="34"/>
      <c r="G20" s="36"/>
      <c r="H20" s="37"/>
      <c r="I20" s="37"/>
      <c r="J20" s="38"/>
    </row>
    <row r="21" spans="1:10" s="39" customFormat="1" ht="15.75">
      <c r="A21" s="40"/>
      <c r="B21" s="33"/>
      <c r="C21" s="7"/>
      <c r="D21" s="34"/>
      <c r="E21" s="35"/>
      <c r="F21" s="34"/>
      <c r="G21" s="36"/>
      <c r="H21" s="37"/>
      <c r="I21" s="37"/>
      <c r="J21" s="38"/>
    </row>
    <row r="22" spans="1:10" s="2" customFormat="1" ht="15.75">
      <c r="A22" s="25"/>
      <c r="B22" s="26"/>
      <c r="C22" s="7"/>
      <c r="D22" s="27"/>
      <c r="E22" s="28"/>
      <c r="F22" s="27"/>
      <c r="G22" s="29"/>
      <c r="H22" s="31"/>
      <c r="I22" s="31"/>
      <c r="J22" s="30"/>
    </row>
    <row r="23" spans="1:10" s="39" customFormat="1" ht="15.75">
      <c r="A23" s="32"/>
      <c r="B23" s="33"/>
      <c r="C23" s="7"/>
      <c r="D23" s="34"/>
      <c r="E23" s="35"/>
      <c r="F23" s="34"/>
      <c r="G23" s="36"/>
      <c r="H23" s="37"/>
      <c r="I23" s="37"/>
      <c r="J23" s="38"/>
    </row>
    <row r="24" spans="1:10" s="2" customFormat="1" ht="15.75">
      <c r="A24" s="24"/>
      <c r="B24" s="26"/>
      <c r="C24" s="7"/>
      <c r="D24" s="27"/>
      <c r="E24" s="28"/>
      <c r="F24" s="27"/>
      <c r="G24" s="29"/>
      <c r="H24" s="31"/>
      <c r="I24" s="31"/>
      <c r="J24" s="30"/>
    </row>
    <row r="25" spans="1:10" s="39" customFormat="1" ht="15.75">
      <c r="A25" s="40"/>
      <c r="B25" s="33"/>
      <c r="C25" s="7"/>
      <c r="D25" s="34"/>
      <c r="E25" s="35"/>
      <c r="F25" s="34"/>
      <c r="G25" s="36"/>
      <c r="H25" s="37"/>
      <c r="I25" s="37"/>
      <c r="J25" s="38"/>
    </row>
    <row r="26" spans="1:10" s="2" customFormat="1" ht="15.75">
      <c r="A26" s="25"/>
      <c r="B26" s="26"/>
      <c r="C26" s="7"/>
      <c r="D26" s="27"/>
      <c r="E26" s="28"/>
      <c r="F26" s="27"/>
      <c r="G26" s="29"/>
      <c r="H26" s="31"/>
      <c r="I26" s="31"/>
      <c r="J26" s="30"/>
    </row>
    <row r="27" spans="1:10" s="39" customFormat="1" ht="15.75">
      <c r="A27" s="32"/>
      <c r="B27" s="33"/>
      <c r="C27" s="7"/>
      <c r="D27" s="43"/>
      <c r="E27" s="35"/>
      <c r="F27" s="34"/>
      <c r="G27" s="36"/>
      <c r="H27" s="37"/>
      <c r="I27" s="37"/>
      <c r="J27" s="38"/>
    </row>
    <row r="28" spans="1:10" ht="15.75">
      <c r="A28" s="25"/>
      <c r="B28" s="26"/>
      <c r="C28" s="7"/>
      <c r="D28" s="27"/>
      <c r="E28" s="28"/>
      <c r="F28" s="27"/>
      <c r="G28" s="29"/>
      <c r="H28" s="31"/>
      <c r="I28" s="31"/>
      <c r="J28" s="30"/>
    </row>
    <row r="29" ht="12.75">
      <c r="J29" s="13">
        <f>SUM(J7:J28)</f>
        <v>98864.44</v>
      </c>
    </row>
    <row r="31" spans="6:10" ht="12.75">
      <c r="F31" s="19">
        <f>J29</f>
        <v>98864.44</v>
      </c>
      <c r="H31" s="20"/>
      <c r="I31" s="21">
        <f>$F$31/100*G31</f>
        <v>0</v>
      </c>
      <c r="J31" s="21">
        <f>$F$31/100*H31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24</v>
      </c>
      <c r="B7" s="12">
        <v>1</v>
      </c>
      <c r="C7" s="7">
        <v>3</v>
      </c>
      <c r="D7" s="14"/>
      <c r="E7" s="15"/>
      <c r="F7" s="16"/>
      <c r="G7" s="10"/>
      <c r="H7" s="9">
        <f aca="true" t="shared" si="0" ref="H7:H12">SQRT((POWER(D7-G7,2)+POWER(E7-G7,2)+POWER(F7-G7,2))/(C7-1))</f>
        <v>0</v>
      </c>
      <c r="I7" s="9" t="e">
        <f aca="true" t="shared" si="1" ref="I7:I12">H7/G7*100</f>
        <v>#DIV/0!</v>
      </c>
      <c r="J7" s="10">
        <f aca="true" t="shared" si="2" ref="J7:J12">ROUND(G7,2)*B7</f>
        <v>0</v>
      </c>
    </row>
    <row r="8" spans="1:10" s="2" customFormat="1" ht="16.5" thickBot="1">
      <c r="A8" s="11" t="s">
        <v>24</v>
      </c>
      <c r="B8" s="12">
        <v>1</v>
      </c>
      <c r="C8" s="7">
        <v>3</v>
      </c>
      <c r="D8" s="17">
        <v>1124400</v>
      </c>
      <c r="E8" s="18">
        <v>1247200</v>
      </c>
      <c r="F8" s="16">
        <v>1435200</v>
      </c>
      <c r="G8" s="10">
        <f>(D8+E8+F8)/C8</f>
        <v>1268933.3333333333</v>
      </c>
      <c r="H8" s="9">
        <f t="shared" si="0"/>
        <v>156535.6615386198</v>
      </c>
      <c r="I8" s="9">
        <f t="shared" si="1"/>
        <v>12.336003588732254</v>
      </c>
      <c r="J8" s="10">
        <f t="shared" si="2"/>
        <v>1268933.33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>(D9+E9+F9)/C9</f>
        <v>0</v>
      </c>
      <c r="H9" s="9">
        <f t="shared" si="0"/>
        <v>0</v>
      </c>
      <c r="I9" s="9" t="e">
        <f t="shared" si="1"/>
        <v>#DIV/0!</v>
      </c>
      <c r="J9" s="10">
        <f t="shared" si="2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>(D10+E10+F10)/C10</f>
        <v>0</v>
      </c>
      <c r="H10" s="9">
        <f t="shared" si="0"/>
        <v>0</v>
      </c>
      <c r="I10" s="9" t="e">
        <f t="shared" si="1"/>
        <v>#DIV/0!</v>
      </c>
      <c r="J10" s="10">
        <f t="shared" si="2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>(D11+E11+F11)/C11</f>
        <v>0</v>
      </c>
      <c r="H11" s="9">
        <f t="shared" si="0"/>
        <v>0</v>
      </c>
      <c r="I11" s="9" t="e">
        <f t="shared" si="1"/>
        <v>#DIV/0!</v>
      </c>
      <c r="J11" s="10">
        <f t="shared" si="2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>(D12+E12+F12)/C12</f>
        <v>0</v>
      </c>
      <c r="H12" s="9">
        <f t="shared" si="0"/>
        <v>0</v>
      </c>
      <c r="I12" s="9" t="e">
        <f t="shared" si="1"/>
        <v>#DIV/0!</v>
      </c>
      <c r="J12" s="10">
        <f t="shared" si="2"/>
        <v>0</v>
      </c>
    </row>
    <row r="13" ht="12.75">
      <c r="J13" s="13">
        <f>SUM(J7:J12)</f>
        <v>1268933.33</v>
      </c>
    </row>
    <row r="15" spans="6:10" ht="12.75">
      <c r="F15" s="19">
        <f>J13</f>
        <v>1268933.33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16</v>
      </c>
      <c r="B7" s="12">
        <v>1</v>
      </c>
      <c r="C7" s="7">
        <v>3</v>
      </c>
      <c r="D7" s="14">
        <v>224000</v>
      </c>
      <c r="E7" s="15">
        <v>186000</v>
      </c>
      <c r="F7" s="16">
        <v>230000</v>
      </c>
      <c r="G7" s="10">
        <f aca="true" t="shared" si="0" ref="G7:G12">(D7+E7+F7)/C7</f>
        <v>213333.33333333334</v>
      </c>
      <c r="H7" s="9">
        <f aca="true" t="shared" si="1" ref="H7:H12">SQRT((POWER(D7-G7,2)+POWER(E7-G7,2)+POWER(F7-G7,2))/(C7-1))</f>
        <v>23860.706890897705</v>
      </c>
      <c r="I7" s="9">
        <f aca="true" t="shared" si="2" ref="I7:I12">H7/G7*100</f>
        <v>11.1847063551083</v>
      </c>
      <c r="J7" s="10">
        <f aca="true" t="shared" si="3" ref="J7:J12">ROUND(G7,2)*B7</f>
        <v>213333.33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213333.33</v>
      </c>
    </row>
    <row r="15" spans="6:10" ht="12.75">
      <c r="F15" s="19">
        <f>J13</f>
        <v>213333.33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1" width="21.8515625" style="1" customWidth="1"/>
    <col min="12" max="12" width="14.140625" style="1" customWidth="1"/>
    <col min="13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23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1" ht="159" customHeight="1" thickBot="1">
      <c r="A6" s="76"/>
      <c r="B6" s="76"/>
      <c r="C6" s="77"/>
      <c r="D6" s="8" t="s">
        <v>101</v>
      </c>
      <c r="E6" s="8" t="s">
        <v>107</v>
      </c>
      <c r="F6" s="8" t="s">
        <v>108</v>
      </c>
      <c r="G6" s="5" t="s">
        <v>2</v>
      </c>
      <c r="H6" s="5" t="s">
        <v>0</v>
      </c>
      <c r="I6" s="6" t="s">
        <v>11</v>
      </c>
      <c r="J6" s="5" t="s">
        <v>5</v>
      </c>
      <c r="K6" s="56"/>
    </row>
    <row r="7" spans="1:11" s="2" customFormat="1" ht="30.75" thickBot="1">
      <c r="A7" s="55" t="s">
        <v>98</v>
      </c>
      <c r="B7" s="48">
        <v>676</v>
      </c>
      <c r="C7" s="44">
        <v>3</v>
      </c>
      <c r="D7" s="49">
        <v>80.8</v>
      </c>
      <c r="E7" s="45">
        <v>105</v>
      </c>
      <c r="F7" s="50">
        <v>90</v>
      </c>
      <c r="G7" s="46">
        <f>(D7+E7+F7)/C7</f>
        <v>91.93333333333334</v>
      </c>
      <c r="H7" s="9">
        <f>SQRT((POWER(D7-G7,2)+POWER(E7-G7,2)+POWER(F7-G7,2))/(C7-1))</f>
        <v>12.215290963924412</v>
      </c>
      <c r="I7" s="54">
        <f>H7/G7*100</f>
        <v>13.28711852493591</v>
      </c>
      <c r="J7" s="10">
        <f>ROUND(G7,2)*B7</f>
        <v>62144.68000000001</v>
      </c>
      <c r="K7" s="51">
        <f>J7*7</f>
        <v>435012.76000000007</v>
      </c>
    </row>
    <row r="8" spans="1:11" s="2" customFormat="1" ht="16.5" thickBot="1">
      <c r="A8" s="11" t="s">
        <v>90</v>
      </c>
      <c r="B8" s="48">
        <v>5.6</v>
      </c>
      <c r="C8" s="44">
        <v>3</v>
      </c>
      <c r="D8" s="49">
        <v>972</v>
      </c>
      <c r="E8" s="45">
        <v>1000</v>
      </c>
      <c r="F8" s="50">
        <v>950</v>
      </c>
      <c r="G8" s="46">
        <f>(D8+E8+F8)/C8</f>
        <v>974</v>
      </c>
      <c r="H8" s="9">
        <f>SQRT((POWER(D8-G8,2)+POWER(E8-G8,2)+POWER(F8-G8,2))/(C8-1))</f>
        <v>25.059928172283335</v>
      </c>
      <c r="I8" s="9">
        <f>H8/G8*100</f>
        <v>2.5728879026984943</v>
      </c>
      <c r="J8" s="10">
        <f>ROUND(G8,2)*B8</f>
        <v>5454.4</v>
      </c>
      <c r="K8" s="51">
        <v>5454.4</v>
      </c>
    </row>
    <row r="9" spans="1:12" s="2" customFormat="1" ht="16.5" thickBot="1">
      <c r="A9" s="22" t="s">
        <v>99</v>
      </c>
      <c r="B9" s="48">
        <v>240</v>
      </c>
      <c r="C9" s="44">
        <v>3</v>
      </c>
      <c r="D9" s="16">
        <v>640</v>
      </c>
      <c r="E9" s="18">
        <v>680</v>
      </c>
      <c r="F9" s="16">
        <v>630</v>
      </c>
      <c r="G9" s="46">
        <f>(D9+E9+F9)/C9</f>
        <v>650</v>
      </c>
      <c r="H9" s="9">
        <f>SQRT((POWER(D9-G9,2)+POWER(E9-G9,2)+POWER(F9-G9,2))/(C9-1))</f>
        <v>26.457513110645905</v>
      </c>
      <c r="I9" s="9">
        <f>H9/G9*100</f>
        <v>4.070386632407062</v>
      </c>
      <c r="J9" s="10">
        <f>ROUND(G9,2)*B9</f>
        <v>156000</v>
      </c>
      <c r="K9" s="51">
        <v>156000</v>
      </c>
      <c r="L9" s="57"/>
    </row>
    <row r="10" spans="1:12" s="2" customFormat="1" ht="16.5" thickBot="1">
      <c r="A10" s="55" t="s">
        <v>100</v>
      </c>
      <c r="B10" s="48">
        <v>1489</v>
      </c>
      <c r="C10" s="44">
        <v>3</v>
      </c>
      <c r="D10" s="16">
        <v>117.5</v>
      </c>
      <c r="E10" s="18">
        <v>120</v>
      </c>
      <c r="F10" s="16">
        <v>120</v>
      </c>
      <c r="G10" s="46">
        <f>(D10+E10+F10)/C10</f>
        <v>119.16666666666667</v>
      </c>
      <c r="H10" s="9">
        <f>SQRT((POWER(D10-G10,2)+POWER(E10-G10,2)+POWER(F10-G10,2))/(C10-1))</f>
        <v>1.4433756729740645</v>
      </c>
      <c r="I10" s="54">
        <f>H10/G10*100</f>
        <v>1.211224340957257</v>
      </c>
      <c r="J10" s="10">
        <f>ROUND(G10,2)*B10</f>
        <v>177444.13</v>
      </c>
      <c r="K10" s="51">
        <f>177444.13*5</f>
        <v>887220.65</v>
      </c>
      <c r="L10" s="57"/>
    </row>
    <row r="11" spans="1:11" ht="16.5" thickBot="1">
      <c r="A11" s="11"/>
      <c r="B11" s="48"/>
      <c r="C11" s="44"/>
      <c r="D11" s="16"/>
      <c r="E11" s="18"/>
      <c r="F11" s="16"/>
      <c r="G11" s="10"/>
      <c r="H11" s="9"/>
      <c r="I11" s="9"/>
      <c r="J11" s="10"/>
      <c r="K11" s="52">
        <f>SUM(K7:K10)</f>
        <v>1483687.81</v>
      </c>
    </row>
    <row r="12" spans="1:10" ht="16.5" thickBot="1">
      <c r="A12" s="11"/>
      <c r="B12" s="48"/>
      <c r="C12" s="44"/>
      <c r="D12" s="16"/>
      <c r="E12" s="18"/>
      <c r="F12" s="16"/>
      <c r="G12" s="10"/>
      <c r="H12" s="9"/>
      <c r="I12" s="9"/>
      <c r="J12" s="10"/>
    </row>
    <row r="13" ht="12.75">
      <c r="J13" s="13">
        <f>SUM(J7:J12)</f>
        <v>401043.21</v>
      </c>
    </row>
    <row r="15" spans="6:10" ht="12.75">
      <c r="F15" s="19">
        <f>J13</f>
        <v>401043.21</v>
      </c>
      <c r="G15" s="1">
        <f>F15*5</f>
        <v>2005216.05</v>
      </c>
      <c r="H15" s="20"/>
      <c r="I15" s="21">
        <f>$F$15/100*G15</f>
        <v>8041782814.355206</v>
      </c>
      <c r="J15" s="21">
        <f>$F$15/100*H15</f>
        <v>0</v>
      </c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86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87</v>
      </c>
      <c r="B7" s="12">
        <v>5</v>
      </c>
      <c r="C7" s="7">
        <v>3</v>
      </c>
      <c r="D7" s="14">
        <v>40020</v>
      </c>
      <c r="E7" s="15">
        <v>40000</v>
      </c>
      <c r="F7" s="16">
        <v>50000</v>
      </c>
      <c r="G7" s="10">
        <f>(D7+E7+F7)/C7</f>
        <v>43340</v>
      </c>
      <c r="H7" s="9">
        <f>SQRT((POWER(D7-G7,2)+POWER(E7-G7,2)+POWER(F7-G7,2))/(C7-1))</f>
        <v>5767.737858120808</v>
      </c>
      <c r="I7" s="9">
        <f>H7/G7*100</f>
        <v>13.308116885373344</v>
      </c>
      <c r="J7" s="10">
        <f>ROUND(G7,2)*B7</f>
        <v>216700</v>
      </c>
    </row>
    <row r="8" spans="1:10" s="2" customFormat="1" ht="16.5" thickBot="1">
      <c r="A8" s="11" t="s">
        <v>88</v>
      </c>
      <c r="B8" s="12">
        <v>5</v>
      </c>
      <c r="C8" s="7">
        <v>3</v>
      </c>
      <c r="D8" s="17">
        <v>70000</v>
      </c>
      <c r="E8" s="18">
        <v>53333.34</v>
      </c>
      <c r="F8" s="16">
        <v>60700</v>
      </c>
      <c r="G8" s="10">
        <f>(D8+E8+F8)/C8</f>
        <v>61344.44666666666</v>
      </c>
      <c r="H8" s="9">
        <f>SQRT((POWER(D8-G8,2)+POWER(E8-G8,2)+POWER(F8-G8,2))/(C8-1))</f>
        <v>8351.998115333441</v>
      </c>
      <c r="I8" s="9">
        <f>H8/G8*100</f>
        <v>13.614921266983648</v>
      </c>
      <c r="J8" s="10">
        <f>ROUND(G8,2)*B8</f>
        <v>306722.25</v>
      </c>
    </row>
    <row r="9" spans="1:10" s="2" customFormat="1" ht="16.5" thickBot="1">
      <c r="A9" s="22" t="s">
        <v>89</v>
      </c>
      <c r="B9" s="12">
        <v>1</v>
      </c>
      <c r="C9" s="7">
        <v>3</v>
      </c>
      <c r="D9" s="17">
        <v>346913</v>
      </c>
      <c r="E9" s="18">
        <v>395727</v>
      </c>
      <c r="F9" s="16">
        <v>280000</v>
      </c>
      <c r="G9" s="10">
        <f>(D9+E9+F9)/C9</f>
        <v>340880</v>
      </c>
      <c r="H9" s="9">
        <f>SQRT((POWER(D9-G9,2)+POWER(E9-G9,2)+POWER(F9-G9,2))/(C9-1))</f>
        <v>58098.902304604686</v>
      </c>
      <c r="I9" s="9">
        <f>H9/G9*100</f>
        <v>17.043799080205552</v>
      </c>
      <c r="J9" s="10">
        <f>ROUND(G9,2)*B9</f>
        <v>340880</v>
      </c>
    </row>
    <row r="10" spans="1:10" s="2" customFormat="1" ht="16.5" thickBot="1">
      <c r="A10" s="22"/>
      <c r="B10" s="12"/>
      <c r="C10" s="7"/>
      <c r="D10" s="17"/>
      <c r="E10" s="18"/>
      <c r="F10" s="16"/>
      <c r="G10" s="10"/>
      <c r="H10" s="9"/>
      <c r="I10" s="9"/>
      <c r="J10" s="10"/>
    </row>
    <row r="11" spans="1:10" ht="16.5" thickBot="1">
      <c r="A11" s="11"/>
      <c r="B11" s="12"/>
      <c r="C11" s="7"/>
      <c r="D11" s="17"/>
      <c r="E11" s="18"/>
      <c r="F11" s="16"/>
      <c r="G11" s="10"/>
      <c r="H11" s="9"/>
      <c r="I11" s="9"/>
      <c r="J11" s="10"/>
    </row>
    <row r="12" spans="1:10" ht="16.5" thickBot="1">
      <c r="A12" s="11"/>
      <c r="B12" s="12"/>
      <c r="C12" s="7"/>
      <c r="D12" s="17"/>
      <c r="E12" s="18"/>
      <c r="F12" s="16"/>
      <c r="G12" s="10"/>
      <c r="H12" s="9"/>
      <c r="I12" s="9"/>
      <c r="J12" s="10"/>
    </row>
    <row r="13" ht="12.75">
      <c r="J13" s="13">
        <f>SUM(J7:J12)</f>
        <v>864302.25</v>
      </c>
    </row>
    <row r="15" spans="6:10" ht="12.75">
      <c r="F15" s="19">
        <f>J13</f>
        <v>864302.25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C1">
      <selection activeCell="G8" sqref="G8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17</v>
      </c>
      <c r="B7" s="12">
        <v>1</v>
      </c>
      <c r="C7" s="7">
        <v>3</v>
      </c>
      <c r="D7" s="14">
        <v>103987.7</v>
      </c>
      <c r="E7" s="15">
        <v>139731.5</v>
      </c>
      <c r="F7" s="16">
        <v>94523.55</v>
      </c>
      <c r="G7" s="10">
        <f aca="true" t="shared" si="0" ref="G7:G12">(D7+E7+F7)/C7</f>
        <v>112747.58333333333</v>
      </c>
      <c r="H7" s="9">
        <f aca="true" t="shared" si="1" ref="H7:H12">SQRT((POWER(D7-G7,2)+POWER(E7-G7,2)+POWER(F7-G7,2))/(C7-1))</f>
        <v>23843.05670023945</v>
      </c>
      <c r="I7" s="9">
        <f aca="true" t="shared" si="2" ref="I7:I12">H7/G7*100</f>
        <v>21.147288478679396</v>
      </c>
      <c r="J7" s="10">
        <f aca="true" t="shared" si="3" ref="J7:J12">ROUND(G7,2)*B7</f>
        <v>112747.58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112747.58</v>
      </c>
    </row>
    <row r="15" spans="6:10" ht="12.75">
      <c r="F15" s="19">
        <f>J13</f>
        <v>112747.58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D5:F5"/>
    <mergeCell ref="B1:J1"/>
    <mergeCell ref="B5:B6"/>
    <mergeCell ref="A3:D3"/>
    <mergeCell ref="A4:J4"/>
    <mergeCell ref="A5:A6"/>
    <mergeCell ref="E3:J3"/>
    <mergeCell ref="G5:I5"/>
    <mergeCell ref="C5:C6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76</v>
      </c>
      <c r="B7" s="12">
        <v>1</v>
      </c>
      <c r="C7" s="7">
        <v>3</v>
      </c>
      <c r="D7" s="14">
        <v>1224900</v>
      </c>
      <c r="E7" s="15">
        <v>985785</v>
      </c>
      <c r="F7" s="16">
        <v>1082600</v>
      </c>
      <c r="G7" s="10">
        <f aca="true" t="shared" si="0" ref="G7:G12">(D7+E7+F7)/C7</f>
        <v>1097761.6666666667</v>
      </c>
      <c r="H7" s="9">
        <f aca="true" t="shared" si="1" ref="H7:H12">SQRT((POWER(D7-G7,2)+POWER(E7-G7,2)+POWER(F7-G7,2))/(C7-1))</f>
        <v>120276.36055490428</v>
      </c>
      <c r="I7" s="9">
        <f aca="true" t="shared" si="2" ref="I7:I12">H7/G7*100</f>
        <v>10.956509432518377</v>
      </c>
      <c r="J7" s="10">
        <f aca="true" t="shared" si="3" ref="J7:J12">ROUND(G7,2)*B7</f>
        <v>1097761.67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1097761.67</v>
      </c>
    </row>
    <row r="15" spans="6:10" ht="12.75">
      <c r="F15" s="19">
        <f>J13</f>
        <v>1097761.67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19</v>
      </c>
      <c r="B7" s="12">
        <v>1</v>
      </c>
      <c r="C7" s="7">
        <v>3</v>
      </c>
      <c r="D7" s="14">
        <v>489230</v>
      </c>
      <c r="E7" s="15">
        <v>488040</v>
      </c>
      <c r="F7" s="16">
        <v>490000</v>
      </c>
      <c r="G7" s="10">
        <f aca="true" t="shared" si="0" ref="G7:G12">(D7+E7+F7)/C7</f>
        <v>489090</v>
      </c>
      <c r="H7" s="9">
        <f aca="true" t="shared" si="1" ref="H7:H12">SQRT((POWER(D7-G7,2)+POWER(E7-G7,2)+POWER(F7-G7,2))/(C7-1))</f>
        <v>987.4715185766119</v>
      </c>
      <c r="I7" s="9">
        <f aca="true" t="shared" si="2" ref="I7:I12">H7/G7*100</f>
        <v>0.2018997563999697</v>
      </c>
      <c r="J7" s="10">
        <f aca="true" t="shared" si="3" ref="J7:J12">ROUND(G7,2)*B7</f>
        <v>489090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489090</v>
      </c>
    </row>
    <row r="15" spans="6:10" ht="12.75">
      <c r="F15" s="19">
        <f>J13</f>
        <v>489090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D7" sqref="D7: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20</v>
      </c>
      <c r="B7" s="12">
        <v>1</v>
      </c>
      <c r="C7" s="7">
        <v>3</v>
      </c>
      <c r="D7" s="14">
        <v>1800000</v>
      </c>
      <c r="E7" s="15">
        <v>1879000</v>
      </c>
      <c r="F7" s="16">
        <v>1872000</v>
      </c>
      <c r="G7" s="10">
        <f aca="true" t="shared" si="0" ref="G7:G12">(D7+E7+F7)/C7</f>
        <v>1850333.3333333333</v>
      </c>
      <c r="H7" s="9">
        <f aca="true" t="shared" si="1" ref="H7:H12">SQRT((POWER(D7-G7,2)+POWER(E7-G7,2)+POWER(F7-G7,2))/(C7-1))</f>
        <v>43730.233629988</v>
      </c>
      <c r="I7" s="9">
        <f aca="true" t="shared" si="2" ref="I7:I12">H7/G7*100</f>
        <v>2.3633705798948657</v>
      </c>
      <c r="J7" s="10">
        <f aca="true" t="shared" si="3" ref="J7:J12">ROUND(G7,2)*B7</f>
        <v>1850333.33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1850333.33</v>
      </c>
    </row>
    <row r="15" spans="6:10" ht="12.75">
      <c r="F15" s="19">
        <f>J13</f>
        <v>1850333.33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25</v>
      </c>
      <c r="B7" s="12">
        <v>1495</v>
      </c>
      <c r="C7" s="7">
        <v>3</v>
      </c>
      <c r="D7" s="14">
        <v>71.5</v>
      </c>
      <c r="E7" s="15">
        <v>67.41</v>
      </c>
      <c r="F7" s="16">
        <v>71</v>
      </c>
      <c r="G7" s="10">
        <f aca="true" t="shared" si="0" ref="G7:G12">(D7+E7+F7)/C7</f>
        <v>69.97</v>
      </c>
      <c r="H7" s="9">
        <f aca="true" t="shared" si="1" ref="H7:H12">SQRT((POWER(D7-G7,2)+POWER(E7-G7,2)+POWER(F7-G7,2))/(C7-1))</f>
        <v>2.2310759736055625</v>
      </c>
      <c r="I7" s="9">
        <f aca="true" t="shared" si="2" ref="I7:I12">H7/G7*100</f>
        <v>3.188617941411408</v>
      </c>
      <c r="J7" s="10">
        <f aca="true" t="shared" si="3" ref="J7:J12">ROUND(G7,2)*B7</f>
        <v>104605.15</v>
      </c>
    </row>
    <row r="8" spans="1:10" s="2" customFormat="1" ht="16.5" thickBot="1">
      <c r="A8" s="11" t="s">
        <v>26</v>
      </c>
      <c r="B8" s="12">
        <v>2000</v>
      </c>
      <c r="C8" s="7">
        <v>3</v>
      </c>
      <c r="D8" s="17">
        <v>89.5</v>
      </c>
      <c r="E8" s="18">
        <v>87.21</v>
      </c>
      <c r="F8" s="16">
        <v>88</v>
      </c>
      <c r="G8" s="10">
        <f t="shared" si="0"/>
        <v>88.23666666666666</v>
      </c>
      <c r="H8" s="9">
        <f t="shared" si="1"/>
        <v>1.1631996102704556</v>
      </c>
      <c r="I8" s="9">
        <f t="shared" si="2"/>
        <v>1.3182723851805247</v>
      </c>
      <c r="J8" s="10">
        <f t="shared" si="3"/>
        <v>176480</v>
      </c>
    </row>
    <row r="9" spans="1:10" s="2" customFormat="1" ht="16.5" thickBot="1">
      <c r="A9" s="22" t="s">
        <v>27</v>
      </c>
      <c r="B9" s="12">
        <v>10</v>
      </c>
      <c r="C9" s="7">
        <v>3</v>
      </c>
      <c r="D9" s="17">
        <v>280</v>
      </c>
      <c r="E9" s="18">
        <v>282</v>
      </c>
      <c r="F9" s="16">
        <v>273</v>
      </c>
      <c r="G9" s="10">
        <f t="shared" si="0"/>
        <v>278.3333333333333</v>
      </c>
      <c r="H9" s="9">
        <f t="shared" si="1"/>
        <v>4.725815626252609</v>
      </c>
      <c r="I9" s="9">
        <f t="shared" si="2"/>
        <v>1.6978978297913565</v>
      </c>
      <c r="J9" s="10">
        <f t="shared" si="3"/>
        <v>2783.2999999999997</v>
      </c>
    </row>
    <row r="10" spans="1:10" s="2" customFormat="1" ht="16.5" thickBot="1">
      <c r="A10" s="22" t="s">
        <v>28</v>
      </c>
      <c r="B10" s="12">
        <v>10</v>
      </c>
      <c r="C10" s="7">
        <v>3</v>
      </c>
      <c r="D10" s="17">
        <v>58</v>
      </c>
      <c r="E10" s="18">
        <v>50</v>
      </c>
      <c r="F10" s="16">
        <v>47.85</v>
      </c>
      <c r="G10" s="10">
        <f t="shared" si="0"/>
        <v>51.949999999999996</v>
      </c>
      <c r="H10" s="9">
        <f t="shared" si="1"/>
        <v>5.348597947125956</v>
      </c>
      <c r="I10" s="9">
        <f t="shared" si="2"/>
        <v>10.295664960781437</v>
      </c>
      <c r="J10" s="10">
        <f t="shared" si="3"/>
        <v>519.5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284387.95</v>
      </c>
    </row>
    <row r="15" spans="6:10" ht="12.75">
      <c r="F15" s="19">
        <f>J13</f>
        <v>284387.95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D7" sqref="D7: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21</v>
      </c>
      <c r="B7" s="12">
        <v>1</v>
      </c>
      <c r="C7" s="7">
        <v>3</v>
      </c>
      <c r="D7" s="14">
        <v>15000</v>
      </c>
      <c r="E7" s="15">
        <v>15000</v>
      </c>
      <c r="F7" s="16">
        <v>17000</v>
      </c>
      <c r="G7" s="10">
        <f aca="true" t="shared" si="0" ref="G7:G12">(D7+E7+F7)/C7</f>
        <v>15666.666666666666</v>
      </c>
      <c r="H7" s="9">
        <f aca="true" t="shared" si="1" ref="H7:H12">SQRT((POWER(D7-G7,2)+POWER(E7-G7,2)+POWER(F7-G7,2))/(C7-1))</f>
        <v>1154.7005383792514</v>
      </c>
      <c r="I7" s="9">
        <f aca="true" t="shared" si="2" ref="I7:I12">H7/G7*100</f>
        <v>7.370428968378201</v>
      </c>
      <c r="J7" s="10">
        <f aca="true" t="shared" si="3" ref="J7:J12">ROUND(G7,2)*B7</f>
        <v>15666.67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15666.67</v>
      </c>
    </row>
    <row r="15" spans="6:10" ht="12.75">
      <c r="F15" s="19">
        <f>J13</f>
        <v>15666.67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I22" sqref="I22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22</v>
      </c>
      <c r="B7" s="12">
        <v>1</v>
      </c>
      <c r="C7" s="7">
        <v>3</v>
      </c>
      <c r="D7" s="14"/>
      <c r="E7" s="15"/>
      <c r="F7" s="16"/>
      <c r="G7" s="10"/>
      <c r="H7" s="9">
        <f aca="true" t="shared" si="0" ref="H7:H12">SQRT((POWER(D7-G7,2)+POWER(E7-G7,2)+POWER(F7-G7,2))/(C7-1))</f>
        <v>0</v>
      </c>
      <c r="I7" s="9" t="e">
        <f aca="true" t="shared" si="1" ref="I7:I12">H7/G7*100</f>
        <v>#DIV/0!</v>
      </c>
      <c r="J7" s="10">
        <f aca="true" t="shared" si="2" ref="J7:J12">ROUND(G7,2)*B7</f>
        <v>0</v>
      </c>
    </row>
    <row r="8" spans="1:10" s="2" customFormat="1" ht="16.5" thickBot="1">
      <c r="A8" s="11" t="s">
        <v>23</v>
      </c>
      <c r="B8" s="12">
        <v>1</v>
      </c>
      <c r="C8" s="7">
        <v>3</v>
      </c>
      <c r="D8" s="17">
        <v>11988900</v>
      </c>
      <c r="E8" s="18">
        <v>10790010</v>
      </c>
      <c r="F8" s="16">
        <v>13187790</v>
      </c>
      <c r="G8" s="10">
        <f>(D8+E8+F8)/C8</f>
        <v>11988900</v>
      </c>
      <c r="H8" s="9">
        <f t="shared" si="0"/>
        <v>1198890</v>
      </c>
      <c r="I8" s="9">
        <f t="shared" si="1"/>
        <v>10</v>
      </c>
      <c r="J8" s="10">
        <f t="shared" si="2"/>
        <v>11988900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>(D9+E9+F9)/C9</f>
        <v>0</v>
      </c>
      <c r="H9" s="9">
        <f t="shared" si="0"/>
        <v>0</v>
      </c>
      <c r="I9" s="9" t="e">
        <f t="shared" si="1"/>
        <v>#DIV/0!</v>
      </c>
      <c r="J9" s="10">
        <f t="shared" si="2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>(D10+E10+F10)/C10</f>
        <v>0</v>
      </c>
      <c r="H10" s="9">
        <f t="shared" si="0"/>
        <v>0</v>
      </c>
      <c r="I10" s="9" t="e">
        <f t="shared" si="1"/>
        <v>#DIV/0!</v>
      </c>
      <c r="J10" s="10">
        <f t="shared" si="2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>(D11+E11+F11)/C11</f>
        <v>0</v>
      </c>
      <c r="H11" s="9">
        <f t="shared" si="0"/>
        <v>0</v>
      </c>
      <c r="I11" s="9" t="e">
        <f t="shared" si="1"/>
        <v>#DIV/0!</v>
      </c>
      <c r="J11" s="10">
        <f t="shared" si="2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>(D12+E12+F12)/C12</f>
        <v>0</v>
      </c>
      <c r="H12" s="9">
        <f t="shared" si="0"/>
        <v>0</v>
      </c>
      <c r="I12" s="9" t="e">
        <f t="shared" si="1"/>
        <v>#DIV/0!</v>
      </c>
      <c r="J12" s="10">
        <f t="shared" si="2"/>
        <v>0</v>
      </c>
    </row>
    <row r="13" ht="12.75">
      <c r="J13" s="13">
        <f>SUM(J7:J12)</f>
        <v>11988900</v>
      </c>
    </row>
    <row r="15" spans="6:10" ht="12.75">
      <c r="F15" s="19">
        <f>J13</f>
        <v>11988900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E7" sqref="E7: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18</v>
      </c>
      <c r="B7" s="12">
        <v>1</v>
      </c>
      <c r="C7" s="7">
        <v>3</v>
      </c>
      <c r="D7" s="14">
        <v>94963.85</v>
      </c>
      <c r="E7" s="15">
        <v>86796</v>
      </c>
      <c r="F7" s="16">
        <v>88290</v>
      </c>
      <c r="G7" s="10">
        <f aca="true" t="shared" si="0" ref="G7:G12">(D7+E7+F7)/C7</f>
        <v>90016.61666666665</v>
      </c>
      <c r="H7" s="9">
        <f aca="true" t="shared" si="1" ref="H7:H12">SQRT((POWER(D7-G7,2)+POWER(E7-G7,2)+POWER(F7-G7,2))/(C7-1))</f>
        <v>4349.062800286213</v>
      </c>
      <c r="I7" s="9">
        <f aca="true" t="shared" si="2" ref="I7:I12">H7/G7*100</f>
        <v>4.831399980728981</v>
      </c>
      <c r="J7" s="10">
        <f aca="true" t="shared" si="3" ref="J7:J12">ROUND(G7,2)*B7</f>
        <v>90016.62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90016.62</v>
      </c>
    </row>
    <row r="15" spans="6:10" ht="12.75">
      <c r="F15" s="19">
        <f>J13</f>
        <v>90016.62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15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24</v>
      </c>
      <c r="B7" s="12">
        <v>1</v>
      </c>
      <c r="C7" s="7">
        <v>3</v>
      </c>
      <c r="D7" s="14">
        <v>289100</v>
      </c>
      <c r="E7" s="15">
        <v>332900</v>
      </c>
      <c r="F7" s="16">
        <v>218900</v>
      </c>
      <c r="G7" s="10">
        <f aca="true" t="shared" si="0" ref="G7:G12">(D7+E7+F7)/C7</f>
        <v>280300</v>
      </c>
      <c r="H7" s="9">
        <f aca="true" t="shared" si="1" ref="H7:H12">SQRT((POWER(D7-G7,2)+POWER(E7-G7,2)+POWER(F7-G7,2))/(C7-1))</f>
        <v>57507.21693839826</v>
      </c>
      <c r="I7" s="9">
        <f aca="true" t="shared" si="2" ref="I7:I12">H7/G7*100</f>
        <v>20.516310002996168</v>
      </c>
      <c r="J7" s="10">
        <f aca="true" t="shared" si="3" ref="J7:J12">ROUND(G7,2)*B7</f>
        <v>280300</v>
      </c>
    </row>
    <row r="8" spans="1:10" s="2" customFormat="1" ht="16.5" thickBot="1">
      <c r="A8" s="11"/>
      <c r="B8" s="12"/>
      <c r="C8" s="7">
        <v>3</v>
      </c>
      <c r="D8" s="17"/>
      <c r="E8" s="18"/>
      <c r="F8" s="16"/>
      <c r="G8" s="10">
        <f t="shared" si="0"/>
        <v>0</v>
      </c>
      <c r="H8" s="9">
        <f t="shared" si="1"/>
        <v>0</v>
      </c>
      <c r="I8" s="9" t="e">
        <f t="shared" si="2"/>
        <v>#DIV/0!</v>
      </c>
      <c r="J8" s="10">
        <f t="shared" si="3"/>
        <v>0</v>
      </c>
    </row>
    <row r="9" spans="1:10" s="2" customFormat="1" ht="16.5" thickBot="1">
      <c r="A9" s="22"/>
      <c r="B9" s="12"/>
      <c r="C9" s="7">
        <v>3</v>
      </c>
      <c r="D9" s="17"/>
      <c r="E9" s="18"/>
      <c r="F9" s="16"/>
      <c r="G9" s="10">
        <f t="shared" si="0"/>
        <v>0</v>
      </c>
      <c r="H9" s="9">
        <f t="shared" si="1"/>
        <v>0</v>
      </c>
      <c r="I9" s="9" t="e">
        <f t="shared" si="2"/>
        <v>#DIV/0!</v>
      </c>
      <c r="J9" s="10">
        <f t="shared" si="3"/>
        <v>0</v>
      </c>
    </row>
    <row r="10" spans="1:10" s="2" customFormat="1" ht="16.5" thickBot="1">
      <c r="A10" s="22"/>
      <c r="B10" s="12"/>
      <c r="C10" s="7">
        <v>3</v>
      </c>
      <c r="D10" s="17"/>
      <c r="E10" s="18"/>
      <c r="F10" s="16"/>
      <c r="G10" s="10">
        <f t="shared" si="0"/>
        <v>0</v>
      </c>
      <c r="H10" s="9">
        <f t="shared" si="1"/>
        <v>0</v>
      </c>
      <c r="I10" s="9" t="e">
        <f t="shared" si="2"/>
        <v>#DIV/0!</v>
      </c>
      <c r="J10" s="10">
        <f t="shared" si="3"/>
        <v>0</v>
      </c>
    </row>
    <row r="11" spans="1:10" ht="16.5" thickBot="1">
      <c r="A11" s="11"/>
      <c r="B11" s="12"/>
      <c r="C11" s="7">
        <v>3</v>
      </c>
      <c r="D11" s="17"/>
      <c r="E11" s="18"/>
      <c r="F11" s="16"/>
      <c r="G11" s="10">
        <f t="shared" si="0"/>
        <v>0</v>
      </c>
      <c r="H11" s="9">
        <f t="shared" si="1"/>
        <v>0</v>
      </c>
      <c r="I11" s="9" t="e">
        <f t="shared" si="2"/>
        <v>#DIV/0!</v>
      </c>
      <c r="J11" s="10">
        <f t="shared" si="3"/>
        <v>0</v>
      </c>
    </row>
    <row r="12" spans="1:10" ht="16.5" thickBot="1">
      <c r="A12" s="11"/>
      <c r="B12" s="12"/>
      <c r="C12" s="7">
        <v>3</v>
      </c>
      <c r="D12" s="17"/>
      <c r="E12" s="18"/>
      <c r="F12" s="16"/>
      <c r="G12" s="10">
        <f t="shared" si="0"/>
        <v>0</v>
      </c>
      <c r="H12" s="9">
        <f t="shared" si="1"/>
        <v>0</v>
      </c>
      <c r="I12" s="9" t="e">
        <f t="shared" si="2"/>
        <v>#DIV/0!</v>
      </c>
      <c r="J12" s="10">
        <f t="shared" si="3"/>
        <v>0</v>
      </c>
    </row>
    <row r="13" ht="12.75">
      <c r="J13" s="13">
        <f>SUM(J7:J12)</f>
        <v>280300</v>
      </c>
    </row>
    <row r="15" spans="6:10" ht="12.75">
      <c r="F15" s="19">
        <f>J13</f>
        <v>280300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E3" sqref="E3:J3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102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56</v>
      </c>
      <c r="E6" s="8" t="s">
        <v>12</v>
      </c>
      <c r="F6" s="8" t="s">
        <v>56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25</v>
      </c>
      <c r="B7" s="48">
        <v>2325</v>
      </c>
      <c r="C7" s="44">
        <v>3</v>
      </c>
      <c r="D7" s="49">
        <v>98</v>
      </c>
      <c r="E7" s="45">
        <v>119</v>
      </c>
      <c r="F7" s="50">
        <v>117</v>
      </c>
      <c r="G7" s="46">
        <f>(D7+E7+F7)/C7</f>
        <v>111.33333333333333</v>
      </c>
      <c r="H7" s="9">
        <f>SQRT((POWER(D7-G7,2)+POWER(E7-G7,2)+POWER(F7-G7,2))/(C7-1))</f>
        <v>11.590225767142474</v>
      </c>
      <c r="I7" s="9">
        <f>H7/G7*100</f>
        <v>10.410382425577074</v>
      </c>
      <c r="J7" s="10">
        <f>ROUND(G7,2)*B7</f>
        <v>258842.25</v>
      </c>
    </row>
    <row r="8" spans="1:10" s="2" customFormat="1" ht="16.5" thickBot="1">
      <c r="A8" s="11" t="s">
        <v>26</v>
      </c>
      <c r="B8" s="48">
        <v>2790</v>
      </c>
      <c r="C8" s="44">
        <v>3</v>
      </c>
      <c r="D8" s="49">
        <v>83</v>
      </c>
      <c r="E8" s="45">
        <v>72.89</v>
      </c>
      <c r="F8" s="50">
        <v>70</v>
      </c>
      <c r="G8" s="46">
        <f>(D8+E8+F8)/C8</f>
        <v>75.29666666666667</v>
      </c>
      <c r="H8" s="9">
        <f>SQRT((POWER(D8-G8,2)+POWER(E8-G8,2)+POWER(F8-G8,2))/(C8-1))</f>
        <v>6.825982224803499</v>
      </c>
      <c r="I8" s="9">
        <f>H8/G8*100</f>
        <v>9.065450739036919</v>
      </c>
      <c r="J8" s="10">
        <f>ROUND(G8,2)*B8</f>
        <v>210087</v>
      </c>
    </row>
    <row r="9" spans="1:10" s="2" customFormat="1" ht="16.5" thickBot="1">
      <c r="A9" s="22" t="s">
        <v>103</v>
      </c>
      <c r="B9" s="48">
        <v>48</v>
      </c>
      <c r="C9" s="44">
        <v>3</v>
      </c>
      <c r="D9" s="49">
        <v>43</v>
      </c>
      <c r="E9" s="45">
        <v>55</v>
      </c>
      <c r="F9" s="50">
        <v>41.96</v>
      </c>
      <c r="G9" s="46">
        <f>(D9+E9+F9)/C9</f>
        <v>46.653333333333336</v>
      </c>
      <c r="H9" s="9">
        <f>SQRT((POWER(D9-G9,2)+POWER(E9-G9,2)+POWER(F9-G9,2))/(C9-1))</f>
        <v>7.247105169192269</v>
      </c>
      <c r="I9" s="9">
        <f>H9/G9*100</f>
        <v>15.533949348082887</v>
      </c>
      <c r="J9" s="10">
        <f>ROUND(G9,2)*B9</f>
        <v>2239.2</v>
      </c>
    </row>
    <row r="10" spans="1:10" s="2" customFormat="1" ht="16.5" thickBot="1">
      <c r="A10" s="22"/>
      <c r="B10" s="48"/>
      <c r="C10" s="44"/>
      <c r="D10" s="16"/>
      <c r="E10" s="18"/>
      <c r="F10" s="16"/>
      <c r="G10" s="10"/>
      <c r="H10" s="9"/>
      <c r="I10" s="9"/>
      <c r="J10" s="10"/>
    </row>
    <row r="11" spans="1:10" ht="16.5" thickBot="1">
      <c r="A11" s="11"/>
      <c r="B11" s="48"/>
      <c r="C11" s="44"/>
      <c r="D11" s="16"/>
      <c r="E11" s="18"/>
      <c r="F11" s="16"/>
      <c r="G11" s="10"/>
      <c r="H11" s="9"/>
      <c r="I11" s="9"/>
      <c r="J11" s="10"/>
    </row>
    <row r="12" spans="1:10" ht="16.5" thickBot="1">
      <c r="A12" s="11"/>
      <c r="B12" s="48"/>
      <c r="C12" s="44"/>
      <c r="D12" s="16"/>
      <c r="E12" s="18"/>
      <c r="F12" s="16"/>
      <c r="G12" s="10"/>
      <c r="H12" s="9"/>
      <c r="I12" s="9"/>
      <c r="J12" s="10"/>
    </row>
    <row r="13" ht="12.75">
      <c r="J13" s="13">
        <f>SUM(J7:J12)</f>
        <v>471168.45</v>
      </c>
    </row>
    <row r="15" spans="6:10" ht="12.75">
      <c r="F15" s="19">
        <f>J13</f>
        <v>471168.45</v>
      </c>
      <c r="G15" s="1">
        <f>F15*5</f>
        <v>2355842.25</v>
      </c>
      <c r="H15" s="20"/>
      <c r="I15" s="21">
        <f>$F$15/100*G15</f>
        <v>11099985413.770126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44.25" customHeight="1">
      <c r="A3" s="72" t="s">
        <v>7</v>
      </c>
      <c r="B3" s="72"/>
      <c r="C3" s="72"/>
      <c r="D3" s="72"/>
      <c r="E3" s="100" t="s">
        <v>68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>
      <c r="A6" s="75"/>
      <c r="B6" s="75"/>
      <c r="C6" s="77"/>
      <c r="D6" s="8" t="s">
        <v>74</v>
      </c>
      <c r="E6" s="8" t="s">
        <v>75</v>
      </c>
      <c r="F6" s="8" t="s">
        <v>72</v>
      </c>
      <c r="G6" s="23" t="s">
        <v>2</v>
      </c>
      <c r="H6" s="5" t="s">
        <v>0</v>
      </c>
      <c r="I6" s="6" t="s">
        <v>11</v>
      </c>
      <c r="J6" s="5" t="s">
        <v>5</v>
      </c>
    </row>
    <row r="7" spans="1:10" s="2" customFormat="1" ht="15.75">
      <c r="A7" s="24" t="s">
        <v>73</v>
      </c>
      <c r="B7" s="26">
        <v>700</v>
      </c>
      <c r="C7" s="7">
        <v>3</v>
      </c>
      <c r="D7" s="27">
        <v>450</v>
      </c>
      <c r="E7" s="28">
        <v>560</v>
      </c>
      <c r="F7" s="27">
        <v>360</v>
      </c>
      <c r="G7" s="29">
        <f>(D7+E7+F7)/C7</f>
        <v>456.6666666666667</v>
      </c>
      <c r="H7" s="31">
        <f>SQRT((POWER(D7-G7,2)+POWER(E7-G7,2)+POWER(F7-G7,2))/(C7-1))</f>
        <v>100.16652800877813</v>
      </c>
      <c r="I7" s="31">
        <f>H7/G7*100</f>
        <v>21.934276206301778</v>
      </c>
      <c r="J7" s="30">
        <f>ROUND(G7,2)*B7</f>
        <v>319669</v>
      </c>
    </row>
    <row r="8" spans="1:10" s="2" customFormat="1" ht="15.75">
      <c r="A8" s="24"/>
      <c r="B8" s="26"/>
      <c r="C8" s="7"/>
      <c r="D8" s="27"/>
      <c r="E8" s="28"/>
      <c r="F8" s="27"/>
      <c r="G8" s="29"/>
      <c r="H8" s="31"/>
      <c r="I8" s="31"/>
      <c r="J8" s="30"/>
    </row>
    <row r="9" spans="1:10" s="2" customFormat="1" ht="15.75">
      <c r="A9" s="25"/>
      <c r="B9" s="26"/>
      <c r="C9" s="7"/>
      <c r="D9" s="27"/>
      <c r="E9" s="28"/>
      <c r="F9" s="27"/>
      <c r="G9" s="29"/>
      <c r="H9" s="31"/>
      <c r="I9" s="31"/>
      <c r="J9" s="30"/>
    </row>
    <row r="10" spans="1:10" s="2" customFormat="1" ht="15.75">
      <c r="A10" s="25"/>
      <c r="B10" s="26"/>
      <c r="C10" s="7"/>
      <c r="D10" s="27"/>
      <c r="E10" s="28"/>
      <c r="F10" s="42"/>
      <c r="G10" s="29"/>
      <c r="H10" s="31"/>
      <c r="I10" s="31"/>
      <c r="J10" s="30"/>
    </row>
    <row r="11" spans="1:10" s="2" customFormat="1" ht="15.75">
      <c r="A11" s="25"/>
      <c r="B11" s="26"/>
      <c r="C11" s="7"/>
      <c r="D11" s="27"/>
      <c r="E11" s="28"/>
      <c r="F11" s="27"/>
      <c r="G11" s="29"/>
      <c r="H11" s="31"/>
      <c r="I11" s="31"/>
      <c r="J11" s="30"/>
    </row>
    <row r="12" spans="1:10" s="2" customFormat="1" ht="15.75">
      <c r="A12" s="25"/>
      <c r="B12" s="26"/>
      <c r="C12" s="7"/>
      <c r="D12" s="27"/>
      <c r="E12" s="28"/>
      <c r="F12" s="27"/>
      <c r="G12" s="29"/>
      <c r="H12" s="31"/>
      <c r="I12" s="31"/>
      <c r="J12" s="30"/>
    </row>
    <row r="13" spans="1:10" s="2" customFormat="1" ht="15.75">
      <c r="A13" s="24"/>
      <c r="B13" s="26"/>
      <c r="C13" s="7"/>
      <c r="D13" s="27"/>
      <c r="E13" s="28"/>
      <c r="F13" s="27"/>
      <c r="G13" s="29"/>
      <c r="H13" s="31"/>
      <c r="I13" s="31"/>
      <c r="J13" s="30"/>
    </row>
    <row r="14" spans="1:10" s="2" customFormat="1" ht="15.75">
      <c r="A14" s="24"/>
      <c r="B14" s="26"/>
      <c r="C14" s="7"/>
      <c r="D14" s="27"/>
      <c r="E14" s="28"/>
      <c r="F14" s="27"/>
      <c r="G14" s="29"/>
      <c r="H14" s="31"/>
      <c r="I14" s="31"/>
      <c r="J14" s="30"/>
    </row>
    <row r="15" spans="1:10" s="2" customFormat="1" ht="15.75">
      <c r="A15" s="24"/>
      <c r="B15" s="26"/>
      <c r="C15" s="7"/>
      <c r="D15" s="27"/>
      <c r="E15" s="28"/>
      <c r="F15" s="27"/>
      <c r="G15" s="29"/>
      <c r="H15" s="31"/>
      <c r="I15" s="31"/>
      <c r="J15" s="30"/>
    </row>
    <row r="16" spans="1:10" s="2" customFormat="1" ht="15.75">
      <c r="A16" s="25"/>
      <c r="B16" s="26"/>
      <c r="C16" s="7"/>
      <c r="D16" s="27"/>
      <c r="E16" s="28"/>
      <c r="F16" s="27"/>
      <c r="G16" s="29"/>
      <c r="H16" s="31"/>
      <c r="I16" s="31"/>
      <c r="J16" s="30"/>
    </row>
    <row r="17" spans="1:10" s="39" customFormat="1" ht="15.75">
      <c r="A17" s="40"/>
      <c r="B17" s="33"/>
      <c r="C17" s="7"/>
      <c r="D17" s="34"/>
      <c r="E17" s="35"/>
      <c r="F17" s="34"/>
      <c r="G17" s="36"/>
      <c r="H17" s="37"/>
      <c r="I17" s="37"/>
      <c r="J17" s="38"/>
    </row>
    <row r="18" spans="1:10" s="2" customFormat="1" ht="15.75">
      <c r="A18" s="25"/>
      <c r="B18" s="26"/>
      <c r="C18" s="7"/>
      <c r="D18" s="27"/>
      <c r="E18" s="28"/>
      <c r="F18" s="27"/>
      <c r="G18" s="29"/>
      <c r="H18" s="31"/>
      <c r="I18" s="31"/>
      <c r="J18" s="30"/>
    </row>
    <row r="19" spans="1:10" s="2" customFormat="1" ht="15.75">
      <c r="A19" s="24"/>
      <c r="B19" s="26"/>
      <c r="C19" s="7"/>
      <c r="D19" s="27"/>
      <c r="E19" s="28"/>
      <c r="F19" s="27"/>
      <c r="G19" s="29"/>
      <c r="H19" s="31"/>
      <c r="I19" s="31"/>
      <c r="J19" s="30"/>
    </row>
    <row r="20" spans="1:10" s="39" customFormat="1" ht="15.75">
      <c r="A20" s="32"/>
      <c r="B20" s="33"/>
      <c r="C20" s="7"/>
      <c r="D20" s="34"/>
      <c r="E20" s="41"/>
      <c r="F20" s="34"/>
      <c r="G20" s="36"/>
      <c r="H20" s="37"/>
      <c r="I20" s="37"/>
      <c r="J20" s="38"/>
    </row>
    <row r="21" spans="1:10" s="39" customFormat="1" ht="15.75">
      <c r="A21" s="40"/>
      <c r="B21" s="33"/>
      <c r="C21" s="7"/>
      <c r="D21" s="34"/>
      <c r="E21" s="35"/>
      <c r="F21" s="34"/>
      <c r="G21" s="36"/>
      <c r="H21" s="37"/>
      <c r="I21" s="37"/>
      <c r="J21" s="38"/>
    </row>
    <row r="22" spans="1:10" s="2" customFormat="1" ht="15.75">
      <c r="A22" s="25"/>
      <c r="B22" s="26"/>
      <c r="C22" s="7"/>
      <c r="D22" s="27"/>
      <c r="E22" s="28"/>
      <c r="F22" s="27"/>
      <c r="G22" s="29"/>
      <c r="H22" s="31"/>
      <c r="I22" s="31"/>
      <c r="J22" s="30"/>
    </row>
    <row r="23" spans="1:10" s="39" customFormat="1" ht="15.75">
      <c r="A23" s="32"/>
      <c r="B23" s="33"/>
      <c r="C23" s="7"/>
      <c r="D23" s="34"/>
      <c r="E23" s="35"/>
      <c r="F23" s="34"/>
      <c r="G23" s="36"/>
      <c r="H23" s="37"/>
      <c r="I23" s="37"/>
      <c r="J23" s="38"/>
    </row>
    <row r="24" spans="1:10" s="2" customFormat="1" ht="15.75">
      <c r="A24" s="24"/>
      <c r="B24" s="26"/>
      <c r="C24" s="7"/>
      <c r="D24" s="27"/>
      <c r="E24" s="28"/>
      <c r="F24" s="27"/>
      <c r="G24" s="29"/>
      <c r="H24" s="31"/>
      <c r="I24" s="31"/>
      <c r="J24" s="30"/>
    </row>
    <row r="25" spans="1:10" s="39" customFormat="1" ht="15.75">
      <c r="A25" s="40"/>
      <c r="B25" s="33"/>
      <c r="C25" s="7"/>
      <c r="D25" s="34"/>
      <c r="E25" s="35"/>
      <c r="F25" s="34"/>
      <c r="G25" s="36"/>
      <c r="H25" s="37"/>
      <c r="I25" s="37"/>
      <c r="J25" s="38"/>
    </row>
    <row r="26" spans="1:10" s="2" customFormat="1" ht="15.75">
      <c r="A26" s="25"/>
      <c r="B26" s="26"/>
      <c r="C26" s="7"/>
      <c r="D26" s="27"/>
      <c r="E26" s="28"/>
      <c r="F26" s="27"/>
      <c r="G26" s="29"/>
      <c r="H26" s="31"/>
      <c r="I26" s="31"/>
      <c r="J26" s="30"/>
    </row>
    <row r="27" spans="1:10" s="39" customFormat="1" ht="15.75">
      <c r="A27" s="32"/>
      <c r="B27" s="33"/>
      <c r="C27" s="7"/>
      <c r="D27" s="43"/>
      <c r="E27" s="35"/>
      <c r="F27" s="34"/>
      <c r="G27" s="36"/>
      <c r="H27" s="37"/>
      <c r="I27" s="37"/>
      <c r="J27" s="38"/>
    </row>
    <row r="28" spans="1:10" ht="15.75">
      <c r="A28" s="25"/>
      <c r="B28" s="26"/>
      <c r="C28" s="7"/>
      <c r="D28" s="27"/>
      <c r="E28" s="28"/>
      <c r="F28" s="27"/>
      <c r="G28" s="29"/>
      <c r="H28" s="31"/>
      <c r="I28" s="31"/>
      <c r="J28" s="30"/>
    </row>
    <row r="29" ht="12.75">
      <c r="J29" s="13">
        <f>SUM(J7:J28)</f>
        <v>319669</v>
      </c>
    </row>
    <row r="31" spans="6:10" ht="12.75">
      <c r="F31" s="19">
        <f>J29</f>
        <v>319669</v>
      </c>
      <c r="H31" s="20"/>
      <c r="I31" s="21">
        <f>$F$31/100*G31</f>
        <v>0</v>
      </c>
      <c r="J31" s="21">
        <f>$F$31/100*H31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44.25" customHeight="1">
      <c r="A3" s="72" t="s">
        <v>7</v>
      </c>
      <c r="B3" s="72"/>
      <c r="C3" s="72"/>
      <c r="D3" s="72"/>
      <c r="E3" s="100" t="s">
        <v>68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>
      <c r="A6" s="75"/>
      <c r="B6" s="75"/>
      <c r="C6" s="77"/>
      <c r="D6" s="8" t="s">
        <v>70</v>
      </c>
      <c r="E6" s="8" t="s">
        <v>71</v>
      </c>
      <c r="F6" s="8" t="s">
        <v>72</v>
      </c>
      <c r="G6" s="23" t="s">
        <v>2</v>
      </c>
      <c r="H6" s="5" t="s">
        <v>0</v>
      </c>
      <c r="I6" s="6" t="s">
        <v>11</v>
      </c>
      <c r="J6" s="5" t="s">
        <v>5</v>
      </c>
    </row>
    <row r="7" spans="1:10" s="2" customFormat="1" ht="15.75">
      <c r="A7" s="24" t="s">
        <v>69</v>
      </c>
      <c r="B7" s="26">
        <v>1</v>
      </c>
      <c r="C7" s="7">
        <v>3</v>
      </c>
      <c r="D7" s="27">
        <v>517000</v>
      </c>
      <c r="E7" s="28">
        <v>497800</v>
      </c>
      <c r="F7" s="27">
        <v>350000</v>
      </c>
      <c r="G7" s="29">
        <f>(D7+E7+F7)/C7</f>
        <v>454933.3333333333</v>
      </c>
      <c r="H7" s="31">
        <f>SQRT((POWER(D7-G7,2)+POWER(E7-G7,2)+POWER(F7-G7,2))/(C7-1))</f>
        <v>91380.59604387211</v>
      </c>
      <c r="I7" s="31">
        <f>H7/G7*100</f>
        <v>20.08659057236345</v>
      </c>
      <c r="J7" s="30">
        <f>ROUND(G7,2)*B7</f>
        <v>454933.33</v>
      </c>
    </row>
    <row r="8" spans="1:10" s="2" customFormat="1" ht="15.75">
      <c r="A8" s="24"/>
      <c r="B8" s="26"/>
      <c r="C8" s="7"/>
      <c r="D8" s="27"/>
      <c r="E8" s="28"/>
      <c r="F8" s="27"/>
      <c r="G8" s="29"/>
      <c r="H8" s="31"/>
      <c r="I8" s="31"/>
      <c r="J8" s="30"/>
    </row>
    <row r="9" spans="1:10" s="2" customFormat="1" ht="15.75">
      <c r="A9" s="25"/>
      <c r="B9" s="26"/>
      <c r="C9" s="7"/>
      <c r="D9" s="27"/>
      <c r="E9" s="28"/>
      <c r="F9" s="27"/>
      <c r="G9" s="29"/>
      <c r="H9" s="31"/>
      <c r="I9" s="31"/>
      <c r="J9" s="30"/>
    </row>
    <row r="10" spans="1:10" s="2" customFormat="1" ht="15.75">
      <c r="A10" s="25"/>
      <c r="B10" s="26"/>
      <c r="C10" s="7"/>
      <c r="D10" s="27"/>
      <c r="E10" s="28"/>
      <c r="F10" s="42"/>
      <c r="G10" s="29"/>
      <c r="H10" s="31"/>
      <c r="I10" s="31"/>
      <c r="J10" s="30"/>
    </row>
    <row r="11" spans="1:10" s="2" customFormat="1" ht="15.75">
      <c r="A11" s="25"/>
      <c r="B11" s="26"/>
      <c r="C11" s="7"/>
      <c r="D11" s="27"/>
      <c r="E11" s="28"/>
      <c r="F11" s="27"/>
      <c r="G11" s="29"/>
      <c r="H11" s="31"/>
      <c r="I11" s="31"/>
      <c r="J11" s="30"/>
    </row>
    <row r="12" spans="1:10" s="2" customFormat="1" ht="15.75">
      <c r="A12" s="25"/>
      <c r="B12" s="26"/>
      <c r="C12" s="7"/>
      <c r="D12" s="27"/>
      <c r="E12" s="28"/>
      <c r="F12" s="27"/>
      <c r="G12" s="29"/>
      <c r="H12" s="31"/>
      <c r="I12" s="31"/>
      <c r="J12" s="30"/>
    </row>
    <row r="13" spans="1:10" s="2" customFormat="1" ht="15.75">
      <c r="A13" s="24"/>
      <c r="B13" s="26"/>
      <c r="C13" s="7"/>
      <c r="D13" s="27"/>
      <c r="E13" s="28"/>
      <c r="F13" s="27"/>
      <c r="G13" s="29"/>
      <c r="H13" s="31"/>
      <c r="I13" s="31"/>
      <c r="J13" s="30"/>
    </row>
    <row r="14" spans="1:10" s="2" customFormat="1" ht="15.75">
      <c r="A14" s="24"/>
      <c r="B14" s="26"/>
      <c r="C14" s="7"/>
      <c r="D14" s="27"/>
      <c r="E14" s="28"/>
      <c r="F14" s="27"/>
      <c r="G14" s="29"/>
      <c r="H14" s="31"/>
      <c r="I14" s="31"/>
      <c r="J14" s="30"/>
    </row>
    <row r="15" spans="1:10" s="2" customFormat="1" ht="15.75">
      <c r="A15" s="24"/>
      <c r="B15" s="26"/>
      <c r="C15" s="7"/>
      <c r="D15" s="27"/>
      <c r="E15" s="28"/>
      <c r="F15" s="27"/>
      <c r="G15" s="29"/>
      <c r="H15" s="31"/>
      <c r="I15" s="31"/>
      <c r="J15" s="30"/>
    </row>
    <row r="16" spans="1:10" s="2" customFormat="1" ht="15.75">
      <c r="A16" s="25"/>
      <c r="B16" s="26"/>
      <c r="C16" s="7"/>
      <c r="D16" s="27"/>
      <c r="E16" s="28"/>
      <c r="F16" s="27"/>
      <c r="G16" s="29"/>
      <c r="H16" s="31"/>
      <c r="I16" s="31"/>
      <c r="J16" s="30"/>
    </row>
    <row r="17" spans="1:10" s="39" customFormat="1" ht="15.75">
      <c r="A17" s="40"/>
      <c r="B17" s="33"/>
      <c r="C17" s="7"/>
      <c r="D17" s="34"/>
      <c r="E17" s="35"/>
      <c r="F17" s="34"/>
      <c r="G17" s="36"/>
      <c r="H17" s="37"/>
      <c r="I17" s="37"/>
      <c r="J17" s="38"/>
    </row>
    <row r="18" spans="1:10" s="2" customFormat="1" ht="15.75">
      <c r="A18" s="25"/>
      <c r="B18" s="26"/>
      <c r="C18" s="7"/>
      <c r="D18" s="27"/>
      <c r="E18" s="28"/>
      <c r="F18" s="27"/>
      <c r="G18" s="29"/>
      <c r="H18" s="31"/>
      <c r="I18" s="31"/>
      <c r="J18" s="30"/>
    </row>
    <row r="19" spans="1:10" s="2" customFormat="1" ht="15.75">
      <c r="A19" s="24"/>
      <c r="B19" s="26"/>
      <c r="C19" s="7"/>
      <c r="D19" s="27"/>
      <c r="E19" s="28"/>
      <c r="F19" s="27"/>
      <c r="G19" s="29"/>
      <c r="H19" s="31"/>
      <c r="I19" s="31"/>
      <c r="J19" s="30"/>
    </row>
    <row r="20" spans="1:10" s="39" customFormat="1" ht="15.75">
      <c r="A20" s="32"/>
      <c r="B20" s="33"/>
      <c r="C20" s="7"/>
      <c r="D20" s="34"/>
      <c r="E20" s="41"/>
      <c r="F20" s="34"/>
      <c r="G20" s="36"/>
      <c r="H20" s="37"/>
      <c r="I20" s="37"/>
      <c r="J20" s="38"/>
    </row>
    <row r="21" spans="1:10" s="39" customFormat="1" ht="15.75">
      <c r="A21" s="40"/>
      <c r="B21" s="33"/>
      <c r="C21" s="7"/>
      <c r="D21" s="34"/>
      <c r="E21" s="35"/>
      <c r="F21" s="34"/>
      <c r="G21" s="36"/>
      <c r="H21" s="37"/>
      <c r="I21" s="37"/>
      <c r="J21" s="38"/>
    </row>
    <row r="22" spans="1:10" s="2" customFormat="1" ht="15.75">
      <c r="A22" s="25"/>
      <c r="B22" s="26"/>
      <c r="C22" s="7"/>
      <c r="D22" s="27"/>
      <c r="E22" s="28"/>
      <c r="F22" s="27"/>
      <c r="G22" s="29"/>
      <c r="H22" s="31"/>
      <c r="I22" s="31"/>
      <c r="J22" s="30"/>
    </row>
    <row r="23" spans="1:10" s="39" customFormat="1" ht="15.75">
      <c r="A23" s="32"/>
      <c r="B23" s="33"/>
      <c r="C23" s="7"/>
      <c r="D23" s="34"/>
      <c r="E23" s="35"/>
      <c r="F23" s="34"/>
      <c r="G23" s="36"/>
      <c r="H23" s="37"/>
      <c r="I23" s="37"/>
      <c r="J23" s="38"/>
    </row>
    <row r="24" spans="1:10" s="2" customFormat="1" ht="15.75">
      <c r="A24" s="24"/>
      <c r="B24" s="26"/>
      <c r="C24" s="7"/>
      <c r="D24" s="27"/>
      <c r="E24" s="28"/>
      <c r="F24" s="27"/>
      <c r="G24" s="29"/>
      <c r="H24" s="31"/>
      <c r="I24" s="31"/>
      <c r="J24" s="30"/>
    </row>
    <row r="25" spans="1:10" s="39" customFormat="1" ht="15.75">
      <c r="A25" s="40"/>
      <c r="B25" s="33"/>
      <c r="C25" s="7"/>
      <c r="D25" s="34"/>
      <c r="E25" s="35"/>
      <c r="F25" s="34"/>
      <c r="G25" s="36"/>
      <c r="H25" s="37"/>
      <c r="I25" s="37"/>
      <c r="J25" s="38"/>
    </row>
    <row r="26" spans="1:10" s="2" customFormat="1" ht="15.75">
      <c r="A26" s="25"/>
      <c r="B26" s="26"/>
      <c r="C26" s="7"/>
      <c r="D26" s="27"/>
      <c r="E26" s="28"/>
      <c r="F26" s="27"/>
      <c r="G26" s="29"/>
      <c r="H26" s="31"/>
      <c r="I26" s="31"/>
      <c r="J26" s="30"/>
    </row>
    <row r="27" spans="1:10" s="39" customFormat="1" ht="15.75">
      <c r="A27" s="32"/>
      <c r="B27" s="33"/>
      <c r="C27" s="7"/>
      <c r="D27" s="43"/>
      <c r="E27" s="35"/>
      <c r="F27" s="34"/>
      <c r="G27" s="36"/>
      <c r="H27" s="37"/>
      <c r="I27" s="37"/>
      <c r="J27" s="38"/>
    </row>
    <row r="28" spans="1:10" ht="15.75">
      <c r="A28" s="25"/>
      <c r="B28" s="26"/>
      <c r="C28" s="7"/>
      <c r="D28" s="27"/>
      <c r="E28" s="28"/>
      <c r="F28" s="27"/>
      <c r="G28" s="29"/>
      <c r="H28" s="31"/>
      <c r="I28" s="31"/>
      <c r="J28" s="30"/>
    </row>
    <row r="29" ht="12.75">
      <c r="J29" s="13">
        <f>SUM(J7:J28)</f>
        <v>454933.33</v>
      </c>
    </row>
    <row r="31" spans="6:10" ht="12.75">
      <c r="F31" s="19">
        <f>J29</f>
        <v>454933.33</v>
      </c>
      <c r="H31" s="20"/>
      <c r="I31" s="21">
        <f>$F$31/100*G31</f>
        <v>0</v>
      </c>
      <c r="J31" s="21">
        <f>$F$31/100*H31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94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56</v>
      </c>
      <c r="E6" s="8" t="s">
        <v>12</v>
      </c>
      <c r="F6" s="8" t="s">
        <v>56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96</v>
      </c>
      <c r="B7" s="48">
        <v>1</v>
      </c>
      <c r="C7" s="44">
        <v>3</v>
      </c>
      <c r="D7" s="49">
        <v>6135</v>
      </c>
      <c r="E7" s="45">
        <v>4760</v>
      </c>
      <c r="F7" s="50">
        <v>5490</v>
      </c>
      <c r="G7" s="46">
        <f>(D7+E7+F7)/C7</f>
        <v>5461.666666666667</v>
      </c>
      <c r="H7" s="9">
        <f>SQRT((POWER(D7-G7,2)+POWER(E7-G7,2)+POWER(F7-G7,2))/(C7-1))</f>
        <v>687.9377394309265</v>
      </c>
      <c r="I7" s="9">
        <f>H7/G7*100</f>
        <v>12.595747441518338</v>
      </c>
      <c r="J7" s="10">
        <f>ROUND(G7,2)*B7</f>
        <v>5461.67</v>
      </c>
    </row>
    <row r="8" spans="1:10" s="2" customFormat="1" ht="16.5" thickBot="1">
      <c r="A8" s="11" t="s">
        <v>97</v>
      </c>
      <c r="B8" s="48">
        <v>1</v>
      </c>
      <c r="C8" s="44">
        <v>3</v>
      </c>
      <c r="D8" s="49">
        <v>5315</v>
      </c>
      <c r="E8" s="45">
        <v>5940</v>
      </c>
      <c r="F8" s="50">
        <v>7240</v>
      </c>
      <c r="G8" s="46">
        <f>(D8+E8+F8)/C8</f>
        <v>6165</v>
      </c>
      <c r="H8" s="9">
        <f>SQRT((POWER(D8-G8,2)+POWER(E8-G8,2)+POWER(F8-G8,2))/(C8-1))</f>
        <v>982.0259670701178</v>
      </c>
      <c r="I8" s="9">
        <f>H8/G8*100</f>
        <v>15.929050560748056</v>
      </c>
      <c r="J8" s="10">
        <f>ROUND(G8,2)*B8</f>
        <v>6165</v>
      </c>
    </row>
    <row r="9" spans="1:10" s="2" customFormat="1" ht="16.5" thickBot="1">
      <c r="A9" s="22"/>
      <c r="B9" s="48"/>
      <c r="C9" s="44"/>
      <c r="D9" s="16"/>
      <c r="E9" s="18"/>
      <c r="F9" s="16"/>
      <c r="G9" s="10"/>
      <c r="H9" s="9"/>
      <c r="I9" s="9"/>
      <c r="J9" s="10"/>
    </row>
    <row r="10" spans="1:10" s="2" customFormat="1" ht="16.5" thickBot="1">
      <c r="A10" s="22"/>
      <c r="B10" s="48"/>
      <c r="C10" s="44"/>
      <c r="D10" s="16"/>
      <c r="E10" s="18"/>
      <c r="F10" s="16"/>
      <c r="G10" s="10"/>
      <c r="H10" s="9"/>
      <c r="I10" s="9"/>
      <c r="J10" s="10"/>
    </row>
    <row r="11" spans="1:10" ht="16.5" thickBot="1">
      <c r="A11" s="11"/>
      <c r="B11" s="48"/>
      <c r="C11" s="44"/>
      <c r="D11" s="16"/>
      <c r="E11" s="18"/>
      <c r="F11" s="16"/>
      <c r="G11" s="10"/>
      <c r="H11" s="9"/>
      <c r="I11" s="9"/>
      <c r="J11" s="10"/>
    </row>
    <row r="12" spans="1:10" ht="16.5" thickBot="1">
      <c r="A12" s="11"/>
      <c r="B12" s="48"/>
      <c r="C12" s="44"/>
      <c r="D12" s="16"/>
      <c r="E12" s="18"/>
      <c r="F12" s="16"/>
      <c r="G12" s="10"/>
      <c r="H12" s="9"/>
      <c r="I12" s="9"/>
      <c r="J12" s="10"/>
    </row>
    <row r="13" ht="12.75">
      <c r="J13" s="13">
        <f>SUM(J7:J12)</f>
        <v>11626.67</v>
      </c>
    </row>
    <row r="15" spans="6:10" ht="12.75">
      <c r="F15" s="19">
        <f>J13</f>
        <v>11626.67</v>
      </c>
      <c r="G15" s="1">
        <f>F15*5</f>
        <v>58133.35</v>
      </c>
      <c r="H15" s="20"/>
      <c r="I15" s="21">
        <f>$F$15/100*G15</f>
        <v>6758972.764444999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4">
      <selection activeCell="F6" sqref="F6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94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92</v>
      </c>
      <c r="E6" s="8" t="s">
        <v>93</v>
      </c>
      <c r="F6" s="8" t="s">
        <v>95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91</v>
      </c>
      <c r="B7" s="12">
        <v>1</v>
      </c>
      <c r="C7" s="7">
        <v>3</v>
      </c>
      <c r="D7" s="14">
        <v>2526000</v>
      </c>
      <c r="E7" s="45">
        <v>1377000</v>
      </c>
      <c r="F7" s="47">
        <v>2202000</v>
      </c>
      <c r="G7" s="46">
        <f>(D7+E7+F7)/C7</f>
        <v>2035000</v>
      </c>
      <c r="H7" s="9">
        <f>SQRT((POWER(D7-G7,2)+POWER(E7-G7,2)+POWER(F7-G7,2))/(C7-1))</f>
        <v>592424.6787567176</v>
      </c>
      <c r="I7" s="9">
        <f>H7/G7*100</f>
        <v>29.11177782588293</v>
      </c>
      <c r="J7" s="10">
        <f>ROUND(G7,2)*B7</f>
        <v>2035000</v>
      </c>
    </row>
    <row r="8" spans="1:10" s="2" customFormat="1" ht="16.5" thickBot="1">
      <c r="A8" s="11"/>
      <c r="B8" s="12"/>
      <c r="C8" s="7"/>
      <c r="D8" s="17"/>
      <c r="E8" s="18"/>
      <c r="F8" s="16"/>
      <c r="G8" s="10"/>
      <c r="H8" s="9"/>
      <c r="I8" s="9"/>
      <c r="J8" s="10"/>
    </row>
    <row r="9" spans="1:10" s="2" customFormat="1" ht="16.5" thickBot="1">
      <c r="A9" s="22"/>
      <c r="B9" s="12"/>
      <c r="C9" s="7"/>
      <c r="D9" s="17"/>
      <c r="E9" s="18"/>
      <c r="F9" s="16"/>
      <c r="G9" s="10"/>
      <c r="H9" s="9"/>
      <c r="I9" s="9"/>
      <c r="J9" s="10"/>
    </row>
    <row r="10" spans="1:10" s="2" customFormat="1" ht="16.5" thickBot="1">
      <c r="A10" s="22"/>
      <c r="B10" s="12"/>
      <c r="C10" s="7"/>
      <c r="D10" s="17"/>
      <c r="E10" s="18"/>
      <c r="F10" s="16"/>
      <c r="G10" s="10"/>
      <c r="H10" s="9"/>
      <c r="I10" s="9"/>
      <c r="J10" s="10"/>
    </row>
    <row r="11" spans="1:10" ht="16.5" thickBot="1">
      <c r="A11" s="11"/>
      <c r="B11" s="12"/>
      <c r="C11" s="7"/>
      <c r="D11" s="17"/>
      <c r="E11" s="18"/>
      <c r="F11" s="16"/>
      <c r="G11" s="10"/>
      <c r="H11" s="9"/>
      <c r="I11" s="9"/>
      <c r="J11" s="10"/>
    </row>
    <row r="12" spans="1:10" ht="16.5" thickBot="1">
      <c r="A12" s="11"/>
      <c r="B12" s="12"/>
      <c r="C12" s="7"/>
      <c r="D12" s="17"/>
      <c r="E12" s="18"/>
      <c r="F12" s="16"/>
      <c r="G12" s="10"/>
      <c r="H12" s="9"/>
      <c r="I12" s="9"/>
      <c r="J12" s="10"/>
    </row>
    <row r="13" ht="12.75">
      <c r="J13" s="13">
        <f>SUM(J7:J12)</f>
        <v>2035000</v>
      </c>
    </row>
    <row r="15" spans="6:10" ht="12.75">
      <c r="F15" s="19">
        <f>J13</f>
        <v>2035000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25.00390625" style="1" customWidth="1"/>
    <col min="2" max="2" width="15.421875" style="1" customWidth="1"/>
    <col min="3" max="3" width="11.7109375" style="1" customWidth="1"/>
    <col min="4" max="4" width="18.00390625" style="1" customWidth="1"/>
    <col min="5" max="5" width="18.28125" style="1" customWidth="1"/>
    <col min="6" max="6" width="17.28125" style="1" customWidth="1"/>
    <col min="7" max="7" width="15.8515625" style="1" customWidth="1"/>
    <col min="8" max="8" width="18.7109375" style="1" customWidth="1"/>
    <col min="9" max="9" width="17.140625" style="1" bestFit="1" customWidth="1"/>
    <col min="10" max="10" width="24.421875" style="1" customWidth="1"/>
    <col min="11" max="16384" width="9.140625" style="1" customWidth="1"/>
  </cols>
  <sheetData>
    <row r="1" spans="2:10" ht="15.75">
      <c r="B1" s="89" t="s">
        <v>126</v>
      </c>
      <c r="C1" s="89"/>
      <c r="D1" s="89"/>
      <c r="E1" s="89"/>
      <c r="F1" s="89"/>
      <c r="G1" s="89"/>
      <c r="H1" s="89"/>
      <c r="I1" s="89"/>
      <c r="J1" s="89"/>
    </row>
    <row r="2" spans="1:10" ht="15.7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6"/>
      <c r="B3" s="71" t="s">
        <v>110</v>
      </c>
      <c r="C3" s="71"/>
      <c r="D3" s="71"/>
      <c r="E3" s="71"/>
      <c r="F3" s="71"/>
      <c r="G3" s="71"/>
      <c r="H3" s="71"/>
      <c r="I3" s="71"/>
      <c r="J3" s="71"/>
    </row>
    <row r="4" spans="1:10" ht="34.5" customHeight="1">
      <c r="A4" s="99" t="s">
        <v>124</v>
      </c>
      <c r="B4" s="99"/>
      <c r="C4" s="99"/>
      <c r="D4" s="99"/>
      <c r="E4" s="99"/>
      <c r="F4" s="90" t="s">
        <v>125</v>
      </c>
      <c r="G4" s="91"/>
      <c r="H4" s="91"/>
      <c r="I4" s="91"/>
      <c r="J4" s="91"/>
    </row>
    <row r="5" spans="1:10" ht="18" customHeight="1">
      <c r="A5" s="96" t="s">
        <v>119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s="69" customFormat="1" ht="35.25" customHeight="1">
      <c r="A6" s="97" t="s">
        <v>116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s="69" customFormat="1" ht="17.25" customHeight="1">
      <c r="A7" s="98" t="s">
        <v>130</v>
      </c>
      <c r="B7" s="98"/>
      <c r="C7" s="98"/>
      <c r="D7" s="98"/>
      <c r="E7" s="98"/>
      <c r="F7" s="98"/>
      <c r="G7" s="98"/>
      <c r="H7" s="98"/>
      <c r="I7" s="98"/>
      <c r="J7" s="98"/>
    </row>
    <row r="8" spans="2:10" ht="5.25" customHeight="1">
      <c r="B8" s="3"/>
      <c r="C8" s="3"/>
      <c r="D8" s="3"/>
      <c r="E8" s="3"/>
      <c r="F8" s="3"/>
      <c r="G8" s="3"/>
      <c r="H8" s="3"/>
      <c r="I8" s="3"/>
      <c r="J8" s="3"/>
    </row>
    <row r="9" spans="1:10" ht="26.25" customHeight="1">
      <c r="A9" s="74" t="s">
        <v>111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39" customHeight="1">
      <c r="A10" s="75" t="s">
        <v>14</v>
      </c>
      <c r="B10" s="75" t="s">
        <v>10</v>
      </c>
      <c r="C10" s="77" t="s">
        <v>1</v>
      </c>
      <c r="D10" s="78" t="s">
        <v>9</v>
      </c>
      <c r="E10" s="79"/>
      <c r="F10" s="80"/>
      <c r="G10" s="81" t="s">
        <v>127</v>
      </c>
      <c r="H10" s="82"/>
      <c r="I10" s="83"/>
      <c r="J10" s="4" t="s">
        <v>128</v>
      </c>
    </row>
    <row r="11" spans="1:10" ht="159" customHeight="1">
      <c r="A11" s="75"/>
      <c r="B11" s="75"/>
      <c r="C11" s="77"/>
      <c r="D11" s="67" t="s">
        <v>120</v>
      </c>
      <c r="E11" s="67" t="s">
        <v>121</v>
      </c>
      <c r="F11" s="67" t="s">
        <v>122</v>
      </c>
      <c r="G11" s="5" t="s">
        <v>2</v>
      </c>
      <c r="H11" s="5" t="s">
        <v>0</v>
      </c>
      <c r="I11" s="6" t="s">
        <v>117</v>
      </c>
      <c r="J11" s="5" t="s">
        <v>131</v>
      </c>
    </row>
    <row r="12" spans="1:10" ht="94.5">
      <c r="A12" s="70" t="s">
        <v>129</v>
      </c>
      <c r="B12" s="58">
        <v>1</v>
      </c>
      <c r="C12" s="7">
        <v>3</v>
      </c>
      <c r="D12" s="59">
        <v>599200</v>
      </c>
      <c r="E12" s="62">
        <v>547400</v>
      </c>
      <c r="F12" s="60">
        <v>651000</v>
      </c>
      <c r="G12" s="63">
        <f>(D12+E12+F12)/C12</f>
        <v>599200</v>
      </c>
      <c r="H12" s="62">
        <f>SQRT((POWER(D12-G12,2)+POWER(E12-G12,2)+POWER(F12-G12,2))/(C12-1))</f>
        <v>51800</v>
      </c>
      <c r="I12" s="62">
        <f>H12/G12*100</f>
        <v>8.644859813084112</v>
      </c>
      <c r="J12" s="64">
        <f>ROUND(G12,2)*B12</f>
        <v>599200</v>
      </c>
    </row>
    <row r="13" spans="1:10" ht="19.5" customHeight="1">
      <c r="A13" s="86" t="s">
        <v>109</v>
      </c>
      <c r="B13" s="87"/>
      <c r="C13" s="87"/>
      <c r="D13" s="87"/>
      <c r="E13" s="87"/>
      <c r="F13" s="87"/>
      <c r="G13" s="87"/>
      <c r="H13" s="87"/>
      <c r="I13" s="88"/>
      <c r="J13" s="61">
        <f>SUM(J12:J12)</f>
        <v>599200</v>
      </c>
    </row>
    <row r="14" ht="6" customHeight="1"/>
    <row r="15" spans="1:10" ht="15.75">
      <c r="A15" s="71" t="s">
        <v>123</v>
      </c>
      <c r="B15" s="71"/>
      <c r="C15" s="71"/>
      <c r="D15" s="71"/>
      <c r="E15" s="71"/>
      <c r="F15" s="71"/>
      <c r="G15" s="71"/>
      <c r="H15" s="71"/>
      <c r="I15" s="71"/>
      <c r="J15" s="71"/>
    </row>
    <row r="16" ht="5.25" customHeight="1"/>
    <row r="17" spans="1:10" s="65" customFormat="1" ht="19.5" customHeight="1">
      <c r="A17" s="92" t="s">
        <v>114</v>
      </c>
      <c r="B17" s="92"/>
      <c r="C17" s="92"/>
      <c r="D17" s="92"/>
      <c r="E17" s="92"/>
      <c r="F17" s="93" t="s">
        <v>113</v>
      </c>
      <c r="G17" s="93"/>
      <c r="H17" s="93"/>
      <c r="I17" s="93"/>
      <c r="J17" s="93"/>
    </row>
    <row r="18" spans="1:10" s="65" customFormat="1" ht="41.25" customHeight="1">
      <c r="A18" s="94" t="s">
        <v>115</v>
      </c>
      <c r="B18" s="94"/>
      <c r="C18" s="94"/>
      <c r="D18" s="94"/>
      <c r="E18" s="94"/>
      <c r="F18" s="95" t="s">
        <v>112</v>
      </c>
      <c r="G18" s="95"/>
      <c r="H18" s="95"/>
      <c r="I18" s="95"/>
      <c r="J18" s="95"/>
    </row>
    <row r="19" spans="1:10" ht="39" customHeight="1">
      <c r="A19" s="85" t="s">
        <v>118</v>
      </c>
      <c r="B19" s="85"/>
      <c r="C19" s="85"/>
      <c r="D19" s="85"/>
      <c r="E19" s="85"/>
      <c r="F19" s="85"/>
      <c r="G19" s="85"/>
      <c r="H19" s="85"/>
      <c r="I19" s="85"/>
      <c r="J19" s="85"/>
    </row>
    <row r="20" ht="6.75" customHeight="1"/>
  </sheetData>
  <sheetProtection selectLockedCells="1" selectUnlockedCells="1"/>
  <mergeCells count="20">
    <mergeCell ref="F4:J4"/>
    <mergeCell ref="A17:E17"/>
    <mergeCell ref="F17:J17"/>
    <mergeCell ref="A18:E18"/>
    <mergeCell ref="F18:J18"/>
    <mergeCell ref="B3:J3"/>
    <mergeCell ref="A5:J5"/>
    <mergeCell ref="A6:J6"/>
    <mergeCell ref="A7:J7"/>
    <mergeCell ref="A4:E4"/>
    <mergeCell ref="A19:J19"/>
    <mergeCell ref="A13:I13"/>
    <mergeCell ref="B1:J1"/>
    <mergeCell ref="A9:J9"/>
    <mergeCell ref="A10:A11"/>
    <mergeCell ref="B10:B11"/>
    <mergeCell ref="C10:C11"/>
    <mergeCell ref="D10:F10"/>
    <mergeCell ref="G10:I10"/>
    <mergeCell ref="A15:J15"/>
  </mergeCells>
  <printOptions/>
  <pageMargins left="0.25" right="0.25" top="0.75" bottom="0.75" header="0.3" footer="0.3"/>
  <pageSetup fitToHeight="0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86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90</v>
      </c>
      <c r="B7" s="12">
        <v>1</v>
      </c>
      <c r="C7" s="7">
        <v>3</v>
      </c>
      <c r="D7" s="14">
        <v>305640</v>
      </c>
      <c r="E7" s="45">
        <v>283000</v>
      </c>
      <c r="F7" s="27">
        <v>396200</v>
      </c>
      <c r="G7" s="46">
        <f>(D7+E7+F7)/C7</f>
        <v>328280</v>
      </c>
      <c r="H7" s="9">
        <f>SQRT((POWER(D7-G7,2)+POWER(E7-G7,2)+POWER(F7-G7,2))/(C7-1))</f>
        <v>59899.80968250233</v>
      </c>
      <c r="I7" s="9">
        <f>H7/G7*100</f>
        <v>18.246560765962695</v>
      </c>
      <c r="J7" s="10">
        <f>ROUND(G7,2)*B7</f>
        <v>328280</v>
      </c>
    </row>
    <row r="8" spans="1:10" s="2" customFormat="1" ht="16.5" thickBot="1">
      <c r="A8" s="11"/>
      <c r="B8" s="12"/>
      <c r="C8" s="7"/>
      <c r="D8" s="17"/>
      <c r="E8" s="18"/>
      <c r="F8" s="16"/>
      <c r="G8" s="10"/>
      <c r="H8" s="9"/>
      <c r="I8" s="9"/>
      <c r="J8" s="10"/>
    </row>
    <row r="9" spans="1:10" s="2" customFormat="1" ht="16.5" thickBot="1">
      <c r="A9" s="22"/>
      <c r="B9" s="12"/>
      <c r="C9" s="7"/>
      <c r="D9" s="17"/>
      <c r="E9" s="18"/>
      <c r="F9" s="16"/>
      <c r="G9" s="10"/>
      <c r="H9" s="9"/>
      <c r="I9" s="9"/>
      <c r="J9" s="10"/>
    </row>
    <row r="10" spans="1:10" s="2" customFormat="1" ht="16.5" thickBot="1">
      <c r="A10" s="22"/>
      <c r="B10" s="12"/>
      <c r="C10" s="7"/>
      <c r="D10" s="17"/>
      <c r="E10" s="18"/>
      <c r="F10" s="16"/>
      <c r="G10" s="10"/>
      <c r="H10" s="9"/>
      <c r="I10" s="9"/>
      <c r="J10" s="10"/>
    </row>
    <row r="11" spans="1:10" ht="16.5" thickBot="1">
      <c r="A11" s="11"/>
      <c r="B11" s="12"/>
      <c r="C11" s="7"/>
      <c r="D11" s="17"/>
      <c r="E11" s="18"/>
      <c r="F11" s="16"/>
      <c r="G11" s="10"/>
      <c r="H11" s="9"/>
      <c r="I11" s="9"/>
      <c r="J11" s="10"/>
    </row>
    <row r="12" spans="1:10" ht="16.5" thickBot="1">
      <c r="A12" s="11"/>
      <c r="B12" s="12"/>
      <c r="C12" s="7"/>
      <c r="D12" s="17"/>
      <c r="E12" s="18"/>
      <c r="F12" s="16"/>
      <c r="G12" s="10"/>
      <c r="H12" s="9"/>
      <c r="I12" s="9"/>
      <c r="J12" s="10"/>
    </row>
    <row r="13" ht="12.75">
      <c r="J13" s="13">
        <f>SUM(J7:J12)</f>
        <v>328280</v>
      </c>
    </row>
    <row r="15" spans="6:10" ht="12.75">
      <c r="F15" s="19">
        <f>J13</f>
        <v>328280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7.140625" style="1" bestFit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86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84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82</v>
      </c>
      <c r="B7" s="12">
        <v>1</v>
      </c>
      <c r="C7" s="7">
        <v>3</v>
      </c>
      <c r="D7" s="14">
        <v>1190200</v>
      </c>
      <c r="E7" s="15">
        <v>864320</v>
      </c>
      <c r="F7" s="16">
        <v>1048000</v>
      </c>
      <c r="G7" s="10">
        <f>(D7+E7+F7)/C7</f>
        <v>1034173.3333333334</v>
      </c>
      <c r="H7" s="9">
        <f>SQRT((POWER(D7-G7,2)+POWER(E7-G7,2)+POWER(F7-G7,2))/(C7-1))</f>
        <v>163379.39323345933</v>
      </c>
      <c r="I7" s="9">
        <f>H7/G7*100</f>
        <v>15.79806672319205</v>
      </c>
      <c r="J7" s="10">
        <f>ROUND(G7,2)*B7</f>
        <v>1034173.33</v>
      </c>
    </row>
    <row r="8" spans="1:10" s="2" customFormat="1" ht="16.5" thickBot="1">
      <c r="A8" s="11" t="s">
        <v>88</v>
      </c>
      <c r="B8" s="12">
        <v>5</v>
      </c>
      <c r="C8" s="7">
        <v>3</v>
      </c>
      <c r="D8" s="17">
        <v>70000</v>
      </c>
      <c r="E8" s="18">
        <v>53333.34</v>
      </c>
      <c r="F8" s="16">
        <v>60700</v>
      </c>
      <c r="G8" s="10">
        <f>(D8+E8+F8)/C8</f>
        <v>61344.44666666666</v>
      </c>
      <c r="H8" s="9">
        <f>SQRT((POWER(D8-G8,2)+POWER(E8-G8,2)+POWER(F8-G8,2))/(C8-1))</f>
        <v>8351.998115333441</v>
      </c>
      <c r="I8" s="9">
        <f>H8/G8*100</f>
        <v>13.614921266983648</v>
      </c>
      <c r="J8" s="10">
        <f>ROUND(G8,2)*B8</f>
        <v>306722.25</v>
      </c>
    </row>
    <row r="9" spans="1:10" s="2" customFormat="1" ht="16.5" thickBot="1">
      <c r="A9" s="22" t="s">
        <v>89</v>
      </c>
      <c r="B9" s="12">
        <v>1</v>
      </c>
      <c r="C9" s="7">
        <v>3</v>
      </c>
      <c r="D9" s="17">
        <v>346913</v>
      </c>
      <c r="E9" s="18">
        <v>395727</v>
      </c>
      <c r="F9" s="16">
        <v>280000</v>
      </c>
      <c r="G9" s="10">
        <f>(D9+E9+F9)/C9</f>
        <v>340880</v>
      </c>
      <c r="H9" s="9">
        <f>SQRT((POWER(D9-G9,2)+POWER(E9-G9,2)+POWER(F9-G9,2))/(C9-1))</f>
        <v>58098.902304604686</v>
      </c>
      <c r="I9" s="9">
        <f>H9/G9*100</f>
        <v>17.043799080205552</v>
      </c>
      <c r="J9" s="10">
        <f>ROUND(G9,2)*B9</f>
        <v>340880</v>
      </c>
    </row>
    <row r="10" spans="1:10" s="2" customFormat="1" ht="16.5" thickBot="1">
      <c r="A10" s="22"/>
      <c r="B10" s="12"/>
      <c r="C10" s="7"/>
      <c r="D10" s="17"/>
      <c r="E10" s="18"/>
      <c r="F10" s="16"/>
      <c r="G10" s="10"/>
      <c r="H10" s="9"/>
      <c r="I10" s="9"/>
      <c r="J10" s="10"/>
    </row>
    <row r="11" spans="1:10" ht="16.5" thickBot="1">
      <c r="A11" s="11"/>
      <c r="B11" s="12"/>
      <c r="C11" s="7"/>
      <c r="D11" s="17"/>
      <c r="E11" s="18"/>
      <c r="F11" s="16"/>
      <c r="G11" s="10"/>
      <c r="H11" s="9"/>
      <c r="I11" s="9"/>
      <c r="J11" s="10"/>
    </row>
    <row r="12" spans="1:10" ht="16.5" thickBot="1">
      <c r="A12" s="11"/>
      <c r="B12" s="12"/>
      <c r="C12" s="7"/>
      <c r="D12" s="17"/>
      <c r="E12" s="18"/>
      <c r="F12" s="16"/>
      <c r="G12" s="10"/>
      <c r="H12" s="9"/>
      <c r="I12" s="9"/>
      <c r="J12" s="10"/>
    </row>
    <row r="13" ht="12.75">
      <c r="J13" s="13">
        <f>SUM(J7:J12)</f>
        <v>1681775.58</v>
      </c>
    </row>
    <row r="15" spans="6:10" ht="12.75">
      <c r="F15" s="19">
        <f>J13</f>
        <v>1681775.58</v>
      </c>
      <c r="H15" s="20"/>
      <c r="I15" s="21">
        <f>$F$15/100*G15</f>
        <v>0</v>
      </c>
      <c r="J15" s="21">
        <f>$F$15/100*H15</f>
        <v>0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8.7109375" style="1" customWidth="1"/>
    <col min="4" max="6" width="19.57421875" style="1" bestFit="1" customWidth="1"/>
    <col min="7" max="7" width="22.00390625" style="1" bestFit="1" customWidth="1"/>
    <col min="8" max="8" width="20.00390625" style="1" bestFit="1" customWidth="1"/>
    <col min="9" max="9" width="19.00390625" style="1" customWidth="1"/>
    <col min="10" max="10" width="25.7109375" style="1" customWidth="1"/>
    <col min="11" max="16384" width="9.140625" style="1" customWidth="1"/>
  </cols>
  <sheetData>
    <row r="1" spans="2:10" ht="15.75">
      <c r="B1" s="71" t="s">
        <v>6</v>
      </c>
      <c r="C1" s="71"/>
      <c r="D1" s="71"/>
      <c r="E1" s="71"/>
      <c r="F1" s="71"/>
      <c r="G1" s="71"/>
      <c r="H1" s="71"/>
      <c r="I1" s="71"/>
      <c r="J1" s="71"/>
    </row>
    <row r="2" spans="2:10" ht="15.75"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72" t="s">
        <v>7</v>
      </c>
      <c r="B3" s="72"/>
      <c r="C3" s="72"/>
      <c r="D3" s="72"/>
      <c r="E3" s="73" t="s">
        <v>77</v>
      </c>
      <c r="F3" s="73"/>
      <c r="G3" s="73"/>
      <c r="H3" s="73"/>
      <c r="I3" s="73"/>
      <c r="J3" s="73"/>
    </row>
    <row r="4" spans="1:10" ht="26.25" customHeight="1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39" customHeight="1">
      <c r="A5" s="75" t="s">
        <v>14</v>
      </c>
      <c r="B5" s="75" t="s">
        <v>10</v>
      </c>
      <c r="C5" s="77" t="s">
        <v>1</v>
      </c>
      <c r="D5" s="78" t="s">
        <v>9</v>
      </c>
      <c r="E5" s="79"/>
      <c r="F5" s="80"/>
      <c r="G5" s="81" t="s">
        <v>3</v>
      </c>
      <c r="H5" s="82"/>
      <c r="I5" s="83"/>
      <c r="J5" s="4" t="s">
        <v>4</v>
      </c>
    </row>
    <row r="6" spans="1:10" ht="159" customHeight="1" thickBot="1">
      <c r="A6" s="76"/>
      <c r="B6" s="76"/>
      <c r="C6" s="77"/>
      <c r="D6" s="8" t="s">
        <v>13</v>
      </c>
      <c r="E6" s="8" t="s">
        <v>12</v>
      </c>
      <c r="F6" s="8" t="s">
        <v>13</v>
      </c>
      <c r="G6" s="5" t="s">
        <v>2</v>
      </c>
      <c r="H6" s="5" t="s">
        <v>0</v>
      </c>
      <c r="I6" s="6" t="s">
        <v>11</v>
      </c>
      <c r="J6" s="5" t="s">
        <v>5</v>
      </c>
    </row>
    <row r="7" spans="1:10" s="2" customFormat="1" ht="16.5" thickBot="1">
      <c r="A7" s="11" t="s">
        <v>78</v>
      </c>
      <c r="B7" s="12">
        <v>7</v>
      </c>
      <c r="C7" s="44">
        <v>3</v>
      </c>
      <c r="D7" s="14">
        <v>708000</v>
      </c>
      <c r="E7" s="15">
        <v>523560</v>
      </c>
      <c r="F7" s="14">
        <v>562600</v>
      </c>
      <c r="G7" s="10">
        <f aca="true" t="shared" si="0" ref="G7:G12">(D7+E7+F7)/C7</f>
        <v>598053.3333333334</v>
      </c>
      <c r="H7" s="9">
        <f aca="true" t="shared" si="1" ref="H7:H12">SQRT((POWER(D7-G7,2)+POWER(E7-G7,2)+POWER(F7-G7,2))/(C7-1))</f>
        <v>97196.87512123697</v>
      </c>
      <c r="I7" s="9">
        <f aca="true" t="shared" si="2" ref="I7:I12">H7/G7*100</f>
        <v>16.252208574692943</v>
      </c>
      <c r="J7" s="10">
        <f aca="true" t="shared" si="3" ref="J7:J12">ROUND(G7,2)*B7</f>
        <v>4186373.3099999996</v>
      </c>
    </row>
    <row r="8" spans="1:10" s="2" customFormat="1" ht="16.5" thickBot="1">
      <c r="A8" s="11"/>
      <c r="B8" s="12"/>
      <c r="C8" s="44"/>
      <c r="D8" s="17"/>
      <c r="E8" s="18"/>
      <c r="F8" s="16"/>
      <c r="G8" s="10"/>
      <c r="H8" s="9"/>
      <c r="I8" s="9"/>
      <c r="J8" s="10"/>
    </row>
    <row r="9" spans="1:10" s="2" customFormat="1" ht="16.5" thickBot="1">
      <c r="A9" s="22"/>
      <c r="B9" s="12"/>
      <c r="C9" s="44"/>
      <c r="D9" s="17"/>
      <c r="E9" s="18"/>
      <c r="F9" s="16"/>
      <c r="G9" s="10"/>
      <c r="H9" s="9"/>
      <c r="I9" s="9"/>
      <c r="J9" s="10"/>
    </row>
    <row r="10" spans="1:10" s="2" customFormat="1" ht="16.5" thickBot="1">
      <c r="A10" s="22"/>
      <c r="B10" s="12"/>
      <c r="C10" s="44"/>
      <c r="D10" s="17"/>
      <c r="E10" s="18"/>
      <c r="F10" s="16"/>
      <c r="G10" s="10" t="e">
        <f t="shared" si="0"/>
        <v>#DIV/0!</v>
      </c>
      <c r="H10" s="9" t="e">
        <f t="shared" si="1"/>
        <v>#DIV/0!</v>
      </c>
      <c r="I10" s="9" t="e">
        <f t="shared" si="2"/>
        <v>#DIV/0!</v>
      </c>
      <c r="J10" s="10" t="e">
        <f t="shared" si="3"/>
        <v>#DIV/0!</v>
      </c>
    </row>
    <row r="11" spans="1:10" ht="16.5" thickBot="1">
      <c r="A11" s="11"/>
      <c r="B11" s="12"/>
      <c r="C11" s="44"/>
      <c r="D11" s="17"/>
      <c r="E11" s="18"/>
      <c r="F11" s="16"/>
      <c r="G11" s="10" t="e">
        <f t="shared" si="0"/>
        <v>#DIV/0!</v>
      </c>
      <c r="H11" s="9" t="e">
        <f t="shared" si="1"/>
        <v>#DIV/0!</v>
      </c>
      <c r="I11" s="9" t="e">
        <f t="shared" si="2"/>
        <v>#DIV/0!</v>
      </c>
      <c r="J11" s="10" t="e">
        <f t="shared" si="3"/>
        <v>#DIV/0!</v>
      </c>
    </row>
    <row r="12" spans="1:10" ht="16.5" thickBot="1">
      <c r="A12" s="11"/>
      <c r="B12" s="12"/>
      <c r="C12" s="44"/>
      <c r="D12" s="17"/>
      <c r="E12" s="18"/>
      <c r="F12" s="16"/>
      <c r="G12" s="10" t="e">
        <f t="shared" si="0"/>
        <v>#DIV/0!</v>
      </c>
      <c r="H12" s="9" t="e">
        <f t="shared" si="1"/>
        <v>#DIV/0!</v>
      </c>
      <c r="I12" s="9" t="e">
        <f t="shared" si="2"/>
        <v>#DIV/0!</v>
      </c>
      <c r="J12" s="10" t="e">
        <f t="shared" si="3"/>
        <v>#DIV/0!</v>
      </c>
    </row>
    <row r="13" ht="12.75">
      <c r="J13" s="13" t="e">
        <f>SUM(J7:J12)</f>
        <v>#DIV/0!</v>
      </c>
    </row>
    <row r="15" spans="6:10" ht="12.75">
      <c r="F15" s="19" t="e">
        <f>J13</f>
        <v>#DIV/0!</v>
      </c>
      <c r="H15" s="20"/>
      <c r="I15" s="21" t="e">
        <f>$F$15/100*G15</f>
        <v>#DIV/0!</v>
      </c>
      <c r="J15" s="21" t="e">
        <f>$F$15/100*H15</f>
        <v>#DIV/0!</v>
      </c>
    </row>
  </sheetData>
  <sheetProtection selectLockedCells="1" selectUnlockedCells="1"/>
  <mergeCells count="9">
    <mergeCell ref="B1:J1"/>
    <mergeCell ref="A3:D3"/>
    <mergeCell ref="E3:J3"/>
    <mergeCell ref="A4:J4"/>
    <mergeCell ref="A5:A6"/>
    <mergeCell ref="B5:B6"/>
    <mergeCell ref="C5:C6"/>
    <mergeCell ref="D5:F5"/>
    <mergeCell ref="G5:I5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Николаева Любовь Михайловна</cp:lastModifiedBy>
  <cp:lastPrinted>2023-03-22T09:35:59Z</cp:lastPrinted>
  <dcterms:created xsi:type="dcterms:W3CDTF">2014-02-03T17:42:58Z</dcterms:created>
  <dcterms:modified xsi:type="dcterms:W3CDTF">2023-03-22T09:36:54Z</dcterms:modified>
  <cp:category/>
  <cp:version/>
  <cp:contentType/>
  <cp:contentStatus/>
</cp:coreProperties>
</file>