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tabRatio="522" firstSheet="1" activeTab="1"/>
  </bookViews>
  <sheets>
    <sheet name="1" sheetId="1" state="hidden" r:id="rId1"/>
    <sheet name="429" sheetId="6" r:id="rId2"/>
  </sheets>
  <definedNames>
    <definedName name="_xlnm._FilterDatabase" localSheetId="1" hidden="1">'429'!$A$9:$L$35</definedName>
    <definedName name="_xlnm.Print_Area" localSheetId="0">'1'!$A$1:$AC$47</definedName>
    <definedName name="_xlnm.Print_Area" localSheetId="1">'429'!$A$1:$H$43</definedName>
  </definedNames>
  <calcPr calcId="162913" refMode="R1C1"/>
</workbook>
</file>

<file path=xl/calcChain.xml><?xml version="1.0" encoding="utf-8"?>
<calcChain xmlns="http://schemas.openxmlformats.org/spreadsheetml/2006/main">
  <c r="E10" i="6" l="1"/>
  <c r="H16" i="6" l="1"/>
  <c r="H17" i="6"/>
  <c r="H18" i="6"/>
  <c r="G18" i="6"/>
  <c r="H30" i="6" l="1"/>
  <c r="G15" i="6"/>
  <c r="H15" i="6" s="1"/>
  <c r="G20" i="6" l="1"/>
  <c r="G17" i="6"/>
  <c r="G16" i="6"/>
  <c r="D32" i="6" l="1"/>
  <c r="H21" i="6"/>
  <c r="K21" i="6" s="1"/>
  <c r="E13" i="6"/>
  <c r="E12" i="6" s="1"/>
  <c r="D13" i="6"/>
  <c r="D12" i="6" s="1"/>
  <c r="D10" i="6" s="1"/>
  <c r="H13" i="6" l="1"/>
  <c r="H12" i="6" s="1"/>
  <c r="H10" i="6" s="1"/>
  <c r="J21" i="6"/>
  <c r="E20" i="6"/>
  <c r="D20" i="6" l="1"/>
  <c r="D23" i="6"/>
  <c r="D22" i="6"/>
  <c r="E22" i="6" s="1"/>
  <c r="H22" i="6" s="1"/>
  <c r="K22" i="6" s="1"/>
  <c r="H20" i="6"/>
  <c r="D33" i="6" l="1"/>
  <c r="E23" i="6"/>
  <c r="H23" i="6" s="1"/>
  <c r="K23" i="6" s="1"/>
  <c r="D34" i="6"/>
  <c r="E19" i="6"/>
  <c r="E24" i="6" s="1"/>
  <c r="E25" i="6" s="1"/>
  <c r="E26" i="6" s="1"/>
  <c r="D19" i="6"/>
  <c r="D24" i="6" s="1"/>
  <c r="D35" i="6" s="1"/>
  <c r="J20" i="6"/>
  <c r="K20" i="6"/>
  <c r="C9" i="1"/>
  <c r="H19" i="6" l="1"/>
  <c r="H27" i="6" s="1"/>
  <c r="H28" i="6" s="1"/>
  <c r="H29" i="6" s="1"/>
  <c r="K11" i="1"/>
  <c r="K9" i="1" l="1"/>
  <c r="K10" i="1" l="1"/>
  <c r="K12" i="1" s="1"/>
  <c r="K13" i="1" s="1"/>
  <c r="Y10" i="1" l="1"/>
  <c r="Z10" i="1" s="1"/>
  <c r="Z12" i="1" s="1"/>
  <c r="Z13" i="1" s="1"/>
  <c r="S10" i="1"/>
  <c r="N10" i="1"/>
  <c r="N12" i="1" s="1"/>
  <c r="Y12" i="1" l="1"/>
  <c r="Y13" i="1" s="1"/>
  <c r="N13" i="1"/>
  <c r="P13" i="1" s="1"/>
  <c r="P10" i="1"/>
  <c r="P12" i="1" s="1"/>
  <c r="S12" i="1" l="1"/>
  <c r="S13" i="1" s="1"/>
</calcChain>
</file>

<file path=xl/sharedStrings.xml><?xml version="1.0" encoding="utf-8"?>
<sst xmlns="http://schemas.openxmlformats.org/spreadsheetml/2006/main" count="127" uniqueCount="100">
  <si>
    <t>Цена руб./ед. без НДС</t>
  </si>
  <si>
    <t>№</t>
  </si>
  <si>
    <t>Наименование  работ</t>
  </si>
  <si>
    <t>Кол-во</t>
  </si>
  <si>
    <t>Ед. изм.</t>
  </si>
  <si>
    <t>СМР</t>
  </si>
  <si>
    <t>Всего</t>
  </si>
  <si>
    <t>Ед.изм</t>
  </si>
  <si>
    <t>итого руб.</t>
  </si>
  <si>
    <t>В соответствии с Техническим Заданием</t>
  </si>
  <si>
    <t>Условие  и место 
производства работ:</t>
  </si>
  <si>
    <t>Срок и условия оплаты:</t>
  </si>
  <si>
    <t>Срок гарантии:</t>
  </si>
  <si>
    <t>Прочее:</t>
  </si>
  <si>
    <t>Зам. председателя</t>
  </si>
  <si>
    <t>Подпись членов комиссии</t>
  </si>
  <si>
    <t>_________________Орлов Д.П.</t>
  </si>
  <si>
    <t>_________________Новожилов М.А.</t>
  </si>
  <si>
    <t>_________________Лебедев А.Д.</t>
  </si>
  <si>
    <t>_________________Мартынов Е.И.</t>
  </si>
  <si>
    <t>Кроме того НДС, руб.:</t>
  </si>
  <si>
    <t>Всего, руб.:</t>
  </si>
  <si>
    <t>комплекс</t>
  </si>
  <si>
    <t xml:space="preserve">Срок выполнения работ:
</t>
  </si>
  <si>
    <t>1.</t>
  </si>
  <si>
    <t>Прочие расходы, руб.:</t>
  </si>
  <si>
    <t>Требования к осуществляемым работам:</t>
  </si>
  <si>
    <t>Требования к субподрядной организации:</t>
  </si>
  <si>
    <t xml:space="preserve">Материалы                        </t>
  </si>
  <si>
    <t>Председатель комиссии:</t>
  </si>
  <si>
    <t>Пекутовская Т.А.</t>
  </si>
  <si>
    <t>Корольков А.В.</t>
  </si>
  <si>
    <t>_________________Лобанов А.В.</t>
  </si>
  <si>
    <t>_________________Яценко Е.А.</t>
  </si>
  <si>
    <t>_________________Григорьева Р.В.</t>
  </si>
  <si>
    <t>_________________Иванова И.В.</t>
  </si>
  <si>
    <t>_________________Чумаков А.С.</t>
  </si>
  <si>
    <t>_________________Вологдин А.А.</t>
  </si>
  <si>
    <t>Курская область, Курчатовский район</t>
  </si>
  <si>
    <t xml:space="preserve">В соответствии с договором </t>
  </si>
  <si>
    <t>1. Наличие у организации лицензии Федеральной службы по экологическому, технологическому и атомному надзору на производство строительно-монтажных работ на объектах атомной энергетики.
2. Наличие у организации СРО с указанием видов деятельности необходимых для выполнения работ, указанных в Техническом задании.
3. Наличие у организации необходимого количества квалифицированного инженерно-технического и рабочего персонала.
4. Наличие необходимого инструмента и вспомогательного оборудования.
5. Наличие у организации лицензии на осуществление деятельности по монтажу, техническому обслуживанию и ремонту средств обеспечения пожарной безопасности зданий и сооружений, выданной Министерством Российской Федерации по делам гражданской обороны, чрезвычайным ситуациям и ликвидации последствий стихийных бедствий.</t>
  </si>
  <si>
    <t>Приложение к Протоколу № КТ</t>
  </si>
  <si>
    <t>Сводная таблица поступивших предложений по извещению КТЗ</t>
  </si>
  <si>
    <t xml:space="preserve">понижающий договорной к-т=0,87
размер генподрядных - 0%, </t>
  </si>
  <si>
    <t>Цена по НМЦ, руб. без НДС</t>
  </si>
  <si>
    <t>Приложение № 5</t>
  </si>
  <si>
    <t>РАСЧЕТ ЦЕНЫ  ДОГОВОРА</t>
  </si>
  <si>
    <t xml:space="preserve">выполнения комплекса строительно-монтажных работ  по объекту: </t>
  </si>
  <si>
    <t>№ п/п</t>
  </si>
  <si>
    <t>Наименование статей затрат по структуре цены договора</t>
  </si>
  <si>
    <t>Стоимость работ и затрат, руб.</t>
  </si>
  <si>
    <t>в базисном уровне 2000г</t>
  </si>
  <si>
    <r>
      <t xml:space="preserve">Стоимость строительно-монтажных работ по главам 1-8 ССР, 
</t>
    </r>
    <r>
      <rPr>
        <sz val="9"/>
        <rFont val="Arial"/>
        <family val="2"/>
        <charset val="204"/>
      </rPr>
      <t>в том числе:</t>
    </r>
  </si>
  <si>
    <t>1.1.</t>
  </si>
  <si>
    <r>
      <t xml:space="preserve">Прочие работы и затраты, </t>
    </r>
    <r>
      <rPr>
        <sz val="9"/>
        <rFont val="Arial"/>
        <family val="2"/>
        <charset val="204"/>
      </rPr>
      <t>в том числе:</t>
    </r>
  </si>
  <si>
    <t>2.1.</t>
  </si>
  <si>
    <t>Дополнительные затраты при производстве работ в зимнее время -  4 % от суммы СМР по главам 1-8 (в базовом и текущем уровне)</t>
  </si>
  <si>
    <t>2.2.</t>
  </si>
  <si>
    <t>ИТОГО по главам 1 и 9:</t>
  </si>
  <si>
    <t>Кроме того НДС 20%:</t>
  </si>
  <si>
    <t>ИТОГО стоимость по Договору с НДС</t>
  </si>
  <si>
    <t>Итого текущая стоимость работ по Договору с учетом договорного коэффициента и предельных лимитов компенсации Генподрядчиком прочих затрат Субподрядчика</t>
  </si>
  <si>
    <t>Всего стоимость по Договору с учетом договорного коэффициента и предельных лимитов компенсации Генподрядчиком прочих затрат Субподрядчика</t>
  </si>
  <si>
    <t>Договорной коэффициент, учитывающий снижение стоимости Работ, выполняемых Субподрядчиком, определенный по результату торгов:</t>
  </si>
  <si>
    <t xml:space="preserve">Предельные лимиты компенсаций Генподрядчиком прочих затрат Субподрядчика: </t>
  </si>
  <si>
    <t>6.1.</t>
  </si>
  <si>
    <t>Средства на перевозку работников строительно-монтажных организаций автомобильным транспортом</t>
  </si>
  <si>
    <t>6.2.</t>
  </si>
  <si>
    <t xml:space="preserve">Затраты, связанные с командированием рабочих </t>
  </si>
  <si>
    <t>6.3.</t>
  </si>
  <si>
    <t>Затраты, связанные с перебазировкой  рабочих</t>
  </si>
  <si>
    <t>Итого  стоимость работ по Договору с учетом договорного коэффициента и предельных лимитов компенсации Генподрядчиком прочих затрат Субподрядчика в базисном уровне цен</t>
  </si>
  <si>
    <t>От Подрядчика:</t>
  </si>
  <si>
    <t>От Субподрядчика:</t>
  </si>
  <si>
    <t>М.п.</t>
  </si>
  <si>
    <t>Сметная стоимость, цена ед.руб., без НДС</t>
  </si>
  <si>
    <t>в том числе:</t>
  </si>
  <si>
    <t>№ сметы</t>
  </si>
  <si>
    <t>в текущем уровне</t>
  </si>
  <si>
    <t>в текущем уровне с учетом Кдог</t>
  </si>
  <si>
    <t>Кдог</t>
  </si>
  <si>
    <t>Кдог=</t>
  </si>
  <si>
    <t>Итого без НДС (СМР), руб.:</t>
  </si>
  <si>
    <t>к договору №/_______________________   от ___________ 202____г.</t>
  </si>
  <si>
    <t>Н.М. Ковальчук</t>
  </si>
  <si>
    <t>К дог АСЭ</t>
  </si>
  <si>
    <r>
      <t xml:space="preserve">Средства на перевозку работников строительно-монтажных организаций автомобильным транспортом  </t>
    </r>
    <r>
      <rPr>
        <u/>
        <sz val="9"/>
        <rFont val="Arial"/>
        <family val="2"/>
        <charset val="204"/>
      </rPr>
      <t xml:space="preserve">1,62 </t>
    </r>
    <r>
      <rPr>
        <sz val="9"/>
        <rFont val="Arial"/>
        <family val="2"/>
        <charset val="204"/>
      </rPr>
      <t>% от итога СМР по главам 1-8  в базовом уровне цен</t>
    </r>
  </si>
  <si>
    <t>2.3.</t>
  </si>
  <si>
    <t>Затраты, связанные с командированием рабочих  4,387 % от итога СМР по главам 1-8 в базовом уровне цен</t>
  </si>
  <si>
    <t>Затраты, связанные с перебазировкой строительных организаций                    0,197% от итога СМР по главам 1-8 в базовом уровне цен</t>
  </si>
  <si>
    <t>Глава № 2</t>
  </si>
  <si>
    <t>02-13.1-0002С</t>
  </si>
  <si>
    <t>Металлоконструкции эстакад для установки токопроводов и кабельных трасс и металлоконструкции опор трубопроводов пожаротушения</t>
  </si>
  <si>
    <t>02-13.1-0001С</t>
  </si>
  <si>
    <t>02-13.1-0003С</t>
  </si>
  <si>
    <t>"Курская АЭС-2. Энергоблок № 1. Комплекс строительно-монтажных работ Сооружение для блочных трансформаторов (10UBF)
 по устройству:
- металлоконструкций эстакад для установки токопроводов и кабельных трасс и металлоконструкции опор трубопроводов пожаротушения;
- железобетонных конструкций эстакад для установки токопроводов и кабельных трасс;
- строительных конструкций для системы промышленного телевидения</t>
  </si>
  <si>
    <t>Железобетонные конструкции эстакад для установки токопроводов и кабельных трасс</t>
  </si>
  <si>
    <t xml:space="preserve">Строительные конструкции для системы промышленного телевидения </t>
  </si>
  <si>
    <t>02-13.1-0004С</t>
  </si>
  <si>
    <t>Сооружение для блочных трансформаторов (10UBF). Строительные конструкции для установки трансформаторов.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</si>
</sst>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0.00000"/>
    <numFmt numFmtId="166" formatCode="0.0000000000000000000000"/>
    <numFmt numFmtId="167" formatCode="0.000"/>
    <numFmt numFmtId="168" formatCode="0.0000"/>
    <numFmt numFmtId="169" formatCode="#,##0.0000"/>
  </numFmts>
  <fonts count="3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</font>
    <font>
      <i/>
      <u/>
      <sz val="8"/>
      <color theme="1"/>
      <name val="Arial"/>
      <family val="2"/>
      <charset val="204"/>
    </font>
    <font>
      <i/>
      <u/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i/>
      <u/>
      <sz val="8"/>
      <color rgb="FFFF0000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Arial"/>
      <family val="2"/>
      <charset val="204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314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vertical="center" wrapText="1"/>
    </xf>
    <xf numFmtId="4" fontId="18" fillId="2" borderId="6" xfId="0" applyNumberFormat="1" applyFont="1" applyFill="1" applyBorder="1" applyAlignment="1">
      <alignment vertical="center" wrapText="1"/>
    </xf>
    <xf numFmtId="3" fontId="17" fillId="2" borderId="17" xfId="0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 wrapText="1"/>
    </xf>
    <xf numFmtId="4" fontId="19" fillId="2" borderId="9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5" fontId="30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41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4" fontId="20" fillId="2" borderId="12" xfId="0" applyNumberFormat="1" applyFont="1" applyFill="1" applyBorder="1" applyAlignment="1">
      <alignment horizontal="center" vertical="center"/>
    </xf>
    <xf numFmtId="2" fontId="30" fillId="0" borderId="0" xfId="0" applyNumberFormat="1" applyFont="1" applyAlignment="1">
      <alignment vertical="center"/>
    </xf>
    <xf numFmtId="1" fontId="30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3" fontId="20" fillId="2" borderId="6" xfId="0" applyNumberFormat="1" applyFont="1" applyFill="1" applyBorder="1" applyAlignment="1">
      <alignment horizontal="center" vertical="center"/>
    </xf>
    <xf numFmtId="4" fontId="20" fillId="2" borderId="6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9" fillId="0" borderId="42" xfId="0" applyFont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43" xfId="0" applyFont="1" applyBorder="1" applyAlignment="1">
      <alignment vertical="center" wrapText="1"/>
    </xf>
    <xf numFmtId="3" fontId="4" fillId="2" borderId="44" xfId="0" applyNumberFormat="1" applyFont="1" applyFill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2" borderId="45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4" fontId="20" fillId="2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47" xfId="0" applyFont="1" applyBorder="1" applyAlignment="1">
      <alignment vertical="center" wrapText="1"/>
    </xf>
    <xf numFmtId="4" fontId="20" fillId="2" borderId="48" xfId="0" applyNumberFormat="1" applyFont="1" applyFill="1" applyBorder="1" applyAlignment="1">
      <alignment vertical="center"/>
    </xf>
    <xf numFmtId="4" fontId="4" fillId="0" borderId="48" xfId="0" applyNumberFormat="1" applyFont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4" fontId="20" fillId="2" borderId="50" xfId="0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164" fontId="0" fillId="0" borderId="0" xfId="1" applyFont="1"/>
    <xf numFmtId="2" fontId="29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center" vertical="center"/>
    </xf>
    <xf numFmtId="2" fontId="29" fillId="0" borderId="0" xfId="0" applyNumberFormat="1" applyFont="1" applyAlignment="1">
      <alignment vertical="center"/>
    </xf>
    <xf numFmtId="0" fontId="4" fillId="0" borderId="19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166" fontId="29" fillId="0" borderId="0" xfId="0" applyNumberFormat="1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3" fillId="0" borderId="18" xfId="0" applyFont="1" applyBorder="1" applyAlignment="1">
      <alignment vertical="center" wrapText="1"/>
    </xf>
    <xf numFmtId="4" fontId="33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2" xfId="0" applyFont="1" applyBorder="1" applyAlignment="1">
      <alignment vertical="center"/>
    </xf>
    <xf numFmtId="2" fontId="33" fillId="0" borderId="3" xfId="0" applyNumberFormat="1" applyFont="1" applyFill="1" applyBorder="1" applyAlignment="1">
      <alignment vertical="center"/>
    </xf>
    <xf numFmtId="3" fontId="20" fillId="0" borderId="6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3" fontId="20" fillId="0" borderId="9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24" fillId="0" borderId="0" xfId="0" applyFont="1" applyAlignment="1"/>
    <xf numFmtId="0" fontId="23" fillId="0" borderId="0" xfId="0" applyFont="1"/>
    <xf numFmtId="4" fontId="34" fillId="0" borderId="0" xfId="0" applyNumberFormat="1" applyFont="1" applyAlignment="1"/>
    <xf numFmtId="0" fontId="26" fillId="0" borderId="0" xfId="0" applyFont="1"/>
    <xf numFmtId="0" fontId="3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17" fillId="2" borderId="6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vertical="center" wrapText="1"/>
    </xf>
    <xf numFmtId="4" fontId="18" fillId="2" borderId="7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0" fillId="2" borderId="53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vertical="center"/>
    </xf>
    <xf numFmtId="2" fontId="20" fillId="0" borderId="0" xfId="0" applyNumberFormat="1" applyFont="1" applyBorder="1" applyAlignment="1">
      <alignment horizontal="center" vertical="center"/>
    </xf>
    <xf numFmtId="167" fontId="33" fillId="0" borderId="0" xfId="0" applyNumberFormat="1" applyFont="1" applyFill="1" applyBorder="1" applyAlignment="1">
      <alignment vertical="center"/>
    </xf>
    <xf numFmtId="0" fontId="29" fillId="0" borderId="41" xfId="0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40" xfId="0" applyFont="1" applyBorder="1" applyAlignment="1">
      <alignment horizontal="right" vertical="center" wrapText="1"/>
    </xf>
    <xf numFmtId="0" fontId="30" fillId="0" borderId="55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4" fontId="4" fillId="2" borderId="36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3" fillId="0" borderId="36" xfId="0" applyFont="1" applyBorder="1" applyAlignment="1">
      <alignment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4" fontId="4" fillId="2" borderId="1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4" fontId="20" fillId="2" borderId="14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/>
    </xf>
    <xf numFmtId="4" fontId="20" fillId="2" borderId="6" xfId="0" applyNumberFormat="1" applyFont="1" applyFill="1" applyBorder="1" applyAlignment="1">
      <alignment horizontal="center" vertical="center" wrapText="1"/>
    </xf>
    <xf numFmtId="2" fontId="30" fillId="0" borderId="6" xfId="0" applyNumberFormat="1" applyFont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center" vertical="center"/>
    </xf>
    <xf numFmtId="0" fontId="3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vertical="center"/>
    </xf>
    <xf numFmtId="0" fontId="36" fillId="0" borderId="56" xfId="0" applyFont="1" applyBorder="1" applyAlignment="1">
      <alignment vertical="center"/>
    </xf>
    <xf numFmtId="167" fontId="36" fillId="0" borderId="3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3" fontId="33" fillId="2" borderId="31" xfId="0" applyNumberFormat="1" applyFont="1" applyFill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20" fillId="2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Border="1" applyAlignment="1">
      <alignment vertical="center" wrapText="1"/>
    </xf>
    <xf numFmtId="4" fontId="20" fillId="2" borderId="0" xfId="0" applyNumberFormat="1" applyFont="1" applyFill="1" applyBorder="1" applyAlignment="1">
      <alignment horizontal="right" vertical="center"/>
    </xf>
    <xf numFmtId="0" fontId="29" fillId="0" borderId="41" xfId="0" applyFont="1" applyBorder="1" applyAlignment="1">
      <alignment horizontal="left" vertical="center" wrapText="1"/>
    </xf>
    <xf numFmtId="4" fontId="4" fillId="0" borderId="36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4" fontId="20" fillId="2" borderId="21" xfId="0" applyNumberFormat="1" applyFont="1" applyFill="1" applyBorder="1" applyAlignment="1">
      <alignment horizontal="center" vertical="center"/>
    </xf>
    <xf numFmtId="0" fontId="29" fillId="0" borderId="41" xfId="0" applyFont="1" applyBorder="1" applyAlignment="1">
      <alignment horizontal="left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2" borderId="12" xfId="0" applyNumberFormat="1" applyFont="1" applyFill="1" applyBorder="1" applyAlignment="1">
      <alignment horizontal="center" vertical="center"/>
    </xf>
    <xf numFmtId="169" fontId="20" fillId="2" borderId="12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4" fontId="18" fillId="2" borderId="36" xfId="0" applyNumberFormat="1" applyFont="1" applyFill="1" applyBorder="1" applyAlignment="1">
      <alignment horizontal="center" vertical="center" wrapText="1"/>
    </xf>
    <xf numFmtId="4" fontId="18" fillId="2" borderId="37" xfId="0" applyNumberFormat="1" applyFont="1" applyFill="1" applyBorder="1" applyAlignment="1">
      <alignment horizontal="center" vertical="center" wrapText="1"/>
    </xf>
    <xf numFmtId="4" fontId="18" fillId="2" borderId="14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3" fontId="17" fillId="2" borderId="34" xfId="0" applyNumberFormat="1" applyFont="1" applyFill="1" applyBorder="1" applyAlignment="1">
      <alignment horizontal="center" vertical="center" wrapText="1"/>
    </xf>
    <xf numFmtId="3" fontId="17" fillId="2" borderId="35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3" fillId="2" borderId="13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4" fontId="12" fillId="0" borderId="34" xfId="0" applyNumberFormat="1" applyFont="1" applyFill="1" applyBorder="1" applyAlignment="1">
      <alignment horizontal="center" vertical="center" wrapText="1"/>
    </xf>
    <xf numFmtId="4" fontId="12" fillId="0" borderId="35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14" fontId="10" fillId="2" borderId="11" xfId="0" applyNumberFormat="1" applyFont="1" applyFill="1" applyBorder="1" applyAlignment="1">
      <alignment horizontal="left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4" fontId="18" fillId="2" borderId="18" xfId="0" applyNumberFormat="1" applyFont="1" applyFill="1" applyBorder="1" applyAlignment="1">
      <alignment horizontal="right" vertical="center" wrapText="1"/>
    </xf>
    <xf numFmtId="4" fontId="18" fillId="2" borderId="2" xfId="0" applyNumberFormat="1" applyFont="1" applyFill="1" applyBorder="1" applyAlignment="1">
      <alignment horizontal="right" vertical="center" wrapText="1"/>
    </xf>
    <xf numFmtId="4" fontId="18" fillId="2" borderId="3" xfId="0" applyNumberFormat="1" applyFont="1" applyFill="1" applyBorder="1" applyAlignment="1">
      <alignment horizontal="right" vertical="center" wrapText="1"/>
    </xf>
    <xf numFmtId="4" fontId="18" fillId="2" borderId="11" xfId="0" applyNumberFormat="1" applyFont="1" applyFill="1" applyBorder="1" applyAlignment="1">
      <alignment horizontal="right" vertical="center" wrapText="1"/>
    </xf>
    <xf numFmtId="4" fontId="18" fillId="2" borderId="6" xfId="0" applyNumberFormat="1" applyFont="1" applyFill="1" applyBorder="1" applyAlignment="1">
      <alignment horizontal="right" vertical="center" wrapText="1"/>
    </xf>
    <xf numFmtId="4" fontId="18" fillId="2" borderId="7" xfId="0" applyNumberFormat="1" applyFont="1" applyFill="1" applyBorder="1" applyAlignment="1">
      <alignment horizontal="right" vertical="center" wrapText="1"/>
    </xf>
    <xf numFmtId="4" fontId="19" fillId="2" borderId="19" xfId="0" applyNumberFormat="1" applyFont="1" applyFill="1" applyBorder="1" applyAlignment="1">
      <alignment horizontal="right" vertical="center" wrapText="1"/>
    </xf>
    <xf numFmtId="4" fontId="19" fillId="2" borderId="9" xfId="0" applyNumberFormat="1" applyFont="1" applyFill="1" applyBorder="1" applyAlignment="1">
      <alignment horizontal="right" vertical="center" wrapText="1"/>
    </xf>
    <xf numFmtId="4" fontId="19" fillId="2" borderId="10" xfId="0" applyNumberFormat="1" applyFont="1" applyFill="1" applyBorder="1" applyAlignment="1">
      <alignment horizontal="right" vertical="center" wrapText="1"/>
    </xf>
    <xf numFmtId="0" fontId="18" fillId="2" borderId="1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7" fillId="2" borderId="15" xfId="0" applyNumberFormat="1" applyFont="1" applyFill="1" applyBorder="1" applyAlignment="1">
      <alignment horizontal="center" vertical="center" wrapText="1"/>
    </xf>
    <xf numFmtId="0" fontId="28" fillId="2" borderId="15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7" zoomScaleNormal="100" workbookViewId="0">
      <selection activeCell="C9" sqref="C9:F9"/>
    </sheetView>
  </sheetViews>
  <sheetFormatPr defaultColWidth="8.7109375" defaultRowHeight="15" x14ac:dyDescent="0.25"/>
  <cols>
    <col min="1" max="1" width="4.85546875" style="2" customWidth="1"/>
    <col min="2" max="2" width="3.42578125" style="2" customWidth="1"/>
    <col min="3" max="5" width="8.7109375" style="2"/>
    <col min="6" max="6" width="3.5703125" style="2" customWidth="1"/>
    <col min="7" max="8" width="9.140625" style="2" customWidth="1"/>
    <col min="9" max="9" width="7.5703125" style="2" customWidth="1"/>
    <col min="10" max="10" width="8.140625" style="2" customWidth="1"/>
    <col min="11" max="11" width="45.85546875" style="2" customWidth="1"/>
    <col min="12" max="12" width="6.28515625" style="2" customWidth="1"/>
    <col min="13" max="13" width="10.42578125" style="2" customWidth="1"/>
    <col min="14" max="14" width="12.42578125" style="2" customWidth="1"/>
    <col min="15" max="15" width="13.5703125" style="2" customWidth="1"/>
    <col min="16" max="16" width="18.5703125" style="2" customWidth="1"/>
    <col min="17" max="17" width="4.7109375" style="2" bestFit="1" customWidth="1"/>
    <col min="18" max="18" width="10.5703125" style="2" customWidth="1"/>
    <col min="19" max="19" width="12.85546875" style="2" customWidth="1"/>
    <col min="20" max="20" width="9" style="2" customWidth="1"/>
    <col min="21" max="21" width="12.85546875" style="2" customWidth="1"/>
    <col min="22" max="22" width="4.140625" style="2" bestFit="1" customWidth="1"/>
    <col min="23" max="23" width="8.7109375" style="2"/>
    <col min="24" max="24" width="10" style="2" customWidth="1"/>
    <col min="25" max="25" width="13.140625" style="2" customWidth="1"/>
    <col min="26" max="26" width="15.28515625" style="2" customWidth="1"/>
    <col min="27" max="16384" width="8.7109375" style="2"/>
  </cols>
  <sheetData>
    <row r="1" spans="1:26" x14ac:dyDescent="0.25">
      <c r="A1" s="234" t="s">
        <v>41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6" ht="16.5" thickBot="1" x14ac:dyDescent="0.3">
      <c r="A2" s="235" t="s">
        <v>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</row>
    <row r="3" spans="1:26" x14ac:dyDescent="0.25">
      <c r="A3" s="3"/>
      <c r="B3" s="3"/>
      <c r="C3" s="3"/>
      <c r="D3" s="3"/>
      <c r="E3" s="3"/>
      <c r="F3" s="3"/>
      <c r="G3" s="3"/>
      <c r="H3" s="3"/>
      <c r="I3" s="1"/>
      <c r="J3" s="1"/>
      <c r="K3" s="236"/>
      <c r="L3" s="237"/>
      <c r="M3" s="238"/>
      <c r="N3" s="238"/>
      <c r="O3" s="238"/>
      <c r="P3" s="239"/>
      <c r="Q3" s="237"/>
      <c r="R3" s="238"/>
      <c r="S3" s="238"/>
      <c r="T3" s="238"/>
      <c r="U3" s="239"/>
      <c r="V3" s="237"/>
      <c r="W3" s="238"/>
      <c r="X3" s="238"/>
      <c r="Y3" s="238"/>
      <c r="Z3" s="239"/>
    </row>
    <row r="4" spans="1:26" ht="20.25" customHeight="1" x14ac:dyDescent="0.25">
      <c r="A4" s="3"/>
      <c r="B4" s="3"/>
      <c r="C4" s="3"/>
      <c r="D4" s="3"/>
      <c r="E4" s="3"/>
      <c r="F4" s="3"/>
      <c r="G4" s="3"/>
      <c r="H4" s="3"/>
      <c r="I4" s="1"/>
      <c r="J4" s="1"/>
      <c r="K4" s="236"/>
      <c r="L4" s="240"/>
      <c r="M4" s="241"/>
      <c r="N4" s="241"/>
      <c r="O4" s="241"/>
      <c r="P4" s="242"/>
      <c r="Q4" s="240"/>
      <c r="R4" s="241"/>
      <c r="S4" s="241"/>
      <c r="T4" s="241"/>
      <c r="U4" s="242"/>
      <c r="V4" s="240"/>
      <c r="W4" s="241"/>
      <c r="X4" s="241"/>
      <c r="Y4" s="241"/>
      <c r="Z4" s="242"/>
    </row>
    <row r="5" spans="1:26" ht="15.75" customHeight="1" thickBot="1" x14ac:dyDescent="0.3">
      <c r="A5" s="3"/>
      <c r="B5" s="3"/>
      <c r="C5" s="3"/>
      <c r="D5" s="3"/>
      <c r="E5" s="3"/>
      <c r="F5" s="3"/>
      <c r="G5" s="3"/>
      <c r="H5" s="3"/>
      <c r="I5" s="1"/>
      <c r="J5" s="1"/>
      <c r="K5" s="3"/>
      <c r="L5" s="253"/>
      <c r="M5" s="254"/>
      <c r="N5" s="254"/>
      <c r="O5" s="254"/>
      <c r="P5" s="255"/>
      <c r="Q5" s="263"/>
      <c r="R5" s="264"/>
      <c r="S5" s="264"/>
      <c r="T5" s="264"/>
      <c r="U5" s="265"/>
      <c r="V5" s="263"/>
      <c r="W5" s="264"/>
      <c r="X5" s="264"/>
      <c r="Y5" s="264"/>
      <c r="Z5" s="265"/>
    </row>
    <row r="6" spans="1:26" ht="30.75" customHeight="1" thickBot="1" x14ac:dyDescent="0.3">
      <c r="A6" s="3"/>
      <c r="B6" s="3"/>
      <c r="C6" s="3"/>
      <c r="D6" s="3"/>
      <c r="E6" s="3"/>
      <c r="F6" s="3"/>
      <c r="G6" s="128"/>
      <c r="H6" s="129"/>
      <c r="I6" s="250" t="s">
        <v>44</v>
      </c>
      <c r="J6" s="251"/>
      <c r="K6" s="252"/>
      <c r="L6" s="256" t="s">
        <v>0</v>
      </c>
      <c r="M6" s="257"/>
      <c r="N6" s="257"/>
      <c r="O6" s="257"/>
      <c r="P6" s="258"/>
      <c r="Q6" s="256" t="s">
        <v>0</v>
      </c>
      <c r="R6" s="257"/>
      <c r="S6" s="257"/>
      <c r="T6" s="257"/>
      <c r="U6" s="258"/>
      <c r="V6" s="256" t="s">
        <v>0</v>
      </c>
      <c r="W6" s="257"/>
      <c r="X6" s="257"/>
      <c r="Y6" s="257"/>
      <c r="Z6" s="258"/>
    </row>
    <row r="7" spans="1:26" ht="33.950000000000003" customHeight="1" x14ac:dyDescent="0.25">
      <c r="A7" s="243" t="s">
        <v>1</v>
      </c>
      <c r="B7" s="244"/>
      <c r="C7" s="244" t="s">
        <v>2</v>
      </c>
      <c r="D7" s="244"/>
      <c r="E7" s="244"/>
      <c r="F7" s="244"/>
      <c r="G7" s="244"/>
      <c r="H7" s="247"/>
      <c r="I7" s="245" t="s">
        <v>3</v>
      </c>
      <c r="J7" s="246" t="s">
        <v>4</v>
      </c>
      <c r="K7" s="249" t="s">
        <v>75</v>
      </c>
      <c r="L7" s="259" t="s">
        <v>3</v>
      </c>
      <c r="M7" s="260" t="s">
        <v>7</v>
      </c>
      <c r="N7" s="27" t="s">
        <v>28</v>
      </c>
      <c r="O7" s="8" t="s">
        <v>5</v>
      </c>
      <c r="P7" s="261" t="s">
        <v>6</v>
      </c>
      <c r="Q7" s="259" t="s">
        <v>3</v>
      </c>
      <c r="R7" s="260" t="s">
        <v>7</v>
      </c>
      <c r="S7" s="12" t="s">
        <v>28</v>
      </c>
      <c r="T7" s="8" t="s">
        <v>5</v>
      </c>
      <c r="U7" s="261" t="s">
        <v>6</v>
      </c>
      <c r="V7" s="259" t="s">
        <v>3</v>
      </c>
      <c r="W7" s="260" t="s">
        <v>7</v>
      </c>
      <c r="X7" s="12" t="s">
        <v>28</v>
      </c>
      <c r="Y7" s="8" t="s">
        <v>5</v>
      </c>
      <c r="Z7" s="261" t="s">
        <v>6</v>
      </c>
    </row>
    <row r="8" spans="1:26" ht="21.75" customHeight="1" x14ac:dyDescent="0.25">
      <c r="A8" s="245"/>
      <c r="B8" s="246"/>
      <c r="C8" s="246"/>
      <c r="D8" s="246"/>
      <c r="E8" s="246"/>
      <c r="F8" s="246"/>
      <c r="G8" s="246"/>
      <c r="H8" s="248"/>
      <c r="I8" s="245"/>
      <c r="J8" s="246"/>
      <c r="K8" s="249"/>
      <c r="L8" s="245"/>
      <c r="M8" s="246"/>
      <c r="N8" s="7" t="s">
        <v>8</v>
      </c>
      <c r="O8" s="7" t="s">
        <v>8</v>
      </c>
      <c r="P8" s="262"/>
      <c r="Q8" s="245"/>
      <c r="R8" s="246"/>
      <c r="S8" s="7" t="s">
        <v>8</v>
      </c>
      <c r="T8" s="7" t="s">
        <v>8</v>
      </c>
      <c r="U8" s="262"/>
      <c r="V8" s="245"/>
      <c r="W8" s="246"/>
      <c r="X8" s="7" t="s">
        <v>8</v>
      </c>
      <c r="Y8" s="7" t="s">
        <v>8</v>
      </c>
      <c r="Z8" s="262"/>
    </row>
    <row r="9" spans="1:26" ht="86.25" customHeight="1" thickBot="1" x14ac:dyDescent="0.3">
      <c r="A9" s="196" t="s">
        <v>24</v>
      </c>
      <c r="B9" s="197"/>
      <c r="C9" s="198" t="e">
        <f>#REF!</f>
        <v>#REF!</v>
      </c>
      <c r="D9" s="198"/>
      <c r="E9" s="198"/>
      <c r="F9" s="198"/>
      <c r="G9" s="26"/>
      <c r="H9" s="130"/>
      <c r="I9" s="131">
        <v>1</v>
      </c>
      <c r="J9" s="124" t="s">
        <v>22</v>
      </c>
      <c r="K9" s="157" t="e">
        <f>#REF!+#REF!+#REF!</f>
        <v>#REF!</v>
      </c>
      <c r="L9" s="9">
        <v>1</v>
      </c>
      <c r="M9" s="10" t="s">
        <v>22</v>
      </c>
      <c r="N9" s="203"/>
      <c r="O9" s="204"/>
      <c r="P9" s="20"/>
      <c r="Q9" s="9">
        <v>1</v>
      </c>
      <c r="R9" s="10" t="s">
        <v>22</v>
      </c>
      <c r="S9" s="203"/>
      <c r="T9" s="204"/>
      <c r="U9" s="20"/>
      <c r="V9" s="9">
        <v>1</v>
      </c>
      <c r="W9" s="10" t="s">
        <v>22</v>
      </c>
      <c r="X9" s="23"/>
      <c r="Y9" s="23"/>
      <c r="Z9" s="24"/>
    </row>
    <row r="10" spans="1:26" x14ac:dyDescent="0.25">
      <c r="A10" s="205" t="s">
        <v>82</v>
      </c>
      <c r="B10" s="206"/>
      <c r="C10" s="206"/>
      <c r="D10" s="206"/>
      <c r="E10" s="206"/>
      <c r="F10" s="206"/>
      <c r="G10" s="206"/>
      <c r="H10" s="207"/>
      <c r="I10" s="230"/>
      <c r="J10" s="231"/>
      <c r="K10" s="158" t="e">
        <f>K9*1</f>
        <v>#REF!</v>
      </c>
      <c r="L10" s="288"/>
      <c r="M10" s="289"/>
      <c r="N10" s="199">
        <f>N9*1</f>
        <v>0</v>
      </c>
      <c r="O10" s="200"/>
      <c r="P10" s="125">
        <f>N10+O10</f>
        <v>0</v>
      </c>
      <c r="Q10" s="288"/>
      <c r="R10" s="294"/>
      <c r="S10" s="279">
        <f>S9*1</f>
        <v>0</v>
      </c>
      <c r="T10" s="280"/>
      <c r="U10" s="281"/>
      <c r="V10" s="288"/>
      <c r="W10" s="289"/>
      <c r="X10" s="21"/>
      <c r="Y10" s="21">
        <f>Y9*1</f>
        <v>0</v>
      </c>
      <c r="Z10" s="16">
        <f>Y10*1</f>
        <v>0</v>
      </c>
    </row>
    <row r="11" spans="1:26" x14ac:dyDescent="0.25">
      <c r="A11" s="205" t="s">
        <v>25</v>
      </c>
      <c r="B11" s="206"/>
      <c r="C11" s="206"/>
      <c r="D11" s="206"/>
      <c r="E11" s="206"/>
      <c r="F11" s="206"/>
      <c r="G11" s="206"/>
      <c r="H11" s="207"/>
      <c r="I11" s="230"/>
      <c r="J11" s="231"/>
      <c r="K11" s="158" t="e">
        <f>#REF!+#REF!+#REF!</f>
        <v>#REF!</v>
      </c>
      <c r="L11" s="290"/>
      <c r="M11" s="291"/>
      <c r="N11" s="201"/>
      <c r="O11" s="202"/>
      <c r="P11" s="126"/>
      <c r="Q11" s="290"/>
      <c r="R11" s="295"/>
      <c r="S11" s="282"/>
      <c r="T11" s="283"/>
      <c r="U11" s="284"/>
      <c r="V11" s="290"/>
      <c r="W11" s="291"/>
      <c r="X11" s="22"/>
      <c r="Y11" s="22"/>
      <c r="Z11" s="13"/>
    </row>
    <row r="12" spans="1:26" ht="17.25" customHeight="1" x14ac:dyDescent="0.25">
      <c r="A12" s="205" t="s">
        <v>20</v>
      </c>
      <c r="B12" s="206"/>
      <c r="C12" s="206"/>
      <c r="D12" s="206"/>
      <c r="E12" s="206"/>
      <c r="F12" s="206"/>
      <c r="G12" s="206"/>
      <c r="H12" s="207"/>
      <c r="I12" s="230"/>
      <c r="J12" s="231"/>
      <c r="K12" s="158" t="e">
        <f>(K10+K11)*0.2</f>
        <v>#REF!</v>
      </c>
      <c r="L12" s="290"/>
      <c r="M12" s="291"/>
      <c r="N12" s="201">
        <f>N10*0.2</f>
        <v>0</v>
      </c>
      <c r="O12" s="202"/>
      <c r="P12" s="126">
        <f>P10*0.2</f>
        <v>0</v>
      </c>
      <c r="Q12" s="290"/>
      <c r="R12" s="295"/>
      <c r="S12" s="282">
        <f>S10*0.2</f>
        <v>0</v>
      </c>
      <c r="T12" s="283"/>
      <c r="U12" s="284"/>
      <c r="V12" s="290"/>
      <c r="W12" s="291"/>
      <c r="X12" s="22"/>
      <c r="Y12" s="22">
        <f>Y10*0.2</f>
        <v>0</v>
      </c>
      <c r="Z12" s="14">
        <f>(Z10+Z11)*0.2</f>
        <v>0</v>
      </c>
    </row>
    <row r="13" spans="1:26" ht="21.75" customHeight="1" thickBot="1" x14ac:dyDescent="0.3">
      <c r="A13" s="219" t="s">
        <v>21</v>
      </c>
      <c r="B13" s="220"/>
      <c r="C13" s="220"/>
      <c r="D13" s="220"/>
      <c r="E13" s="220"/>
      <c r="F13" s="220"/>
      <c r="G13" s="220"/>
      <c r="H13" s="221"/>
      <c r="I13" s="232"/>
      <c r="J13" s="233"/>
      <c r="K13" s="159" t="e">
        <f>K10+K12+K11</f>
        <v>#REF!</v>
      </c>
      <c r="L13" s="292"/>
      <c r="M13" s="293"/>
      <c r="N13" s="222">
        <f>N10+N12</f>
        <v>0</v>
      </c>
      <c r="O13" s="223"/>
      <c r="P13" s="127">
        <f>N13+O13</f>
        <v>0</v>
      </c>
      <c r="Q13" s="292"/>
      <c r="R13" s="296"/>
      <c r="S13" s="285">
        <f>SUM(S10:U12)</f>
        <v>0</v>
      </c>
      <c r="T13" s="286"/>
      <c r="U13" s="287"/>
      <c r="V13" s="292"/>
      <c r="W13" s="293"/>
      <c r="X13" s="25"/>
      <c r="Y13" s="25">
        <f>Y10+Y12</f>
        <v>0</v>
      </c>
      <c r="Z13" s="15">
        <f>Z12+Z11+Z10</f>
        <v>0</v>
      </c>
    </row>
    <row r="14" spans="1:26" ht="161.25" customHeight="1" x14ac:dyDescent="0.25">
      <c r="A14" s="224" t="s">
        <v>27</v>
      </c>
      <c r="B14" s="225"/>
      <c r="C14" s="225"/>
      <c r="D14" s="225"/>
      <c r="E14" s="225"/>
      <c r="F14" s="225"/>
      <c r="G14" s="225"/>
      <c r="H14" s="225"/>
      <c r="I14" s="226" t="s">
        <v>40</v>
      </c>
      <c r="J14" s="227"/>
      <c r="K14" s="228"/>
      <c r="L14" s="208"/>
      <c r="M14" s="209"/>
      <c r="N14" s="209"/>
      <c r="O14" s="209"/>
      <c r="P14" s="210"/>
      <c r="Q14" s="208"/>
      <c r="R14" s="209"/>
      <c r="S14" s="209"/>
      <c r="T14" s="209"/>
      <c r="U14" s="210"/>
      <c r="V14" s="208"/>
      <c r="W14" s="209"/>
      <c r="X14" s="209"/>
      <c r="Y14" s="209"/>
      <c r="Z14" s="210"/>
    </row>
    <row r="15" spans="1:26" ht="27.75" customHeight="1" x14ac:dyDescent="0.25">
      <c r="A15" s="217" t="s">
        <v>26</v>
      </c>
      <c r="B15" s="218"/>
      <c r="C15" s="218"/>
      <c r="D15" s="218"/>
      <c r="E15" s="218"/>
      <c r="F15" s="218"/>
      <c r="G15" s="218"/>
      <c r="H15" s="218"/>
      <c r="I15" s="214" t="s">
        <v>9</v>
      </c>
      <c r="J15" s="215"/>
      <c r="K15" s="216"/>
      <c r="L15" s="211"/>
      <c r="M15" s="212"/>
      <c r="N15" s="212"/>
      <c r="O15" s="212"/>
      <c r="P15" s="213"/>
      <c r="Q15" s="211"/>
      <c r="R15" s="212"/>
      <c r="S15" s="212"/>
      <c r="T15" s="212"/>
      <c r="U15" s="213"/>
      <c r="V15" s="211"/>
      <c r="W15" s="212"/>
      <c r="X15" s="212"/>
      <c r="Y15" s="212"/>
      <c r="Z15" s="213"/>
    </row>
    <row r="16" spans="1:26" ht="38.25" customHeight="1" x14ac:dyDescent="0.25">
      <c r="A16" s="217" t="s">
        <v>10</v>
      </c>
      <c r="B16" s="218"/>
      <c r="C16" s="218"/>
      <c r="D16" s="218"/>
      <c r="E16" s="218"/>
      <c r="F16" s="218"/>
      <c r="G16" s="218"/>
      <c r="H16" s="218"/>
      <c r="I16" s="214" t="s">
        <v>38</v>
      </c>
      <c r="J16" s="215"/>
      <c r="K16" s="216"/>
      <c r="L16" s="211"/>
      <c r="M16" s="212"/>
      <c r="N16" s="212"/>
      <c r="O16" s="212"/>
      <c r="P16" s="213"/>
      <c r="Q16" s="211"/>
      <c r="R16" s="212"/>
      <c r="S16" s="212"/>
      <c r="T16" s="212"/>
      <c r="U16" s="213"/>
      <c r="V16" s="211"/>
      <c r="W16" s="212"/>
      <c r="X16" s="212"/>
      <c r="Y16" s="212"/>
      <c r="Z16" s="213"/>
    </row>
    <row r="17" spans="1:26" ht="47.25" customHeight="1" x14ac:dyDescent="0.25">
      <c r="A17" s="217" t="s">
        <v>23</v>
      </c>
      <c r="B17" s="218"/>
      <c r="C17" s="218"/>
      <c r="D17" s="218"/>
      <c r="E17" s="218"/>
      <c r="F17" s="218"/>
      <c r="G17" s="218"/>
      <c r="H17" s="218"/>
      <c r="I17" s="229" t="s">
        <v>9</v>
      </c>
      <c r="J17" s="215"/>
      <c r="K17" s="216"/>
      <c r="L17" s="211"/>
      <c r="M17" s="212"/>
      <c r="N17" s="212"/>
      <c r="O17" s="212"/>
      <c r="P17" s="213"/>
      <c r="Q17" s="211"/>
      <c r="R17" s="212"/>
      <c r="S17" s="212"/>
      <c r="T17" s="212"/>
      <c r="U17" s="213"/>
      <c r="V17" s="211"/>
      <c r="W17" s="212"/>
      <c r="X17" s="212"/>
      <c r="Y17" s="212"/>
      <c r="Z17" s="213"/>
    </row>
    <row r="18" spans="1:26" ht="56.25" customHeight="1" x14ac:dyDescent="0.25">
      <c r="A18" s="268" t="s">
        <v>11</v>
      </c>
      <c r="B18" s="218"/>
      <c r="C18" s="218"/>
      <c r="D18" s="218"/>
      <c r="E18" s="218"/>
      <c r="F18" s="218"/>
      <c r="G18" s="218"/>
      <c r="H18" s="218"/>
      <c r="I18" s="214" t="s">
        <v>39</v>
      </c>
      <c r="J18" s="215"/>
      <c r="K18" s="216"/>
      <c r="L18" s="211"/>
      <c r="M18" s="212"/>
      <c r="N18" s="212"/>
      <c r="O18" s="212"/>
      <c r="P18" s="213"/>
      <c r="Q18" s="211"/>
      <c r="R18" s="212"/>
      <c r="S18" s="212"/>
      <c r="T18" s="212"/>
      <c r="U18" s="213"/>
      <c r="V18" s="211"/>
      <c r="W18" s="212"/>
      <c r="X18" s="212"/>
      <c r="Y18" s="212"/>
      <c r="Z18" s="213"/>
    </row>
    <row r="19" spans="1:26" ht="55.5" customHeight="1" x14ac:dyDescent="0.25">
      <c r="A19" s="268" t="s">
        <v>12</v>
      </c>
      <c r="B19" s="218"/>
      <c r="C19" s="218"/>
      <c r="D19" s="218"/>
      <c r="E19" s="218"/>
      <c r="F19" s="218"/>
      <c r="G19" s="218"/>
      <c r="H19" s="218"/>
      <c r="I19" s="214" t="s">
        <v>39</v>
      </c>
      <c r="J19" s="215"/>
      <c r="K19" s="216"/>
      <c r="L19" s="211"/>
      <c r="M19" s="274"/>
      <c r="N19" s="274"/>
      <c r="O19" s="274"/>
      <c r="P19" s="275"/>
      <c r="Q19" s="211"/>
      <c r="R19" s="212"/>
      <c r="S19" s="212"/>
      <c r="T19" s="212"/>
      <c r="U19" s="213"/>
      <c r="V19" s="211"/>
      <c r="W19" s="274"/>
      <c r="X19" s="274"/>
      <c r="Y19" s="274"/>
      <c r="Z19" s="275"/>
    </row>
    <row r="20" spans="1:26" ht="53.25" customHeight="1" thickBot="1" x14ac:dyDescent="0.3">
      <c r="A20" s="269" t="s">
        <v>13</v>
      </c>
      <c r="B20" s="270"/>
      <c r="C20" s="270"/>
      <c r="D20" s="270"/>
      <c r="E20" s="270"/>
      <c r="F20" s="270"/>
      <c r="G20" s="270"/>
      <c r="H20" s="270"/>
      <c r="I20" s="271" t="s">
        <v>43</v>
      </c>
      <c r="J20" s="272"/>
      <c r="K20" s="273"/>
      <c r="L20" s="276"/>
      <c r="M20" s="277"/>
      <c r="N20" s="277"/>
      <c r="O20" s="277"/>
      <c r="P20" s="278"/>
      <c r="Q20" s="276"/>
      <c r="R20" s="277"/>
      <c r="S20" s="277"/>
      <c r="T20" s="277"/>
      <c r="U20" s="278"/>
      <c r="V20" s="276"/>
      <c r="W20" s="277"/>
      <c r="X20" s="277"/>
      <c r="Y20" s="277"/>
      <c r="Z20" s="278"/>
    </row>
    <row r="21" spans="1:26" ht="50.2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6" ht="27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6" x14ac:dyDescent="0.25">
      <c r="A25" s="17"/>
      <c r="B25" s="18" t="s">
        <v>29</v>
      </c>
      <c r="C25" s="17"/>
      <c r="D25" s="17"/>
      <c r="E25" s="17"/>
      <c r="F25" s="17"/>
      <c r="G25" s="17"/>
      <c r="H25" s="17"/>
      <c r="I25" s="17"/>
      <c r="J25" s="266"/>
      <c r="K25" s="266"/>
      <c r="L25" s="267" t="s">
        <v>30</v>
      </c>
      <c r="M25" s="267"/>
      <c r="N25" s="267"/>
      <c r="O25" s="267"/>
      <c r="P25" s="267"/>
      <c r="Q25" s="18"/>
      <c r="R25" s="18"/>
      <c r="S25" s="18"/>
      <c r="T25" s="18"/>
      <c r="U25" s="18"/>
    </row>
    <row r="26" spans="1:2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6" x14ac:dyDescent="0.25">
      <c r="A28" s="17"/>
      <c r="B28" s="18" t="s">
        <v>14</v>
      </c>
      <c r="C28" s="17"/>
      <c r="D28" s="17"/>
      <c r="E28" s="17"/>
      <c r="F28" s="17"/>
      <c r="G28" s="17"/>
      <c r="H28" s="17"/>
      <c r="I28" s="17"/>
      <c r="J28" s="266"/>
      <c r="K28" s="266"/>
      <c r="L28" s="267" t="s">
        <v>31</v>
      </c>
      <c r="M28" s="267"/>
      <c r="N28" s="267"/>
      <c r="O28" s="267"/>
      <c r="P28" s="267"/>
      <c r="Q28" s="18"/>
      <c r="R28" s="18"/>
      <c r="S28" s="18"/>
      <c r="T28" s="18"/>
      <c r="U28" s="18"/>
    </row>
    <row r="29" spans="1:26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6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6" x14ac:dyDescent="0.25">
      <c r="A31" s="17"/>
      <c r="B31" s="18" t="s">
        <v>15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7"/>
      <c r="B34" s="19" t="s">
        <v>17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8" t="s">
        <v>33</v>
      </c>
      <c r="O34" s="18"/>
      <c r="P34" s="17"/>
      <c r="Q34" s="17"/>
      <c r="R34" s="17"/>
      <c r="S34" s="17"/>
      <c r="T34" s="17"/>
      <c r="U34" s="17"/>
    </row>
    <row r="35" spans="1:2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7"/>
      <c r="B37" s="19" t="s">
        <v>16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8" t="s">
        <v>34</v>
      </c>
      <c r="O37" s="18"/>
      <c r="P37" s="17"/>
      <c r="Q37" s="17"/>
      <c r="R37" s="17"/>
      <c r="S37" s="17"/>
      <c r="T37" s="17"/>
      <c r="U37" s="17"/>
    </row>
    <row r="38" spans="1:2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17"/>
      <c r="B40" s="19" t="s">
        <v>18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8" t="s">
        <v>35</v>
      </c>
      <c r="O40" s="18"/>
      <c r="P40" s="17"/>
      <c r="Q40" s="17"/>
      <c r="R40" s="17"/>
      <c r="S40" s="17"/>
      <c r="T40" s="17"/>
      <c r="U40" s="17"/>
    </row>
    <row r="41" spans="1:2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17"/>
      <c r="B43" s="19" t="s">
        <v>32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8" t="s">
        <v>36</v>
      </c>
      <c r="O43" s="18"/>
      <c r="P43" s="17"/>
      <c r="Q43" s="17"/>
      <c r="R43" s="17"/>
      <c r="S43" s="17"/>
      <c r="T43" s="17"/>
      <c r="U43" s="17"/>
    </row>
    <row r="44" spans="1:2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7"/>
      <c r="B46" s="19" t="s">
        <v>19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8" t="s">
        <v>37</v>
      </c>
      <c r="O46" s="18"/>
      <c r="P46" s="17"/>
      <c r="Q46" s="17"/>
      <c r="R46" s="17"/>
      <c r="S46" s="17"/>
      <c r="T46" s="17"/>
      <c r="U46" s="17"/>
    </row>
    <row r="47" spans="1:2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</sheetData>
  <mergeCells count="89">
    <mergeCell ref="V10:W13"/>
    <mergeCell ref="V14:Z14"/>
    <mergeCell ref="V15:Z15"/>
    <mergeCell ref="Q20:U20"/>
    <mergeCell ref="L15:P15"/>
    <mergeCell ref="L16:P16"/>
    <mergeCell ref="V18:Z18"/>
    <mergeCell ref="V19:Z19"/>
    <mergeCell ref="V20:Z20"/>
    <mergeCell ref="Q19:U19"/>
    <mergeCell ref="Q15:U15"/>
    <mergeCell ref="Q16:U16"/>
    <mergeCell ref="Q17:U17"/>
    <mergeCell ref="Q10:R13"/>
    <mergeCell ref="Q14:U14"/>
    <mergeCell ref="L10:M13"/>
    <mergeCell ref="V3:Z3"/>
    <mergeCell ref="V4:Z4"/>
    <mergeCell ref="V5:Z5"/>
    <mergeCell ref="V6:Z6"/>
    <mergeCell ref="V7:V8"/>
    <mergeCell ref="W7:W8"/>
    <mergeCell ref="Z7:Z8"/>
    <mergeCell ref="S9:T9"/>
    <mergeCell ref="S10:U10"/>
    <mergeCell ref="S11:U11"/>
    <mergeCell ref="S12:U12"/>
    <mergeCell ref="S13:U13"/>
    <mergeCell ref="A18:H18"/>
    <mergeCell ref="I18:K18"/>
    <mergeCell ref="V16:Z16"/>
    <mergeCell ref="V17:Z17"/>
    <mergeCell ref="Q18:U18"/>
    <mergeCell ref="A19:H19"/>
    <mergeCell ref="I19:K19"/>
    <mergeCell ref="A20:H20"/>
    <mergeCell ref="I20:K20"/>
    <mergeCell ref="L19:P19"/>
    <mergeCell ref="L20:P20"/>
    <mergeCell ref="J25:K25"/>
    <mergeCell ref="L25:P25"/>
    <mergeCell ref="J28:K28"/>
    <mergeCell ref="L28:P28"/>
    <mergeCell ref="L18:P18"/>
    <mergeCell ref="Q5:U5"/>
    <mergeCell ref="Q6:U6"/>
    <mergeCell ref="Q7:Q8"/>
    <mergeCell ref="R7:R8"/>
    <mergeCell ref="U7:U8"/>
    <mergeCell ref="I6:K6"/>
    <mergeCell ref="L5:P5"/>
    <mergeCell ref="L6:P6"/>
    <mergeCell ref="L7:L8"/>
    <mergeCell ref="M7:M8"/>
    <mergeCell ref="P7:P8"/>
    <mergeCell ref="A7:B8"/>
    <mergeCell ref="C7:H8"/>
    <mergeCell ref="I7:I8"/>
    <mergeCell ref="J7:J8"/>
    <mergeCell ref="K7:K8"/>
    <mergeCell ref="A1:K1"/>
    <mergeCell ref="A2:U2"/>
    <mergeCell ref="K3:K4"/>
    <mergeCell ref="L3:P3"/>
    <mergeCell ref="L4:P4"/>
    <mergeCell ref="Q3:U3"/>
    <mergeCell ref="Q4:U4"/>
    <mergeCell ref="L14:P14"/>
    <mergeCell ref="L17:P17"/>
    <mergeCell ref="I16:K16"/>
    <mergeCell ref="A17:H17"/>
    <mergeCell ref="A12:H12"/>
    <mergeCell ref="A13:H13"/>
    <mergeCell ref="N13:O13"/>
    <mergeCell ref="A14:H14"/>
    <mergeCell ref="I14:K14"/>
    <mergeCell ref="I17:K17"/>
    <mergeCell ref="A15:H15"/>
    <mergeCell ref="I10:J13"/>
    <mergeCell ref="I15:K15"/>
    <mergeCell ref="A16:H16"/>
    <mergeCell ref="A9:B9"/>
    <mergeCell ref="C9:F9"/>
    <mergeCell ref="N10:O10"/>
    <mergeCell ref="N11:O11"/>
    <mergeCell ref="N12:O12"/>
    <mergeCell ref="N9:O9"/>
    <mergeCell ref="A10:H10"/>
    <mergeCell ref="A11:H11"/>
  </mergeCells>
  <pageMargins left="0.19685039370078741" right="0.19685039370078741" top="0.19685039370078741" bottom="0.19685039370078741" header="0.31496062992125984" footer="0.31496062992125984"/>
  <pageSetup paperSize="8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view="pageBreakPreview" topLeftCell="A7" zoomScaleNormal="100" zoomScaleSheetLayoutView="100" workbookViewId="0">
      <selection activeCell="K7" sqref="K1:K1048576"/>
    </sheetView>
  </sheetViews>
  <sheetFormatPr defaultRowHeight="15" outlineLevelRow="1" outlineLevelCol="1" x14ac:dyDescent="0.25"/>
  <cols>
    <col min="1" max="1" width="7.140625" style="2" customWidth="1"/>
    <col min="2" max="2" width="19.85546875" style="2" customWidth="1"/>
    <col min="3" max="3" width="60.28515625" style="115" customWidth="1"/>
    <col min="4" max="4" width="17" style="116" customWidth="1"/>
    <col min="5" max="5" width="19.7109375" style="2" customWidth="1"/>
    <col min="6" max="6" width="8.140625" style="2" hidden="1" customWidth="1" outlineLevel="1"/>
    <col min="7" max="7" width="9.140625" style="2" customWidth="1" collapsed="1"/>
    <col min="8" max="8" width="20.42578125" style="2" customWidth="1"/>
    <col min="9" max="9" width="22" style="2" hidden="1" customWidth="1" outlineLevel="1"/>
    <col min="10" max="10" width="18.42578125" style="2" hidden="1" customWidth="1" outlineLevel="1"/>
    <col min="11" max="11" width="30.85546875" style="2" hidden="1" customWidth="1" collapsed="1"/>
    <col min="12" max="12" width="27.140625" style="2" bestFit="1" customWidth="1"/>
    <col min="13" max="260" width="9.140625" style="2"/>
    <col min="261" max="261" width="7.140625" style="2" customWidth="1"/>
    <col min="262" max="262" width="60.28515625" style="2" customWidth="1"/>
    <col min="263" max="263" width="17" style="2" customWidth="1"/>
    <col min="264" max="264" width="19.7109375" style="2" customWidth="1"/>
    <col min="265" max="265" width="22" style="2" customWidth="1"/>
    <col min="266" max="266" width="18.42578125" style="2" customWidth="1"/>
    <col min="267" max="267" width="30.85546875" style="2" customWidth="1"/>
    <col min="268" max="268" width="27.140625" style="2" bestFit="1" customWidth="1"/>
    <col min="269" max="516" width="9.140625" style="2"/>
    <col min="517" max="517" width="7.140625" style="2" customWidth="1"/>
    <col min="518" max="518" width="60.28515625" style="2" customWidth="1"/>
    <col min="519" max="519" width="17" style="2" customWidth="1"/>
    <col min="520" max="520" width="19.7109375" style="2" customWidth="1"/>
    <col min="521" max="521" width="22" style="2" customWidth="1"/>
    <col min="522" max="522" width="18.42578125" style="2" customWidth="1"/>
    <col min="523" max="523" width="30.85546875" style="2" customWidth="1"/>
    <col min="524" max="524" width="27.140625" style="2" bestFit="1" customWidth="1"/>
    <col min="525" max="772" width="9.140625" style="2"/>
    <col min="773" max="773" width="7.140625" style="2" customWidth="1"/>
    <col min="774" max="774" width="60.28515625" style="2" customWidth="1"/>
    <col min="775" max="775" width="17" style="2" customWidth="1"/>
    <col min="776" max="776" width="19.7109375" style="2" customWidth="1"/>
    <col min="777" max="777" width="22" style="2" customWidth="1"/>
    <col min="778" max="778" width="18.42578125" style="2" customWidth="1"/>
    <col min="779" max="779" width="30.85546875" style="2" customWidth="1"/>
    <col min="780" max="780" width="27.140625" style="2" bestFit="1" customWidth="1"/>
    <col min="781" max="1028" width="9.140625" style="2"/>
    <col min="1029" max="1029" width="7.140625" style="2" customWidth="1"/>
    <col min="1030" max="1030" width="60.28515625" style="2" customWidth="1"/>
    <col min="1031" max="1031" width="17" style="2" customWidth="1"/>
    <col min="1032" max="1032" width="19.7109375" style="2" customWidth="1"/>
    <col min="1033" max="1033" width="22" style="2" customWidth="1"/>
    <col min="1034" max="1034" width="18.42578125" style="2" customWidth="1"/>
    <col min="1035" max="1035" width="30.85546875" style="2" customWidth="1"/>
    <col min="1036" max="1036" width="27.140625" style="2" bestFit="1" customWidth="1"/>
    <col min="1037" max="1284" width="9.140625" style="2"/>
    <col min="1285" max="1285" width="7.140625" style="2" customWidth="1"/>
    <col min="1286" max="1286" width="60.28515625" style="2" customWidth="1"/>
    <col min="1287" max="1287" width="17" style="2" customWidth="1"/>
    <col min="1288" max="1288" width="19.7109375" style="2" customWidth="1"/>
    <col min="1289" max="1289" width="22" style="2" customWidth="1"/>
    <col min="1290" max="1290" width="18.42578125" style="2" customWidth="1"/>
    <col min="1291" max="1291" width="30.85546875" style="2" customWidth="1"/>
    <col min="1292" max="1292" width="27.140625" style="2" bestFit="1" customWidth="1"/>
    <col min="1293" max="1540" width="9.140625" style="2"/>
    <col min="1541" max="1541" width="7.140625" style="2" customWidth="1"/>
    <col min="1542" max="1542" width="60.28515625" style="2" customWidth="1"/>
    <col min="1543" max="1543" width="17" style="2" customWidth="1"/>
    <col min="1544" max="1544" width="19.7109375" style="2" customWidth="1"/>
    <col min="1545" max="1545" width="22" style="2" customWidth="1"/>
    <col min="1546" max="1546" width="18.42578125" style="2" customWidth="1"/>
    <col min="1547" max="1547" width="30.85546875" style="2" customWidth="1"/>
    <col min="1548" max="1548" width="27.140625" style="2" bestFit="1" customWidth="1"/>
    <col min="1549" max="1796" width="9.140625" style="2"/>
    <col min="1797" max="1797" width="7.140625" style="2" customWidth="1"/>
    <col min="1798" max="1798" width="60.28515625" style="2" customWidth="1"/>
    <col min="1799" max="1799" width="17" style="2" customWidth="1"/>
    <col min="1800" max="1800" width="19.7109375" style="2" customWidth="1"/>
    <col min="1801" max="1801" width="22" style="2" customWidth="1"/>
    <col min="1802" max="1802" width="18.42578125" style="2" customWidth="1"/>
    <col min="1803" max="1803" width="30.85546875" style="2" customWidth="1"/>
    <col min="1804" max="1804" width="27.140625" style="2" bestFit="1" customWidth="1"/>
    <col min="1805" max="2052" width="9.140625" style="2"/>
    <col min="2053" max="2053" width="7.140625" style="2" customWidth="1"/>
    <col min="2054" max="2054" width="60.28515625" style="2" customWidth="1"/>
    <col min="2055" max="2055" width="17" style="2" customWidth="1"/>
    <col min="2056" max="2056" width="19.7109375" style="2" customWidth="1"/>
    <col min="2057" max="2057" width="22" style="2" customWidth="1"/>
    <col min="2058" max="2058" width="18.42578125" style="2" customWidth="1"/>
    <col min="2059" max="2059" width="30.85546875" style="2" customWidth="1"/>
    <col min="2060" max="2060" width="27.140625" style="2" bestFit="1" customWidth="1"/>
    <col min="2061" max="2308" width="9.140625" style="2"/>
    <col min="2309" max="2309" width="7.140625" style="2" customWidth="1"/>
    <col min="2310" max="2310" width="60.28515625" style="2" customWidth="1"/>
    <col min="2311" max="2311" width="17" style="2" customWidth="1"/>
    <col min="2312" max="2312" width="19.7109375" style="2" customWidth="1"/>
    <col min="2313" max="2313" width="22" style="2" customWidth="1"/>
    <col min="2314" max="2314" width="18.42578125" style="2" customWidth="1"/>
    <col min="2315" max="2315" width="30.85546875" style="2" customWidth="1"/>
    <col min="2316" max="2316" width="27.140625" style="2" bestFit="1" customWidth="1"/>
    <col min="2317" max="2564" width="9.140625" style="2"/>
    <col min="2565" max="2565" width="7.140625" style="2" customWidth="1"/>
    <col min="2566" max="2566" width="60.28515625" style="2" customWidth="1"/>
    <col min="2567" max="2567" width="17" style="2" customWidth="1"/>
    <col min="2568" max="2568" width="19.7109375" style="2" customWidth="1"/>
    <col min="2569" max="2569" width="22" style="2" customWidth="1"/>
    <col min="2570" max="2570" width="18.42578125" style="2" customWidth="1"/>
    <col min="2571" max="2571" width="30.85546875" style="2" customWidth="1"/>
    <col min="2572" max="2572" width="27.140625" style="2" bestFit="1" customWidth="1"/>
    <col min="2573" max="2820" width="9.140625" style="2"/>
    <col min="2821" max="2821" width="7.140625" style="2" customWidth="1"/>
    <col min="2822" max="2822" width="60.28515625" style="2" customWidth="1"/>
    <col min="2823" max="2823" width="17" style="2" customWidth="1"/>
    <col min="2824" max="2824" width="19.7109375" style="2" customWidth="1"/>
    <col min="2825" max="2825" width="22" style="2" customWidth="1"/>
    <col min="2826" max="2826" width="18.42578125" style="2" customWidth="1"/>
    <col min="2827" max="2827" width="30.85546875" style="2" customWidth="1"/>
    <col min="2828" max="2828" width="27.140625" style="2" bestFit="1" customWidth="1"/>
    <col min="2829" max="3076" width="9.140625" style="2"/>
    <col min="3077" max="3077" width="7.140625" style="2" customWidth="1"/>
    <col min="3078" max="3078" width="60.28515625" style="2" customWidth="1"/>
    <col min="3079" max="3079" width="17" style="2" customWidth="1"/>
    <col min="3080" max="3080" width="19.7109375" style="2" customWidth="1"/>
    <col min="3081" max="3081" width="22" style="2" customWidth="1"/>
    <col min="3082" max="3082" width="18.42578125" style="2" customWidth="1"/>
    <col min="3083" max="3083" width="30.85546875" style="2" customWidth="1"/>
    <col min="3084" max="3084" width="27.140625" style="2" bestFit="1" customWidth="1"/>
    <col min="3085" max="3332" width="9.140625" style="2"/>
    <col min="3333" max="3333" width="7.140625" style="2" customWidth="1"/>
    <col min="3334" max="3334" width="60.28515625" style="2" customWidth="1"/>
    <col min="3335" max="3335" width="17" style="2" customWidth="1"/>
    <col min="3336" max="3336" width="19.7109375" style="2" customWidth="1"/>
    <col min="3337" max="3337" width="22" style="2" customWidth="1"/>
    <col min="3338" max="3338" width="18.42578125" style="2" customWidth="1"/>
    <col min="3339" max="3339" width="30.85546875" style="2" customWidth="1"/>
    <col min="3340" max="3340" width="27.140625" style="2" bestFit="1" customWidth="1"/>
    <col min="3341" max="3588" width="9.140625" style="2"/>
    <col min="3589" max="3589" width="7.140625" style="2" customWidth="1"/>
    <col min="3590" max="3590" width="60.28515625" style="2" customWidth="1"/>
    <col min="3591" max="3591" width="17" style="2" customWidth="1"/>
    <col min="3592" max="3592" width="19.7109375" style="2" customWidth="1"/>
    <col min="3593" max="3593" width="22" style="2" customWidth="1"/>
    <col min="3594" max="3594" width="18.42578125" style="2" customWidth="1"/>
    <col min="3595" max="3595" width="30.85546875" style="2" customWidth="1"/>
    <col min="3596" max="3596" width="27.140625" style="2" bestFit="1" customWidth="1"/>
    <col min="3597" max="3844" width="9.140625" style="2"/>
    <col min="3845" max="3845" width="7.140625" style="2" customWidth="1"/>
    <col min="3846" max="3846" width="60.28515625" style="2" customWidth="1"/>
    <col min="3847" max="3847" width="17" style="2" customWidth="1"/>
    <col min="3848" max="3848" width="19.7109375" style="2" customWidth="1"/>
    <col min="3849" max="3849" width="22" style="2" customWidth="1"/>
    <col min="3850" max="3850" width="18.42578125" style="2" customWidth="1"/>
    <col min="3851" max="3851" width="30.85546875" style="2" customWidth="1"/>
    <col min="3852" max="3852" width="27.140625" style="2" bestFit="1" customWidth="1"/>
    <col min="3853" max="4100" width="9.140625" style="2"/>
    <col min="4101" max="4101" width="7.140625" style="2" customWidth="1"/>
    <col min="4102" max="4102" width="60.28515625" style="2" customWidth="1"/>
    <col min="4103" max="4103" width="17" style="2" customWidth="1"/>
    <col min="4104" max="4104" width="19.7109375" style="2" customWidth="1"/>
    <col min="4105" max="4105" width="22" style="2" customWidth="1"/>
    <col min="4106" max="4106" width="18.42578125" style="2" customWidth="1"/>
    <col min="4107" max="4107" width="30.85546875" style="2" customWidth="1"/>
    <col min="4108" max="4108" width="27.140625" style="2" bestFit="1" customWidth="1"/>
    <col min="4109" max="4356" width="9.140625" style="2"/>
    <col min="4357" max="4357" width="7.140625" style="2" customWidth="1"/>
    <col min="4358" max="4358" width="60.28515625" style="2" customWidth="1"/>
    <col min="4359" max="4359" width="17" style="2" customWidth="1"/>
    <col min="4360" max="4360" width="19.7109375" style="2" customWidth="1"/>
    <col min="4361" max="4361" width="22" style="2" customWidth="1"/>
    <col min="4362" max="4362" width="18.42578125" style="2" customWidth="1"/>
    <col min="4363" max="4363" width="30.85546875" style="2" customWidth="1"/>
    <col min="4364" max="4364" width="27.140625" style="2" bestFit="1" customWidth="1"/>
    <col min="4365" max="4612" width="9.140625" style="2"/>
    <col min="4613" max="4613" width="7.140625" style="2" customWidth="1"/>
    <col min="4614" max="4614" width="60.28515625" style="2" customWidth="1"/>
    <col min="4615" max="4615" width="17" style="2" customWidth="1"/>
    <col min="4616" max="4616" width="19.7109375" style="2" customWidth="1"/>
    <col min="4617" max="4617" width="22" style="2" customWidth="1"/>
    <col min="4618" max="4618" width="18.42578125" style="2" customWidth="1"/>
    <col min="4619" max="4619" width="30.85546875" style="2" customWidth="1"/>
    <col min="4620" max="4620" width="27.140625" style="2" bestFit="1" customWidth="1"/>
    <col min="4621" max="4868" width="9.140625" style="2"/>
    <col min="4869" max="4869" width="7.140625" style="2" customWidth="1"/>
    <col min="4870" max="4870" width="60.28515625" style="2" customWidth="1"/>
    <col min="4871" max="4871" width="17" style="2" customWidth="1"/>
    <col min="4872" max="4872" width="19.7109375" style="2" customWidth="1"/>
    <col min="4873" max="4873" width="22" style="2" customWidth="1"/>
    <col min="4874" max="4874" width="18.42578125" style="2" customWidth="1"/>
    <col min="4875" max="4875" width="30.85546875" style="2" customWidth="1"/>
    <col min="4876" max="4876" width="27.140625" style="2" bestFit="1" customWidth="1"/>
    <col min="4877" max="5124" width="9.140625" style="2"/>
    <col min="5125" max="5125" width="7.140625" style="2" customWidth="1"/>
    <col min="5126" max="5126" width="60.28515625" style="2" customWidth="1"/>
    <col min="5127" max="5127" width="17" style="2" customWidth="1"/>
    <col min="5128" max="5128" width="19.7109375" style="2" customWidth="1"/>
    <col min="5129" max="5129" width="22" style="2" customWidth="1"/>
    <col min="5130" max="5130" width="18.42578125" style="2" customWidth="1"/>
    <col min="5131" max="5131" width="30.85546875" style="2" customWidth="1"/>
    <col min="5132" max="5132" width="27.140625" style="2" bestFit="1" customWidth="1"/>
    <col min="5133" max="5380" width="9.140625" style="2"/>
    <col min="5381" max="5381" width="7.140625" style="2" customWidth="1"/>
    <col min="5382" max="5382" width="60.28515625" style="2" customWidth="1"/>
    <col min="5383" max="5383" width="17" style="2" customWidth="1"/>
    <col min="5384" max="5384" width="19.7109375" style="2" customWidth="1"/>
    <col min="5385" max="5385" width="22" style="2" customWidth="1"/>
    <col min="5386" max="5386" width="18.42578125" style="2" customWidth="1"/>
    <col min="5387" max="5387" width="30.85546875" style="2" customWidth="1"/>
    <col min="5388" max="5388" width="27.140625" style="2" bestFit="1" customWidth="1"/>
    <col min="5389" max="5636" width="9.140625" style="2"/>
    <col min="5637" max="5637" width="7.140625" style="2" customWidth="1"/>
    <col min="5638" max="5638" width="60.28515625" style="2" customWidth="1"/>
    <col min="5639" max="5639" width="17" style="2" customWidth="1"/>
    <col min="5640" max="5640" width="19.7109375" style="2" customWidth="1"/>
    <col min="5641" max="5641" width="22" style="2" customWidth="1"/>
    <col min="5642" max="5642" width="18.42578125" style="2" customWidth="1"/>
    <col min="5643" max="5643" width="30.85546875" style="2" customWidth="1"/>
    <col min="5644" max="5644" width="27.140625" style="2" bestFit="1" customWidth="1"/>
    <col min="5645" max="5892" width="9.140625" style="2"/>
    <col min="5893" max="5893" width="7.140625" style="2" customWidth="1"/>
    <col min="5894" max="5894" width="60.28515625" style="2" customWidth="1"/>
    <col min="5895" max="5895" width="17" style="2" customWidth="1"/>
    <col min="5896" max="5896" width="19.7109375" style="2" customWidth="1"/>
    <col min="5897" max="5897" width="22" style="2" customWidth="1"/>
    <col min="5898" max="5898" width="18.42578125" style="2" customWidth="1"/>
    <col min="5899" max="5899" width="30.85546875" style="2" customWidth="1"/>
    <col min="5900" max="5900" width="27.140625" style="2" bestFit="1" customWidth="1"/>
    <col min="5901" max="6148" width="9.140625" style="2"/>
    <col min="6149" max="6149" width="7.140625" style="2" customWidth="1"/>
    <col min="6150" max="6150" width="60.28515625" style="2" customWidth="1"/>
    <col min="6151" max="6151" width="17" style="2" customWidth="1"/>
    <col min="6152" max="6152" width="19.7109375" style="2" customWidth="1"/>
    <col min="6153" max="6153" width="22" style="2" customWidth="1"/>
    <col min="6154" max="6154" width="18.42578125" style="2" customWidth="1"/>
    <col min="6155" max="6155" width="30.85546875" style="2" customWidth="1"/>
    <col min="6156" max="6156" width="27.140625" style="2" bestFit="1" customWidth="1"/>
    <col min="6157" max="6404" width="9.140625" style="2"/>
    <col min="6405" max="6405" width="7.140625" style="2" customWidth="1"/>
    <col min="6406" max="6406" width="60.28515625" style="2" customWidth="1"/>
    <col min="6407" max="6407" width="17" style="2" customWidth="1"/>
    <col min="6408" max="6408" width="19.7109375" style="2" customWidth="1"/>
    <col min="6409" max="6409" width="22" style="2" customWidth="1"/>
    <col min="6410" max="6410" width="18.42578125" style="2" customWidth="1"/>
    <col min="6411" max="6411" width="30.85546875" style="2" customWidth="1"/>
    <col min="6412" max="6412" width="27.140625" style="2" bestFit="1" customWidth="1"/>
    <col min="6413" max="6660" width="9.140625" style="2"/>
    <col min="6661" max="6661" width="7.140625" style="2" customWidth="1"/>
    <col min="6662" max="6662" width="60.28515625" style="2" customWidth="1"/>
    <col min="6663" max="6663" width="17" style="2" customWidth="1"/>
    <col min="6664" max="6664" width="19.7109375" style="2" customWidth="1"/>
    <col min="6665" max="6665" width="22" style="2" customWidth="1"/>
    <col min="6666" max="6666" width="18.42578125" style="2" customWidth="1"/>
    <col min="6667" max="6667" width="30.85546875" style="2" customWidth="1"/>
    <col min="6668" max="6668" width="27.140625" style="2" bestFit="1" customWidth="1"/>
    <col min="6669" max="6916" width="9.140625" style="2"/>
    <col min="6917" max="6917" width="7.140625" style="2" customWidth="1"/>
    <col min="6918" max="6918" width="60.28515625" style="2" customWidth="1"/>
    <col min="6919" max="6919" width="17" style="2" customWidth="1"/>
    <col min="6920" max="6920" width="19.7109375" style="2" customWidth="1"/>
    <col min="6921" max="6921" width="22" style="2" customWidth="1"/>
    <col min="6922" max="6922" width="18.42578125" style="2" customWidth="1"/>
    <col min="6923" max="6923" width="30.85546875" style="2" customWidth="1"/>
    <col min="6924" max="6924" width="27.140625" style="2" bestFit="1" customWidth="1"/>
    <col min="6925" max="7172" width="9.140625" style="2"/>
    <col min="7173" max="7173" width="7.140625" style="2" customWidth="1"/>
    <col min="7174" max="7174" width="60.28515625" style="2" customWidth="1"/>
    <col min="7175" max="7175" width="17" style="2" customWidth="1"/>
    <col min="7176" max="7176" width="19.7109375" style="2" customWidth="1"/>
    <col min="7177" max="7177" width="22" style="2" customWidth="1"/>
    <col min="7178" max="7178" width="18.42578125" style="2" customWidth="1"/>
    <col min="7179" max="7179" width="30.85546875" style="2" customWidth="1"/>
    <col min="7180" max="7180" width="27.140625" style="2" bestFit="1" customWidth="1"/>
    <col min="7181" max="7428" width="9.140625" style="2"/>
    <col min="7429" max="7429" width="7.140625" style="2" customWidth="1"/>
    <col min="7430" max="7430" width="60.28515625" style="2" customWidth="1"/>
    <col min="7431" max="7431" width="17" style="2" customWidth="1"/>
    <col min="7432" max="7432" width="19.7109375" style="2" customWidth="1"/>
    <col min="7433" max="7433" width="22" style="2" customWidth="1"/>
    <col min="7434" max="7434" width="18.42578125" style="2" customWidth="1"/>
    <col min="7435" max="7435" width="30.85546875" style="2" customWidth="1"/>
    <col min="7436" max="7436" width="27.140625" style="2" bestFit="1" customWidth="1"/>
    <col min="7437" max="7684" width="9.140625" style="2"/>
    <col min="7685" max="7685" width="7.140625" style="2" customWidth="1"/>
    <col min="7686" max="7686" width="60.28515625" style="2" customWidth="1"/>
    <col min="7687" max="7687" width="17" style="2" customWidth="1"/>
    <col min="7688" max="7688" width="19.7109375" style="2" customWidth="1"/>
    <col min="7689" max="7689" width="22" style="2" customWidth="1"/>
    <col min="7690" max="7690" width="18.42578125" style="2" customWidth="1"/>
    <col min="7691" max="7691" width="30.85546875" style="2" customWidth="1"/>
    <col min="7692" max="7692" width="27.140625" style="2" bestFit="1" customWidth="1"/>
    <col min="7693" max="7940" width="9.140625" style="2"/>
    <col min="7941" max="7941" width="7.140625" style="2" customWidth="1"/>
    <col min="7942" max="7942" width="60.28515625" style="2" customWidth="1"/>
    <col min="7943" max="7943" width="17" style="2" customWidth="1"/>
    <col min="7944" max="7944" width="19.7109375" style="2" customWidth="1"/>
    <col min="7945" max="7945" width="22" style="2" customWidth="1"/>
    <col min="7946" max="7946" width="18.42578125" style="2" customWidth="1"/>
    <col min="7947" max="7947" width="30.85546875" style="2" customWidth="1"/>
    <col min="7948" max="7948" width="27.140625" style="2" bestFit="1" customWidth="1"/>
    <col min="7949" max="8196" width="9.140625" style="2"/>
    <col min="8197" max="8197" width="7.140625" style="2" customWidth="1"/>
    <col min="8198" max="8198" width="60.28515625" style="2" customWidth="1"/>
    <col min="8199" max="8199" width="17" style="2" customWidth="1"/>
    <col min="8200" max="8200" width="19.7109375" style="2" customWidth="1"/>
    <col min="8201" max="8201" width="22" style="2" customWidth="1"/>
    <col min="8202" max="8202" width="18.42578125" style="2" customWidth="1"/>
    <col min="8203" max="8203" width="30.85546875" style="2" customWidth="1"/>
    <col min="8204" max="8204" width="27.140625" style="2" bestFit="1" customWidth="1"/>
    <col min="8205" max="8452" width="9.140625" style="2"/>
    <col min="8453" max="8453" width="7.140625" style="2" customWidth="1"/>
    <col min="8454" max="8454" width="60.28515625" style="2" customWidth="1"/>
    <col min="8455" max="8455" width="17" style="2" customWidth="1"/>
    <col min="8456" max="8456" width="19.7109375" style="2" customWidth="1"/>
    <col min="8457" max="8457" width="22" style="2" customWidth="1"/>
    <col min="8458" max="8458" width="18.42578125" style="2" customWidth="1"/>
    <col min="8459" max="8459" width="30.85546875" style="2" customWidth="1"/>
    <col min="8460" max="8460" width="27.140625" style="2" bestFit="1" customWidth="1"/>
    <col min="8461" max="8708" width="9.140625" style="2"/>
    <col min="8709" max="8709" width="7.140625" style="2" customWidth="1"/>
    <col min="8710" max="8710" width="60.28515625" style="2" customWidth="1"/>
    <col min="8711" max="8711" width="17" style="2" customWidth="1"/>
    <col min="8712" max="8712" width="19.7109375" style="2" customWidth="1"/>
    <col min="8713" max="8713" width="22" style="2" customWidth="1"/>
    <col min="8714" max="8714" width="18.42578125" style="2" customWidth="1"/>
    <col min="8715" max="8715" width="30.85546875" style="2" customWidth="1"/>
    <col min="8716" max="8716" width="27.140625" style="2" bestFit="1" customWidth="1"/>
    <col min="8717" max="8964" width="9.140625" style="2"/>
    <col min="8965" max="8965" width="7.140625" style="2" customWidth="1"/>
    <col min="8966" max="8966" width="60.28515625" style="2" customWidth="1"/>
    <col min="8967" max="8967" width="17" style="2" customWidth="1"/>
    <col min="8968" max="8968" width="19.7109375" style="2" customWidth="1"/>
    <col min="8969" max="8969" width="22" style="2" customWidth="1"/>
    <col min="8970" max="8970" width="18.42578125" style="2" customWidth="1"/>
    <col min="8971" max="8971" width="30.85546875" style="2" customWidth="1"/>
    <col min="8972" max="8972" width="27.140625" style="2" bestFit="1" customWidth="1"/>
    <col min="8973" max="9220" width="9.140625" style="2"/>
    <col min="9221" max="9221" width="7.140625" style="2" customWidth="1"/>
    <col min="9222" max="9222" width="60.28515625" style="2" customWidth="1"/>
    <col min="9223" max="9223" width="17" style="2" customWidth="1"/>
    <col min="9224" max="9224" width="19.7109375" style="2" customWidth="1"/>
    <col min="9225" max="9225" width="22" style="2" customWidth="1"/>
    <col min="9226" max="9226" width="18.42578125" style="2" customWidth="1"/>
    <col min="9227" max="9227" width="30.85546875" style="2" customWidth="1"/>
    <col min="9228" max="9228" width="27.140625" style="2" bestFit="1" customWidth="1"/>
    <col min="9229" max="9476" width="9.140625" style="2"/>
    <col min="9477" max="9477" width="7.140625" style="2" customWidth="1"/>
    <col min="9478" max="9478" width="60.28515625" style="2" customWidth="1"/>
    <col min="9479" max="9479" width="17" style="2" customWidth="1"/>
    <col min="9480" max="9480" width="19.7109375" style="2" customWidth="1"/>
    <col min="9481" max="9481" width="22" style="2" customWidth="1"/>
    <col min="9482" max="9482" width="18.42578125" style="2" customWidth="1"/>
    <col min="9483" max="9483" width="30.85546875" style="2" customWidth="1"/>
    <col min="9484" max="9484" width="27.140625" style="2" bestFit="1" customWidth="1"/>
    <col min="9485" max="9732" width="9.140625" style="2"/>
    <col min="9733" max="9733" width="7.140625" style="2" customWidth="1"/>
    <col min="9734" max="9734" width="60.28515625" style="2" customWidth="1"/>
    <col min="9735" max="9735" width="17" style="2" customWidth="1"/>
    <col min="9736" max="9736" width="19.7109375" style="2" customWidth="1"/>
    <col min="9737" max="9737" width="22" style="2" customWidth="1"/>
    <col min="9738" max="9738" width="18.42578125" style="2" customWidth="1"/>
    <col min="9739" max="9739" width="30.85546875" style="2" customWidth="1"/>
    <col min="9740" max="9740" width="27.140625" style="2" bestFit="1" customWidth="1"/>
    <col min="9741" max="9988" width="9.140625" style="2"/>
    <col min="9989" max="9989" width="7.140625" style="2" customWidth="1"/>
    <col min="9990" max="9990" width="60.28515625" style="2" customWidth="1"/>
    <col min="9991" max="9991" width="17" style="2" customWidth="1"/>
    <col min="9992" max="9992" width="19.7109375" style="2" customWidth="1"/>
    <col min="9993" max="9993" width="22" style="2" customWidth="1"/>
    <col min="9994" max="9994" width="18.42578125" style="2" customWidth="1"/>
    <col min="9995" max="9995" width="30.85546875" style="2" customWidth="1"/>
    <col min="9996" max="9996" width="27.140625" style="2" bestFit="1" customWidth="1"/>
    <col min="9997" max="10244" width="9.140625" style="2"/>
    <col min="10245" max="10245" width="7.140625" style="2" customWidth="1"/>
    <col min="10246" max="10246" width="60.28515625" style="2" customWidth="1"/>
    <col min="10247" max="10247" width="17" style="2" customWidth="1"/>
    <col min="10248" max="10248" width="19.7109375" style="2" customWidth="1"/>
    <col min="10249" max="10249" width="22" style="2" customWidth="1"/>
    <col min="10250" max="10250" width="18.42578125" style="2" customWidth="1"/>
    <col min="10251" max="10251" width="30.85546875" style="2" customWidth="1"/>
    <col min="10252" max="10252" width="27.140625" style="2" bestFit="1" customWidth="1"/>
    <col min="10253" max="10500" width="9.140625" style="2"/>
    <col min="10501" max="10501" width="7.140625" style="2" customWidth="1"/>
    <col min="10502" max="10502" width="60.28515625" style="2" customWidth="1"/>
    <col min="10503" max="10503" width="17" style="2" customWidth="1"/>
    <col min="10504" max="10504" width="19.7109375" style="2" customWidth="1"/>
    <col min="10505" max="10505" width="22" style="2" customWidth="1"/>
    <col min="10506" max="10506" width="18.42578125" style="2" customWidth="1"/>
    <col min="10507" max="10507" width="30.85546875" style="2" customWidth="1"/>
    <col min="10508" max="10508" width="27.140625" style="2" bestFit="1" customWidth="1"/>
    <col min="10509" max="10756" width="9.140625" style="2"/>
    <col min="10757" max="10757" width="7.140625" style="2" customWidth="1"/>
    <col min="10758" max="10758" width="60.28515625" style="2" customWidth="1"/>
    <col min="10759" max="10759" width="17" style="2" customWidth="1"/>
    <col min="10760" max="10760" width="19.7109375" style="2" customWidth="1"/>
    <col min="10761" max="10761" width="22" style="2" customWidth="1"/>
    <col min="10762" max="10762" width="18.42578125" style="2" customWidth="1"/>
    <col min="10763" max="10763" width="30.85546875" style="2" customWidth="1"/>
    <col min="10764" max="10764" width="27.140625" style="2" bestFit="1" customWidth="1"/>
    <col min="10765" max="11012" width="9.140625" style="2"/>
    <col min="11013" max="11013" width="7.140625" style="2" customWidth="1"/>
    <col min="11014" max="11014" width="60.28515625" style="2" customWidth="1"/>
    <col min="11015" max="11015" width="17" style="2" customWidth="1"/>
    <col min="11016" max="11016" width="19.7109375" style="2" customWidth="1"/>
    <col min="11017" max="11017" width="22" style="2" customWidth="1"/>
    <col min="11018" max="11018" width="18.42578125" style="2" customWidth="1"/>
    <col min="11019" max="11019" width="30.85546875" style="2" customWidth="1"/>
    <col min="11020" max="11020" width="27.140625" style="2" bestFit="1" customWidth="1"/>
    <col min="11021" max="11268" width="9.140625" style="2"/>
    <col min="11269" max="11269" width="7.140625" style="2" customWidth="1"/>
    <col min="11270" max="11270" width="60.28515625" style="2" customWidth="1"/>
    <col min="11271" max="11271" width="17" style="2" customWidth="1"/>
    <col min="11272" max="11272" width="19.7109375" style="2" customWidth="1"/>
    <col min="11273" max="11273" width="22" style="2" customWidth="1"/>
    <col min="11274" max="11274" width="18.42578125" style="2" customWidth="1"/>
    <col min="11275" max="11275" width="30.85546875" style="2" customWidth="1"/>
    <col min="11276" max="11276" width="27.140625" style="2" bestFit="1" customWidth="1"/>
    <col min="11277" max="11524" width="9.140625" style="2"/>
    <col min="11525" max="11525" width="7.140625" style="2" customWidth="1"/>
    <col min="11526" max="11526" width="60.28515625" style="2" customWidth="1"/>
    <col min="11527" max="11527" width="17" style="2" customWidth="1"/>
    <col min="11528" max="11528" width="19.7109375" style="2" customWidth="1"/>
    <col min="11529" max="11529" width="22" style="2" customWidth="1"/>
    <col min="11530" max="11530" width="18.42578125" style="2" customWidth="1"/>
    <col min="11531" max="11531" width="30.85546875" style="2" customWidth="1"/>
    <col min="11532" max="11532" width="27.140625" style="2" bestFit="1" customWidth="1"/>
    <col min="11533" max="11780" width="9.140625" style="2"/>
    <col min="11781" max="11781" width="7.140625" style="2" customWidth="1"/>
    <col min="11782" max="11782" width="60.28515625" style="2" customWidth="1"/>
    <col min="11783" max="11783" width="17" style="2" customWidth="1"/>
    <col min="11784" max="11784" width="19.7109375" style="2" customWidth="1"/>
    <col min="11785" max="11785" width="22" style="2" customWidth="1"/>
    <col min="11786" max="11786" width="18.42578125" style="2" customWidth="1"/>
    <col min="11787" max="11787" width="30.85546875" style="2" customWidth="1"/>
    <col min="11788" max="11788" width="27.140625" style="2" bestFit="1" customWidth="1"/>
    <col min="11789" max="12036" width="9.140625" style="2"/>
    <col min="12037" max="12037" width="7.140625" style="2" customWidth="1"/>
    <col min="12038" max="12038" width="60.28515625" style="2" customWidth="1"/>
    <col min="12039" max="12039" width="17" style="2" customWidth="1"/>
    <col min="12040" max="12040" width="19.7109375" style="2" customWidth="1"/>
    <col min="12041" max="12041" width="22" style="2" customWidth="1"/>
    <col min="12042" max="12042" width="18.42578125" style="2" customWidth="1"/>
    <col min="12043" max="12043" width="30.85546875" style="2" customWidth="1"/>
    <col min="12044" max="12044" width="27.140625" style="2" bestFit="1" customWidth="1"/>
    <col min="12045" max="12292" width="9.140625" style="2"/>
    <col min="12293" max="12293" width="7.140625" style="2" customWidth="1"/>
    <col min="12294" max="12294" width="60.28515625" style="2" customWidth="1"/>
    <col min="12295" max="12295" width="17" style="2" customWidth="1"/>
    <col min="12296" max="12296" width="19.7109375" style="2" customWidth="1"/>
    <col min="12297" max="12297" width="22" style="2" customWidth="1"/>
    <col min="12298" max="12298" width="18.42578125" style="2" customWidth="1"/>
    <col min="12299" max="12299" width="30.85546875" style="2" customWidth="1"/>
    <col min="12300" max="12300" width="27.140625" style="2" bestFit="1" customWidth="1"/>
    <col min="12301" max="12548" width="9.140625" style="2"/>
    <col min="12549" max="12549" width="7.140625" style="2" customWidth="1"/>
    <col min="12550" max="12550" width="60.28515625" style="2" customWidth="1"/>
    <col min="12551" max="12551" width="17" style="2" customWidth="1"/>
    <col min="12552" max="12552" width="19.7109375" style="2" customWidth="1"/>
    <col min="12553" max="12553" width="22" style="2" customWidth="1"/>
    <col min="12554" max="12554" width="18.42578125" style="2" customWidth="1"/>
    <col min="12555" max="12555" width="30.85546875" style="2" customWidth="1"/>
    <col min="12556" max="12556" width="27.140625" style="2" bestFit="1" customWidth="1"/>
    <col min="12557" max="12804" width="9.140625" style="2"/>
    <col min="12805" max="12805" width="7.140625" style="2" customWidth="1"/>
    <col min="12806" max="12806" width="60.28515625" style="2" customWidth="1"/>
    <col min="12807" max="12807" width="17" style="2" customWidth="1"/>
    <col min="12808" max="12808" width="19.7109375" style="2" customWidth="1"/>
    <col min="12809" max="12809" width="22" style="2" customWidth="1"/>
    <col min="12810" max="12810" width="18.42578125" style="2" customWidth="1"/>
    <col min="12811" max="12811" width="30.85546875" style="2" customWidth="1"/>
    <col min="12812" max="12812" width="27.140625" style="2" bestFit="1" customWidth="1"/>
    <col min="12813" max="13060" width="9.140625" style="2"/>
    <col min="13061" max="13061" width="7.140625" style="2" customWidth="1"/>
    <col min="13062" max="13062" width="60.28515625" style="2" customWidth="1"/>
    <col min="13063" max="13063" width="17" style="2" customWidth="1"/>
    <col min="13064" max="13064" width="19.7109375" style="2" customWidth="1"/>
    <col min="13065" max="13065" width="22" style="2" customWidth="1"/>
    <col min="13066" max="13066" width="18.42578125" style="2" customWidth="1"/>
    <col min="13067" max="13067" width="30.85546875" style="2" customWidth="1"/>
    <col min="13068" max="13068" width="27.140625" style="2" bestFit="1" customWidth="1"/>
    <col min="13069" max="13316" width="9.140625" style="2"/>
    <col min="13317" max="13317" width="7.140625" style="2" customWidth="1"/>
    <col min="13318" max="13318" width="60.28515625" style="2" customWidth="1"/>
    <col min="13319" max="13319" width="17" style="2" customWidth="1"/>
    <col min="13320" max="13320" width="19.7109375" style="2" customWidth="1"/>
    <col min="13321" max="13321" width="22" style="2" customWidth="1"/>
    <col min="13322" max="13322" width="18.42578125" style="2" customWidth="1"/>
    <col min="13323" max="13323" width="30.85546875" style="2" customWidth="1"/>
    <col min="13324" max="13324" width="27.140625" style="2" bestFit="1" customWidth="1"/>
    <col min="13325" max="13572" width="9.140625" style="2"/>
    <col min="13573" max="13573" width="7.140625" style="2" customWidth="1"/>
    <col min="13574" max="13574" width="60.28515625" style="2" customWidth="1"/>
    <col min="13575" max="13575" width="17" style="2" customWidth="1"/>
    <col min="13576" max="13576" width="19.7109375" style="2" customWidth="1"/>
    <col min="13577" max="13577" width="22" style="2" customWidth="1"/>
    <col min="13578" max="13578" width="18.42578125" style="2" customWidth="1"/>
    <col min="13579" max="13579" width="30.85546875" style="2" customWidth="1"/>
    <col min="13580" max="13580" width="27.140625" style="2" bestFit="1" customWidth="1"/>
    <col min="13581" max="13828" width="9.140625" style="2"/>
    <col min="13829" max="13829" width="7.140625" style="2" customWidth="1"/>
    <col min="13830" max="13830" width="60.28515625" style="2" customWidth="1"/>
    <col min="13831" max="13831" width="17" style="2" customWidth="1"/>
    <col min="13832" max="13832" width="19.7109375" style="2" customWidth="1"/>
    <col min="13833" max="13833" width="22" style="2" customWidth="1"/>
    <col min="13834" max="13834" width="18.42578125" style="2" customWidth="1"/>
    <col min="13835" max="13835" width="30.85546875" style="2" customWidth="1"/>
    <col min="13836" max="13836" width="27.140625" style="2" bestFit="1" customWidth="1"/>
    <col min="13837" max="14084" width="9.140625" style="2"/>
    <col min="14085" max="14085" width="7.140625" style="2" customWidth="1"/>
    <col min="14086" max="14086" width="60.28515625" style="2" customWidth="1"/>
    <col min="14087" max="14087" width="17" style="2" customWidth="1"/>
    <col min="14088" max="14088" width="19.7109375" style="2" customWidth="1"/>
    <col min="14089" max="14089" width="22" style="2" customWidth="1"/>
    <col min="14090" max="14090" width="18.42578125" style="2" customWidth="1"/>
    <col min="14091" max="14091" width="30.85546875" style="2" customWidth="1"/>
    <col min="14092" max="14092" width="27.140625" style="2" bestFit="1" customWidth="1"/>
    <col min="14093" max="14340" width="9.140625" style="2"/>
    <col min="14341" max="14341" width="7.140625" style="2" customWidth="1"/>
    <col min="14342" max="14342" width="60.28515625" style="2" customWidth="1"/>
    <col min="14343" max="14343" width="17" style="2" customWidth="1"/>
    <col min="14344" max="14344" width="19.7109375" style="2" customWidth="1"/>
    <col min="14345" max="14345" width="22" style="2" customWidth="1"/>
    <col min="14346" max="14346" width="18.42578125" style="2" customWidth="1"/>
    <col min="14347" max="14347" width="30.85546875" style="2" customWidth="1"/>
    <col min="14348" max="14348" width="27.140625" style="2" bestFit="1" customWidth="1"/>
    <col min="14349" max="14596" width="9.140625" style="2"/>
    <col min="14597" max="14597" width="7.140625" style="2" customWidth="1"/>
    <col min="14598" max="14598" width="60.28515625" style="2" customWidth="1"/>
    <col min="14599" max="14599" width="17" style="2" customWidth="1"/>
    <col min="14600" max="14600" width="19.7109375" style="2" customWidth="1"/>
    <col min="14601" max="14601" width="22" style="2" customWidth="1"/>
    <col min="14602" max="14602" width="18.42578125" style="2" customWidth="1"/>
    <col min="14603" max="14603" width="30.85546875" style="2" customWidth="1"/>
    <col min="14604" max="14604" width="27.140625" style="2" bestFit="1" customWidth="1"/>
    <col min="14605" max="14852" width="9.140625" style="2"/>
    <col min="14853" max="14853" width="7.140625" style="2" customWidth="1"/>
    <col min="14854" max="14854" width="60.28515625" style="2" customWidth="1"/>
    <col min="14855" max="14855" width="17" style="2" customWidth="1"/>
    <col min="14856" max="14856" width="19.7109375" style="2" customWidth="1"/>
    <col min="14857" max="14857" width="22" style="2" customWidth="1"/>
    <col min="14858" max="14858" width="18.42578125" style="2" customWidth="1"/>
    <col min="14859" max="14859" width="30.85546875" style="2" customWidth="1"/>
    <col min="14860" max="14860" width="27.140625" style="2" bestFit="1" customWidth="1"/>
    <col min="14861" max="15108" width="9.140625" style="2"/>
    <col min="15109" max="15109" width="7.140625" style="2" customWidth="1"/>
    <col min="15110" max="15110" width="60.28515625" style="2" customWidth="1"/>
    <col min="15111" max="15111" width="17" style="2" customWidth="1"/>
    <col min="15112" max="15112" width="19.7109375" style="2" customWidth="1"/>
    <col min="15113" max="15113" width="22" style="2" customWidth="1"/>
    <col min="15114" max="15114" width="18.42578125" style="2" customWidth="1"/>
    <col min="15115" max="15115" width="30.85546875" style="2" customWidth="1"/>
    <col min="15116" max="15116" width="27.140625" style="2" bestFit="1" customWidth="1"/>
    <col min="15117" max="15364" width="9.140625" style="2"/>
    <col min="15365" max="15365" width="7.140625" style="2" customWidth="1"/>
    <col min="15366" max="15366" width="60.28515625" style="2" customWidth="1"/>
    <col min="15367" max="15367" width="17" style="2" customWidth="1"/>
    <col min="15368" max="15368" width="19.7109375" style="2" customWidth="1"/>
    <col min="15369" max="15369" width="22" style="2" customWidth="1"/>
    <col min="15370" max="15370" width="18.42578125" style="2" customWidth="1"/>
    <col min="15371" max="15371" width="30.85546875" style="2" customWidth="1"/>
    <col min="15372" max="15372" width="27.140625" style="2" bestFit="1" customWidth="1"/>
    <col min="15373" max="15620" width="9.140625" style="2"/>
    <col min="15621" max="15621" width="7.140625" style="2" customWidth="1"/>
    <col min="15622" max="15622" width="60.28515625" style="2" customWidth="1"/>
    <col min="15623" max="15623" width="17" style="2" customWidth="1"/>
    <col min="15624" max="15624" width="19.7109375" style="2" customWidth="1"/>
    <col min="15625" max="15625" width="22" style="2" customWidth="1"/>
    <col min="15626" max="15626" width="18.42578125" style="2" customWidth="1"/>
    <col min="15627" max="15627" width="30.85546875" style="2" customWidth="1"/>
    <col min="15628" max="15628" width="27.140625" style="2" bestFit="1" customWidth="1"/>
    <col min="15629" max="15876" width="9.140625" style="2"/>
    <col min="15877" max="15877" width="7.140625" style="2" customWidth="1"/>
    <col min="15878" max="15878" width="60.28515625" style="2" customWidth="1"/>
    <col min="15879" max="15879" width="17" style="2" customWidth="1"/>
    <col min="15880" max="15880" width="19.7109375" style="2" customWidth="1"/>
    <col min="15881" max="15881" width="22" style="2" customWidth="1"/>
    <col min="15882" max="15882" width="18.42578125" style="2" customWidth="1"/>
    <col min="15883" max="15883" width="30.85546875" style="2" customWidth="1"/>
    <col min="15884" max="15884" width="27.140625" style="2" bestFit="1" customWidth="1"/>
    <col min="15885" max="16132" width="9.140625" style="2"/>
    <col min="16133" max="16133" width="7.140625" style="2" customWidth="1"/>
    <col min="16134" max="16134" width="60.28515625" style="2" customWidth="1"/>
    <col min="16135" max="16135" width="17" style="2" customWidth="1"/>
    <col min="16136" max="16136" width="19.7109375" style="2" customWidth="1"/>
    <col min="16137" max="16137" width="22" style="2" customWidth="1"/>
    <col min="16138" max="16138" width="18.42578125" style="2" customWidth="1"/>
    <col min="16139" max="16139" width="30.85546875" style="2" customWidth="1"/>
    <col min="16140" max="16140" width="27.140625" style="2" bestFit="1" customWidth="1"/>
    <col min="16141" max="16384" width="9.140625" style="2"/>
  </cols>
  <sheetData>
    <row r="1" spans="1:12" ht="15.75" x14ac:dyDescent="0.25">
      <c r="A1" s="28"/>
      <c r="B1" s="28"/>
      <c r="C1" s="29"/>
      <c r="D1" s="30"/>
      <c r="E1" s="30"/>
      <c r="F1" s="30"/>
      <c r="G1" s="30"/>
      <c r="H1" s="31" t="s">
        <v>45</v>
      </c>
      <c r="I1" s="31"/>
    </row>
    <row r="2" spans="1:12" ht="15.75" x14ac:dyDescent="0.25">
      <c r="A2" s="28"/>
      <c r="B2" s="28"/>
      <c r="C2" s="303" t="s">
        <v>83</v>
      </c>
      <c r="D2" s="303"/>
      <c r="E2" s="303"/>
      <c r="F2" s="303"/>
      <c r="G2" s="303"/>
      <c r="H2" s="303"/>
      <c r="I2" s="170"/>
    </row>
    <row r="3" spans="1:12" x14ac:dyDescent="0.25">
      <c r="A3" s="28"/>
      <c r="B3" s="28"/>
      <c r="C3" s="32"/>
      <c r="D3" s="33"/>
      <c r="E3" s="33"/>
      <c r="F3" s="33"/>
      <c r="G3" s="33"/>
      <c r="H3" s="33"/>
      <c r="I3" s="33"/>
    </row>
    <row r="4" spans="1:12" x14ac:dyDescent="0.25">
      <c r="A4" s="304" t="s">
        <v>46</v>
      </c>
      <c r="B4" s="304"/>
      <c r="C4" s="304"/>
      <c r="D4" s="304"/>
      <c r="E4" s="304"/>
      <c r="F4" s="304"/>
      <c r="G4" s="304"/>
      <c r="H4" s="304"/>
      <c r="I4" s="171"/>
    </row>
    <row r="5" spans="1:12" s="34" customFormat="1" ht="12.75" x14ac:dyDescent="0.25">
      <c r="A5" s="304" t="s">
        <v>47</v>
      </c>
      <c r="B5" s="304"/>
      <c r="C5" s="304"/>
      <c r="D5" s="304"/>
      <c r="E5" s="304"/>
      <c r="F5" s="304"/>
      <c r="G5" s="304"/>
      <c r="H5" s="304"/>
      <c r="I5" s="171"/>
    </row>
    <row r="6" spans="1:12" s="34" customFormat="1" ht="80.25" customHeight="1" thickBot="1" x14ac:dyDescent="0.3">
      <c r="A6" s="305" t="s">
        <v>95</v>
      </c>
      <c r="B6" s="305"/>
      <c r="C6" s="306"/>
      <c r="D6" s="306"/>
      <c r="E6" s="306"/>
      <c r="F6" s="306"/>
      <c r="G6" s="306"/>
      <c r="H6" s="306"/>
      <c r="I6" s="132"/>
    </row>
    <row r="7" spans="1:12" s="35" customFormat="1" ht="15.75" thickBot="1" x14ac:dyDescent="0.3">
      <c r="A7" s="307" t="s">
        <v>48</v>
      </c>
      <c r="B7" s="307" t="s">
        <v>77</v>
      </c>
      <c r="C7" s="309" t="s">
        <v>49</v>
      </c>
      <c r="D7" s="311" t="s">
        <v>50</v>
      </c>
      <c r="E7" s="311"/>
      <c r="F7" s="312"/>
      <c r="G7" s="312"/>
      <c r="H7" s="313"/>
      <c r="I7" s="142" t="s">
        <v>85</v>
      </c>
      <c r="J7" s="143">
        <v>1</v>
      </c>
    </row>
    <row r="8" spans="1:12" ht="37.5" customHeight="1" thickBot="1" x14ac:dyDescent="0.3">
      <c r="A8" s="308"/>
      <c r="B8" s="308"/>
      <c r="C8" s="310"/>
      <c r="D8" s="36" t="s">
        <v>51</v>
      </c>
      <c r="E8" s="37" t="s">
        <v>78</v>
      </c>
      <c r="F8" s="144" t="s">
        <v>85</v>
      </c>
      <c r="G8" s="144" t="s">
        <v>80</v>
      </c>
      <c r="H8" s="38" t="s">
        <v>79</v>
      </c>
      <c r="I8" s="142" t="s">
        <v>81</v>
      </c>
      <c r="J8" s="143">
        <v>0.87</v>
      </c>
    </row>
    <row r="9" spans="1:12" s="44" customFormat="1" ht="12.75" thickBot="1" x14ac:dyDescent="0.3">
      <c r="A9" s="39">
        <v>1</v>
      </c>
      <c r="B9" s="39"/>
      <c r="C9" s="40">
        <v>2</v>
      </c>
      <c r="D9" s="41">
        <v>3</v>
      </c>
      <c r="E9" s="42">
        <v>4</v>
      </c>
      <c r="F9" s="145"/>
      <c r="G9" s="145"/>
      <c r="H9" s="43">
        <v>5</v>
      </c>
      <c r="I9" s="45"/>
      <c r="K9" s="45"/>
      <c r="L9" s="45"/>
    </row>
    <row r="10" spans="1:12" s="52" customFormat="1" ht="24" x14ac:dyDescent="0.25">
      <c r="A10" s="46">
        <v>1</v>
      </c>
      <c r="B10" s="46"/>
      <c r="C10" s="47" t="s">
        <v>52</v>
      </c>
      <c r="D10" s="48">
        <f>SUBTOTAL(9,D12:D18)</f>
        <v>7525931</v>
      </c>
      <c r="E10" s="49">
        <f>SUBTOTAL(9,E11:E18)</f>
        <v>93733824</v>
      </c>
      <c r="F10" s="49"/>
      <c r="G10" s="49"/>
      <c r="H10" s="48">
        <f>SUBTOTAL(9,H12:H18)</f>
        <v>81548426.879999995</v>
      </c>
      <c r="I10" s="77"/>
      <c r="J10" s="50"/>
      <c r="K10" s="51"/>
      <c r="L10" s="51"/>
    </row>
    <row r="11" spans="1:12" s="52" customFormat="1" ht="12.75" x14ac:dyDescent="0.25">
      <c r="A11" s="153"/>
      <c r="B11" s="153"/>
      <c r="C11" s="154"/>
      <c r="D11" s="172"/>
      <c r="E11" s="178"/>
      <c r="F11" s="178"/>
      <c r="G11" s="155"/>
      <c r="H11" s="155"/>
      <c r="I11" s="77"/>
      <c r="J11" s="50"/>
      <c r="K11" s="51"/>
      <c r="L11" s="51"/>
    </row>
    <row r="12" spans="1:12" s="52" customFormat="1" ht="12.75" x14ac:dyDescent="0.25">
      <c r="A12" s="153" t="s">
        <v>53</v>
      </c>
      <c r="B12" s="153"/>
      <c r="C12" s="156" t="s">
        <v>90</v>
      </c>
      <c r="D12" s="172">
        <f>SUBTOTAL(9,D13:D18)</f>
        <v>7525931</v>
      </c>
      <c r="E12" s="172">
        <f>SUBTOTAL(9,E13:E18)</f>
        <v>93733824</v>
      </c>
      <c r="F12" s="172"/>
      <c r="G12" s="155"/>
      <c r="H12" s="172">
        <f>SUBTOTAL(9,H13:H18)</f>
        <v>81548426.879999995</v>
      </c>
      <c r="I12" s="77"/>
      <c r="J12" s="56"/>
      <c r="K12" s="57"/>
      <c r="L12" s="58"/>
    </row>
    <row r="13" spans="1:12" s="52" customFormat="1" ht="12.75" hidden="1" outlineLevel="1" x14ac:dyDescent="0.25">
      <c r="A13" s="153"/>
      <c r="B13" s="153"/>
      <c r="C13" s="156"/>
      <c r="D13" s="172">
        <f>SUBTOTAL(9,D16:D17)</f>
        <v>600771</v>
      </c>
      <c r="E13" s="172">
        <f>SUBTOTAL(9,E16:E17)</f>
        <v>7474155</v>
      </c>
      <c r="F13" s="172"/>
      <c r="G13" s="155"/>
      <c r="H13" s="172">
        <f>SUBTOTAL(9,H16:H17)</f>
        <v>6502514.8499999996</v>
      </c>
      <c r="I13" s="77"/>
      <c r="J13" s="56"/>
      <c r="K13" s="57"/>
      <c r="L13" s="58"/>
    </row>
    <row r="14" spans="1:12" s="52" customFormat="1" ht="12.75" collapsed="1" x14ac:dyDescent="0.25">
      <c r="A14" s="53"/>
      <c r="B14" s="53"/>
      <c r="C14" s="54" t="s">
        <v>76</v>
      </c>
      <c r="D14" s="173"/>
      <c r="E14" s="179"/>
      <c r="F14" s="179"/>
      <c r="G14" s="55"/>
      <c r="H14" s="55"/>
      <c r="I14" s="71"/>
      <c r="J14" s="56"/>
      <c r="K14" s="57"/>
      <c r="L14" s="58"/>
    </row>
    <row r="15" spans="1:12" s="52" customFormat="1" ht="36" x14ac:dyDescent="0.25">
      <c r="A15" s="53"/>
      <c r="B15" s="192" t="s">
        <v>91</v>
      </c>
      <c r="C15" s="54" t="s">
        <v>92</v>
      </c>
      <c r="D15" s="173">
        <v>3557533</v>
      </c>
      <c r="E15" s="173">
        <v>48448340</v>
      </c>
      <c r="F15" s="193">
        <v>1</v>
      </c>
      <c r="G15" s="194">
        <f>$J$8*$J$7</f>
        <v>0.87</v>
      </c>
      <c r="H15" s="191">
        <f>ROUND(E15*G15,2)</f>
        <v>42150055.799999997</v>
      </c>
      <c r="I15" s="71"/>
      <c r="J15" s="56"/>
      <c r="K15" s="57"/>
      <c r="L15" s="58"/>
    </row>
    <row r="16" spans="1:12" s="141" customFormat="1" ht="24" x14ac:dyDescent="0.25">
      <c r="A16" s="138"/>
      <c r="B16" s="188" t="s">
        <v>93</v>
      </c>
      <c r="C16" s="54" t="s">
        <v>96</v>
      </c>
      <c r="D16" s="173">
        <v>599819</v>
      </c>
      <c r="E16" s="174">
        <v>7466749</v>
      </c>
      <c r="F16" s="193">
        <v>1</v>
      </c>
      <c r="G16" s="195">
        <f t="shared" ref="G16:G18" si="0">$J$8*$J$7</f>
        <v>0.87</v>
      </c>
      <c r="H16" s="191">
        <f t="shared" ref="H16:H18" si="1">ROUND(E16*G16,2)</f>
        <v>6496071.6299999999</v>
      </c>
      <c r="I16" s="162"/>
      <c r="J16" s="163"/>
      <c r="K16" s="139"/>
      <c r="L16" s="140"/>
    </row>
    <row r="17" spans="1:12" s="141" customFormat="1" ht="24" x14ac:dyDescent="0.25">
      <c r="A17" s="138"/>
      <c r="B17" s="188" t="s">
        <v>94</v>
      </c>
      <c r="C17" s="54" t="s">
        <v>97</v>
      </c>
      <c r="D17" s="174">
        <v>952</v>
      </c>
      <c r="E17" s="174">
        <v>7406</v>
      </c>
      <c r="F17" s="193">
        <v>1</v>
      </c>
      <c r="G17" s="195">
        <f t="shared" si="0"/>
        <v>0.87</v>
      </c>
      <c r="H17" s="191">
        <f t="shared" si="1"/>
        <v>6443.22</v>
      </c>
      <c r="I17" s="185"/>
      <c r="J17" s="186"/>
      <c r="K17" s="139"/>
      <c r="L17" s="140"/>
    </row>
    <row r="18" spans="1:12" s="141" customFormat="1" ht="36" customHeight="1" thickBot="1" x14ac:dyDescent="0.3">
      <c r="A18" s="138"/>
      <c r="B18" s="188" t="s">
        <v>98</v>
      </c>
      <c r="C18" s="54" t="s">
        <v>99</v>
      </c>
      <c r="D18" s="174">
        <v>3367627</v>
      </c>
      <c r="E18" s="174">
        <v>37811329</v>
      </c>
      <c r="F18" s="193">
        <v>1</v>
      </c>
      <c r="G18" s="195">
        <f t="shared" si="0"/>
        <v>0.87</v>
      </c>
      <c r="H18" s="191">
        <f t="shared" si="1"/>
        <v>32895856.23</v>
      </c>
      <c r="I18" s="185"/>
      <c r="J18" s="186"/>
      <c r="K18" s="139"/>
      <c r="L18" s="140"/>
    </row>
    <row r="19" spans="1:12" s="52" customFormat="1" ht="12.75" x14ac:dyDescent="0.25">
      <c r="A19" s="46">
        <v>2</v>
      </c>
      <c r="B19" s="46"/>
      <c r="C19" s="47" t="s">
        <v>54</v>
      </c>
      <c r="D19" s="180">
        <f>SUM(D20:D23)</f>
        <v>646026</v>
      </c>
      <c r="E19" s="181">
        <f>SUM(E20:E23)</f>
        <v>7961668.6900000004</v>
      </c>
      <c r="F19" s="189"/>
      <c r="G19" s="146"/>
      <c r="H19" s="146">
        <f>SUM(H20:H23)</f>
        <v>7474252.7999999998</v>
      </c>
      <c r="I19" s="164"/>
      <c r="J19" s="165"/>
      <c r="K19" s="59"/>
      <c r="L19" s="59"/>
    </row>
    <row r="20" spans="1:12" ht="24" x14ac:dyDescent="0.25">
      <c r="A20" s="60" t="s">
        <v>55</v>
      </c>
      <c r="B20" s="60"/>
      <c r="C20" s="61" t="s">
        <v>56</v>
      </c>
      <c r="D20" s="67">
        <f>ROUND(D10*4%,0)</f>
        <v>301037</v>
      </c>
      <c r="E20" s="67">
        <f>ROUND(E10*4%,0)</f>
        <v>3749353</v>
      </c>
      <c r="F20" s="193">
        <v>1</v>
      </c>
      <c r="G20" s="195">
        <f>$J$8*$J$7</f>
        <v>0.87</v>
      </c>
      <c r="H20" s="160">
        <f>ROUND(E20*F20*G20,2)</f>
        <v>3261937.11</v>
      </c>
      <c r="I20" s="63"/>
      <c r="J20" s="166">
        <f>E20/D20</f>
        <v>12.454791271504831</v>
      </c>
      <c r="K20" s="64">
        <f>H20/D20</f>
        <v>10.835668406209203</v>
      </c>
      <c r="L20" s="65"/>
    </row>
    <row r="21" spans="1:12" s="28" customFormat="1" ht="36" hidden="1" outlineLevel="1" x14ac:dyDescent="0.25">
      <c r="A21" s="66" t="s">
        <v>57</v>
      </c>
      <c r="B21" s="66"/>
      <c r="C21" s="61" t="s">
        <v>86</v>
      </c>
      <c r="D21" s="67">
        <v>0</v>
      </c>
      <c r="E21" s="67">
        <v>0</v>
      </c>
      <c r="F21" s="68">
        <v>1</v>
      </c>
      <c r="G21" s="68">
        <v>1</v>
      </c>
      <c r="H21" s="161">
        <f>E21*G21</f>
        <v>0</v>
      </c>
      <c r="I21" s="68"/>
      <c r="J21" s="166" t="e">
        <f>E21/D21</f>
        <v>#DIV/0!</v>
      </c>
      <c r="K21" s="187" t="e">
        <f>H21/D21</f>
        <v>#DIV/0!</v>
      </c>
      <c r="L21" s="69"/>
    </row>
    <row r="22" spans="1:12" ht="24" collapsed="1" x14ac:dyDescent="0.25">
      <c r="A22" s="66" t="s">
        <v>57</v>
      </c>
      <c r="B22" s="70"/>
      <c r="C22" s="61" t="s">
        <v>88</v>
      </c>
      <c r="D22" s="67">
        <f>ROUND(0.04387*(D10),0)</f>
        <v>330163</v>
      </c>
      <c r="E22" s="67">
        <f>D22*J22</f>
        <v>4031290.2300000004</v>
      </c>
      <c r="F22" s="63">
        <v>1</v>
      </c>
      <c r="G22" s="63">
        <v>1</v>
      </c>
      <c r="H22" s="161">
        <f t="shared" ref="H22:H23" si="2">E22*G22</f>
        <v>4031290.2300000004</v>
      </c>
      <c r="I22" s="63"/>
      <c r="J22" s="166">
        <v>12.21</v>
      </c>
      <c r="K22" s="187">
        <f>H22/D22</f>
        <v>12.21</v>
      </c>
      <c r="L22" s="72"/>
    </row>
    <row r="23" spans="1:12" ht="24.75" thickBot="1" x14ac:dyDescent="0.3">
      <c r="A23" s="66" t="s">
        <v>87</v>
      </c>
      <c r="B23" s="70"/>
      <c r="C23" s="61" t="s">
        <v>89</v>
      </c>
      <c r="D23" s="67">
        <f>ROUND(0.00197*(D10),0)</f>
        <v>14826</v>
      </c>
      <c r="E23" s="67">
        <f>D23*J23</f>
        <v>181025.46000000002</v>
      </c>
      <c r="F23" s="63">
        <v>1</v>
      </c>
      <c r="G23" s="63">
        <v>1</v>
      </c>
      <c r="H23" s="161">
        <f t="shared" si="2"/>
        <v>181025.46000000002</v>
      </c>
      <c r="I23" s="63"/>
      <c r="J23" s="166">
        <v>12.21</v>
      </c>
      <c r="K23" s="187">
        <f>H23/D23</f>
        <v>12.21</v>
      </c>
      <c r="L23" s="72"/>
    </row>
    <row r="24" spans="1:12" s="52" customFormat="1" ht="12.75" x14ac:dyDescent="0.25">
      <c r="A24" s="297">
        <v>3</v>
      </c>
      <c r="B24" s="167"/>
      <c r="C24" s="73" t="s">
        <v>58</v>
      </c>
      <c r="D24" s="74">
        <f>D19+D10</f>
        <v>8171957</v>
      </c>
      <c r="E24" s="183">
        <f>E19+E10</f>
        <v>101695492.69</v>
      </c>
      <c r="F24" s="183"/>
      <c r="G24" s="75"/>
      <c r="H24" s="76"/>
      <c r="I24" s="77"/>
      <c r="K24" s="77"/>
      <c r="L24" s="51"/>
    </row>
    <row r="25" spans="1:12" s="84" customFormat="1" ht="12.75" x14ac:dyDescent="0.25">
      <c r="A25" s="298"/>
      <c r="B25" s="168"/>
      <c r="C25" s="78" t="s">
        <v>59</v>
      </c>
      <c r="D25" s="79"/>
      <c r="E25" s="80">
        <f>E24*0.2</f>
        <v>20339098.538000003</v>
      </c>
      <c r="F25" s="80"/>
      <c r="G25" s="80"/>
      <c r="H25" s="81"/>
      <c r="I25" s="77"/>
      <c r="J25" s="82"/>
      <c r="K25" s="83"/>
    </row>
    <row r="26" spans="1:12" s="84" customFormat="1" ht="13.5" thickBot="1" x14ac:dyDescent="0.3">
      <c r="A26" s="299"/>
      <c r="B26" s="169"/>
      <c r="C26" s="85" t="s">
        <v>60</v>
      </c>
      <c r="D26" s="86"/>
      <c r="E26" s="87">
        <f>E25+E24</f>
        <v>122034591.228</v>
      </c>
      <c r="F26" s="87"/>
      <c r="G26" s="87"/>
      <c r="H26" s="88"/>
      <c r="I26" s="77"/>
      <c r="J26" s="82"/>
      <c r="K26" s="83"/>
    </row>
    <row r="27" spans="1:12" s="84" customFormat="1" ht="36" x14ac:dyDescent="0.25">
      <c r="A27" s="300">
        <v>4</v>
      </c>
      <c r="B27" s="167"/>
      <c r="C27" s="89" t="s">
        <v>61</v>
      </c>
      <c r="D27" s="90"/>
      <c r="E27" s="91"/>
      <c r="F27" s="148"/>
      <c r="G27" s="148"/>
      <c r="H27" s="92">
        <f>H10+H19</f>
        <v>89022679.679999992</v>
      </c>
      <c r="I27" s="133"/>
      <c r="J27" s="93"/>
      <c r="K27" s="94"/>
    </row>
    <row r="28" spans="1:12" s="84" customFormat="1" ht="12.75" x14ac:dyDescent="0.25">
      <c r="A28" s="301"/>
      <c r="B28" s="168"/>
      <c r="C28" s="78" t="s">
        <v>59</v>
      </c>
      <c r="D28" s="79"/>
      <c r="E28" s="80"/>
      <c r="F28" s="147"/>
      <c r="G28" s="147"/>
      <c r="H28" s="95">
        <f>H27*0.2</f>
        <v>17804535.936000001</v>
      </c>
      <c r="I28" s="133"/>
      <c r="J28" s="82"/>
      <c r="K28" s="96"/>
    </row>
    <row r="29" spans="1:12" s="84" customFormat="1" ht="36.75" thickBot="1" x14ac:dyDescent="0.3">
      <c r="A29" s="302"/>
      <c r="B29" s="169"/>
      <c r="C29" s="97" t="s">
        <v>62</v>
      </c>
      <c r="D29" s="90"/>
      <c r="E29" s="91"/>
      <c r="F29" s="148"/>
      <c r="G29" s="148"/>
      <c r="H29" s="98">
        <f>H28+H27</f>
        <v>106827215.616</v>
      </c>
      <c r="I29" s="133"/>
      <c r="J29" s="82"/>
      <c r="K29" s="99"/>
    </row>
    <row r="30" spans="1:12" s="105" customFormat="1" ht="36.75" thickBot="1" x14ac:dyDescent="0.3">
      <c r="A30" s="100">
        <v>5</v>
      </c>
      <c r="B30" s="100"/>
      <c r="C30" s="101" t="s">
        <v>63</v>
      </c>
      <c r="D30" s="102"/>
      <c r="E30" s="103"/>
      <c r="F30" s="149"/>
      <c r="G30" s="149"/>
      <c r="H30" s="190">
        <f>$J$8*$J$7</f>
        <v>0.87</v>
      </c>
      <c r="I30" s="134"/>
      <c r="J30" s="104"/>
      <c r="K30" s="104"/>
    </row>
    <row r="31" spans="1:12" s="105" customFormat="1" ht="24" x14ac:dyDescent="0.25">
      <c r="A31" s="100">
        <v>6</v>
      </c>
      <c r="B31" s="100"/>
      <c r="C31" s="101" t="s">
        <v>64</v>
      </c>
      <c r="D31" s="102"/>
      <c r="E31" s="106"/>
      <c r="F31" s="150"/>
      <c r="G31" s="150"/>
      <c r="H31" s="107"/>
      <c r="I31" s="135"/>
    </row>
    <row r="32" spans="1:12" s="84" customFormat="1" ht="24" x14ac:dyDescent="0.25">
      <c r="A32" s="70" t="s">
        <v>65</v>
      </c>
      <c r="B32" s="70"/>
      <c r="C32" s="61" t="s">
        <v>66</v>
      </c>
      <c r="D32" s="62">
        <f>D21</f>
        <v>0</v>
      </c>
      <c r="E32" s="108"/>
      <c r="F32" s="151"/>
      <c r="G32" s="151"/>
      <c r="H32" s="109">
        <v>1</v>
      </c>
      <c r="I32" s="136"/>
    </row>
    <row r="33" spans="1:9" s="84" customFormat="1" ht="12.75" x14ac:dyDescent="0.25">
      <c r="A33" s="70" t="s">
        <v>67</v>
      </c>
      <c r="B33" s="70"/>
      <c r="C33" s="61" t="s">
        <v>68</v>
      </c>
      <c r="D33" s="62">
        <f>D22</f>
        <v>330163</v>
      </c>
      <c r="E33" s="108"/>
      <c r="F33" s="151"/>
      <c r="G33" s="151"/>
      <c r="H33" s="109">
        <v>1</v>
      </c>
      <c r="I33" s="136"/>
    </row>
    <row r="34" spans="1:9" s="84" customFormat="1" ht="13.5" thickBot="1" x14ac:dyDescent="0.3">
      <c r="A34" s="110" t="s">
        <v>69</v>
      </c>
      <c r="B34" s="110"/>
      <c r="C34" s="111" t="s">
        <v>70</v>
      </c>
      <c r="D34" s="62">
        <f>D23</f>
        <v>14826</v>
      </c>
      <c r="E34" s="112"/>
      <c r="F34" s="152"/>
      <c r="G34" s="152"/>
      <c r="H34" s="109">
        <v>1</v>
      </c>
      <c r="I34" s="136"/>
    </row>
    <row r="35" spans="1:9" s="105" customFormat="1" ht="48.75" thickBot="1" x14ac:dyDescent="0.3">
      <c r="A35" s="113">
        <v>7</v>
      </c>
      <c r="B35" s="113"/>
      <c r="C35" s="114" t="s">
        <v>71</v>
      </c>
      <c r="D35" s="182">
        <f>D24</f>
        <v>8171957</v>
      </c>
      <c r="E35" s="175"/>
      <c r="F35" s="176"/>
      <c r="G35" s="176"/>
      <c r="H35" s="177"/>
      <c r="I35" s="137"/>
    </row>
    <row r="38" spans="1:9" ht="18.75" x14ac:dyDescent="0.3">
      <c r="A38" s="117" t="s">
        <v>72</v>
      </c>
      <c r="B38" s="117"/>
      <c r="C38" s="117"/>
      <c r="D38" s="118"/>
      <c r="E38" s="117" t="s">
        <v>73</v>
      </c>
      <c r="F38" s="117"/>
      <c r="G38" s="117"/>
      <c r="H38" s="119"/>
      <c r="I38" s="119"/>
    </row>
    <row r="39" spans="1:9" x14ac:dyDescent="0.2">
      <c r="A39" s="120" t="s">
        <v>74</v>
      </c>
      <c r="B39" s="120"/>
      <c r="E39" s="120" t="s">
        <v>74</v>
      </c>
      <c r="F39" s="120"/>
      <c r="G39" s="120"/>
    </row>
    <row r="40" spans="1:9" s="123" customFormat="1" ht="15.75" x14ac:dyDescent="0.25">
      <c r="A40" s="121"/>
      <c r="B40" s="121"/>
      <c r="C40" s="122"/>
    </row>
    <row r="44" spans="1:9" ht="15.75" x14ac:dyDescent="0.25">
      <c r="F44" s="184"/>
    </row>
    <row r="62" spans="3:8" ht="15.75" x14ac:dyDescent="0.25">
      <c r="H62" s="184" t="s">
        <v>84</v>
      </c>
    </row>
    <row r="63" spans="3:8" ht="15.75" x14ac:dyDescent="0.25">
      <c r="C63" s="184"/>
    </row>
    <row r="64" spans="3:8" ht="15.75" x14ac:dyDescent="0.25">
      <c r="C64" s="184"/>
    </row>
  </sheetData>
  <autoFilter ref="A9:L35"/>
  <mergeCells count="10">
    <mergeCell ref="A24:A26"/>
    <mergeCell ref="A27:A29"/>
    <mergeCell ref="C2:H2"/>
    <mergeCell ref="A4:H4"/>
    <mergeCell ref="A5:H5"/>
    <mergeCell ref="A6:H6"/>
    <mergeCell ref="A7:A8"/>
    <mergeCell ref="B7:B8"/>
    <mergeCell ref="C7:C8"/>
    <mergeCell ref="D7:H7"/>
  </mergeCells>
  <pageMargins left="0.61" right="0.21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429</vt:lpstr>
      <vt:lpstr>'1'!Область_печати</vt:lpstr>
      <vt:lpstr>'429'!Область_печати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2022-08-03T12:22:44Z</dcterms:modified>
</cp:coreProperties>
</file>