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ovate\Desktop\АРХИВ\2021\Тендеры\ТВ_СЭД\"/>
    </mc:Choice>
  </mc:AlternateContent>
  <xr:revisionPtr revIDLastSave="0" documentId="8_{4271215F-9235-47C6-B467-1E3EF406B284}" xr6:coauthVersionLast="45" xr6:coauthVersionMax="45" xr10:uidLastSave="{00000000-0000-0000-0000-000000000000}"/>
  <bookViews>
    <workbookView xWindow="-120" yWindow="-120" windowWidth="20730" windowHeight="11160" tabRatio="923" xr2:uid="{00000000-000D-0000-FFFF-FFFF00000000}"/>
  </bookViews>
  <sheets>
    <sheet name="детальное предложение 2021" sheetId="1" r:id="rId1"/>
    <sheet name="Качество 2021" sheetId="2" r:id="rId2"/>
    <sheet name="детальное предложение 2022" sheetId="8" r:id="rId3"/>
    <sheet name="детальное предложение 2023" sheetId="10" r:id="rId4"/>
    <sheet name="Качество 2022-2023" sheetId="9" r:id="rId5"/>
    <sheet name="Состав виртуальных каналов" sheetId="3" r:id="rId6"/>
  </sheets>
  <externalReferences>
    <externalReference r:id="rId7"/>
    <externalReference r:id="rId8"/>
  </externalReferences>
  <definedNames>
    <definedName name="____________________________hen2" localSheetId="5" hidden="1">{#N/A,#N/A,TRUE,"Пресса";#N/A,#N/A,TRUE,"Метро";#N/A,#N/A,TRUE,"Щиты";#N/A,#N/A,TRUE,"График";#N/A,#N/A,TRUE,"График"}</definedName>
    <definedName name="____________________________hen2" hidden="1">{#N/A,#N/A,TRUE,"Пресса";#N/A,#N/A,TRUE,"Метро";#N/A,#N/A,TRUE,"Щиты";#N/A,#N/A,TRUE,"График";#N/A,#N/A,TRUE,"График"}</definedName>
    <definedName name="__________________________hen2" localSheetId="5" hidden="1">{#N/A,#N/A,TRUE,"Пресса";#N/A,#N/A,TRUE,"Метро";#N/A,#N/A,TRUE,"Щиты";#N/A,#N/A,TRUE,"График";#N/A,#N/A,TRUE,"График"}</definedName>
    <definedName name="__________________________hen2" hidden="1">{#N/A,#N/A,TRUE,"Пресса";#N/A,#N/A,TRUE,"Метро";#N/A,#N/A,TRUE,"Щиты";#N/A,#N/A,TRUE,"График";#N/A,#N/A,TRUE,"График"}</definedName>
    <definedName name="________________________hen2" localSheetId="5" hidden="1">{#N/A,#N/A,TRUE,"Пресса";#N/A,#N/A,TRUE,"Метро";#N/A,#N/A,TRUE,"Щиты";#N/A,#N/A,TRUE,"График";#N/A,#N/A,TRUE,"График"}</definedName>
    <definedName name="________________________hen2" hidden="1">{#N/A,#N/A,TRUE,"Пресса";#N/A,#N/A,TRUE,"Метро";#N/A,#N/A,TRUE,"Щиты";#N/A,#N/A,TRUE,"График";#N/A,#N/A,TRUE,"График"}</definedName>
    <definedName name="______________________hen2" localSheetId="5" hidden="1">{#N/A,#N/A,TRUE,"Пресса";#N/A,#N/A,TRUE,"Метро";#N/A,#N/A,TRUE,"Щиты";#N/A,#N/A,TRUE,"График";#N/A,#N/A,TRUE,"График"}</definedName>
    <definedName name="______________________hen2" hidden="1">{#N/A,#N/A,TRUE,"Пресса";#N/A,#N/A,TRUE,"Метро";#N/A,#N/A,TRUE,"Щиты";#N/A,#N/A,TRUE,"График";#N/A,#N/A,TRUE,"График"}</definedName>
    <definedName name="____________________hen2" localSheetId="5" hidden="1">{#N/A,#N/A,TRUE,"Пресса";#N/A,#N/A,TRUE,"Метро";#N/A,#N/A,TRUE,"Щиты";#N/A,#N/A,TRUE,"График";#N/A,#N/A,TRUE,"График"}</definedName>
    <definedName name="____________________hen2" hidden="1">{#N/A,#N/A,TRUE,"Пресса";#N/A,#N/A,TRUE,"Метро";#N/A,#N/A,TRUE,"Щиты";#N/A,#N/A,TRUE,"График";#N/A,#N/A,TRUE,"График"}</definedName>
    <definedName name="__________________hen2" localSheetId="5" hidden="1">{#N/A,#N/A,TRUE,"Пресса";#N/A,#N/A,TRUE,"Метро";#N/A,#N/A,TRUE,"Щиты";#N/A,#N/A,TRUE,"График";#N/A,#N/A,TRUE,"График"}</definedName>
    <definedName name="__________________hen2" hidden="1">{#N/A,#N/A,TRUE,"Пресса";#N/A,#N/A,TRUE,"Метро";#N/A,#N/A,TRUE,"Щиты";#N/A,#N/A,TRUE,"График";#N/A,#N/A,TRUE,"График"}</definedName>
    <definedName name="_________________hen2" localSheetId="5" hidden="1">{#N/A,#N/A,TRUE,"Пресса";#N/A,#N/A,TRUE,"Метро";#N/A,#N/A,TRUE,"Щиты";#N/A,#N/A,TRUE,"График";#N/A,#N/A,TRUE,"График"}</definedName>
    <definedName name="_________________hen2" hidden="1">{#N/A,#N/A,TRUE,"Пресса";#N/A,#N/A,TRUE,"Метро";#N/A,#N/A,TRUE,"Щиты";#N/A,#N/A,TRUE,"График";#N/A,#N/A,TRUE,"График"}</definedName>
    <definedName name="________________hen2" localSheetId="5" hidden="1">{#N/A,#N/A,TRUE,"Пресса";#N/A,#N/A,TRUE,"Метро";#N/A,#N/A,TRUE,"Щиты";#N/A,#N/A,TRUE,"График";#N/A,#N/A,TRUE,"График"}</definedName>
    <definedName name="________________hen2" hidden="1">{#N/A,#N/A,TRUE,"Пресса";#N/A,#N/A,TRUE,"Метро";#N/A,#N/A,TRUE,"Щиты";#N/A,#N/A,TRUE,"График";#N/A,#N/A,TRUE,"График"}</definedName>
    <definedName name="_______________hen2" localSheetId="5" hidden="1">{#N/A,#N/A,TRUE,"Пресса";#N/A,#N/A,TRUE,"Метро";#N/A,#N/A,TRUE,"Щиты";#N/A,#N/A,TRUE,"График";#N/A,#N/A,TRUE,"График"}</definedName>
    <definedName name="_______________hen2" hidden="1">{#N/A,#N/A,TRUE,"Пресса";#N/A,#N/A,TRUE,"Метро";#N/A,#N/A,TRUE,"Щиты";#N/A,#N/A,TRUE,"График";#N/A,#N/A,TRUE,"График"}</definedName>
    <definedName name="______________hen2" localSheetId="5" hidden="1">{#N/A,#N/A,TRUE,"Пресса";#N/A,#N/A,TRUE,"Метро";#N/A,#N/A,TRUE,"Щиты";#N/A,#N/A,TRUE,"График";#N/A,#N/A,TRUE,"График"}</definedName>
    <definedName name="______________hen2" hidden="1">{#N/A,#N/A,TRUE,"Пресса";#N/A,#N/A,TRUE,"Метро";#N/A,#N/A,TRUE,"Щиты";#N/A,#N/A,TRUE,"График";#N/A,#N/A,TRUE,"График"}</definedName>
    <definedName name="_____________hen2" localSheetId="5" hidden="1">{#N/A,#N/A,TRUE,"Пресса";#N/A,#N/A,TRUE,"Метро";#N/A,#N/A,TRUE,"Щиты";#N/A,#N/A,TRUE,"График";#N/A,#N/A,TRUE,"График"}</definedName>
    <definedName name="_____________hen2" hidden="1">{#N/A,#N/A,TRUE,"Пресса";#N/A,#N/A,TRUE,"Метро";#N/A,#N/A,TRUE,"Щиты";#N/A,#N/A,TRUE,"График";#N/A,#N/A,TRUE,"График"}</definedName>
    <definedName name="____________eh2" localSheetId="5" hidden="1">{#N/A,#N/A,TRUE,"Пресса";#N/A,#N/A,TRUE,"Метро";#N/A,#N/A,TRUE,"Щиты";#N/A,#N/A,TRUE,"График";#N/A,#N/A,TRUE,"График"}</definedName>
    <definedName name="____________eh2" hidden="1">{#N/A,#N/A,TRUE,"Пресса";#N/A,#N/A,TRUE,"Метро";#N/A,#N/A,TRUE,"Щиты";#N/A,#N/A,TRUE,"График";#N/A,#N/A,TRUE,"График"}</definedName>
    <definedName name="____________fjk2" localSheetId="5" hidden="1">{#N/A,#N/A,TRUE,"Пресса";#N/A,#N/A,TRUE,"Метро";#N/A,#N/A,TRUE,"Щиты";#N/A,#N/A,TRUE,"График";#N/A,#N/A,TRUE,"График"}</definedName>
    <definedName name="____________fjk2" hidden="1">{#N/A,#N/A,TRUE,"Пресса";#N/A,#N/A,TRUE,"Метро";#N/A,#N/A,TRUE,"Щиты";#N/A,#N/A,TRUE,"График";#N/A,#N/A,TRUE,"График"}</definedName>
    <definedName name="____________hen2" localSheetId="5" hidden="1">{#N/A,#N/A,TRUE,"Пресса";#N/A,#N/A,TRUE,"Метро";#N/A,#N/A,TRUE,"Щиты";#N/A,#N/A,TRUE,"График";#N/A,#N/A,TRUE,"График"}</definedName>
    <definedName name="____________hen2" hidden="1">{#N/A,#N/A,TRUE,"Пресса";#N/A,#N/A,TRUE,"Метро";#N/A,#N/A,TRUE,"Щиты";#N/A,#N/A,TRUE,"График";#N/A,#N/A,TRUE,"График"}</definedName>
    <definedName name="____________old2" localSheetId="5" hidden="1">{#N/A,#N/A,TRUE,"Пресса";#N/A,#N/A,TRUE,"Метро";#N/A,#N/A,TRUE,"Щиты";#N/A,#N/A,TRUE,"График";#N/A,#N/A,TRUE,"График"}</definedName>
    <definedName name="____________old2" hidden="1">{#N/A,#N/A,TRUE,"Пресса";#N/A,#N/A,TRUE,"Метро";#N/A,#N/A,TRUE,"Щиты";#N/A,#N/A,TRUE,"График";#N/A,#N/A,TRUE,"График"}</definedName>
    <definedName name="___________hen2" localSheetId="5" hidden="1">{#N/A,#N/A,TRUE,"Пресса";#N/A,#N/A,TRUE,"Метро";#N/A,#N/A,TRUE,"Щиты";#N/A,#N/A,TRUE,"График";#N/A,#N/A,TRUE,"График"}</definedName>
    <definedName name="___________hen2" hidden="1">{#N/A,#N/A,TRUE,"Пресса";#N/A,#N/A,TRUE,"Метро";#N/A,#N/A,TRUE,"Щиты";#N/A,#N/A,TRUE,"График";#N/A,#N/A,TRUE,"График"}</definedName>
    <definedName name="__________hen2" localSheetId="5" hidden="1">{#N/A,#N/A,TRUE,"Пресса";#N/A,#N/A,TRUE,"Метро";#N/A,#N/A,TRUE,"Щиты";#N/A,#N/A,TRUE,"График";#N/A,#N/A,TRUE,"График"}</definedName>
    <definedName name="__________hen2" hidden="1">{#N/A,#N/A,TRUE,"Пресса";#N/A,#N/A,TRUE,"Метро";#N/A,#N/A,TRUE,"Щиты";#N/A,#N/A,TRUE,"График";#N/A,#N/A,TRUE,"График"}</definedName>
    <definedName name="_________eh2" localSheetId="5" hidden="1">{#N/A,#N/A,TRUE,"Пресса";#N/A,#N/A,TRUE,"Метро";#N/A,#N/A,TRUE,"Щиты";#N/A,#N/A,TRUE,"График";#N/A,#N/A,TRUE,"График"}</definedName>
    <definedName name="_________eh2" hidden="1">{#N/A,#N/A,TRUE,"Пресса";#N/A,#N/A,TRUE,"Метро";#N/A,#N/A,TRUE,"Щиты";#N/A,#N/A,TRUE,"График";#N/A,#N/A,TRUE,"График"}</definedName>
    <definedName name="_________fjk2" localSheetId="5" hidden="1">{#N/A,#N/A,TRUE,"Пресса";#N/A,#N/A,TRUE,"Метро";#N/A,#N/A,TRUE,"Щиты";#N/A,#N/A,TRUE,"График";#N/A,#N/A,TRUE,"График"}</definedName>
    <definedName name="_________fjk2" hidden="1">{#N/A,#N/A,TRUE,"Пресса";#N/A,#N/A,TRUE,"Метро";#N/A,#N/A,TRUE,"Щиты";#N/A,#N/A,TRUE,"График";#N/A,#N/A,TRUE,"График"}</definedName>
    <definedName name="_________hen2" localSheetId="5" hidden="1">{#N/A,#N/A,TRUE,"Пресса";#N/A,#N/A,TRUE,"Метро";#N/A,#N/A,TRUE,"Щиты";#N/A,#N/A,TRUE,"График";#N/A,#N/A,TRUE,"График"}</definedName>
    <definedName name="_________hen2" hidden="1">{#N/A,#N/A,TRUE,"Пресса";#N/A,#N/A,TRUE,"Метро";#N/A,#N/A,TRUE,"Щиты";#N/A,#N/A,TRUE,"График";#N/A,#N/A,TRUE,"График"}</definedName>
    <definedName name="_________old2" localSheetId="5" hidden="1">{#N/A,#N/A,TRUE,"Пресса";#N/A,#N/A,TRUE,"Метро";#N/A,#N/A,TRUE,"Щиты";#N/A,#N/A,TRUE,"График";#N/A,#N/A,TRUE,"График"}</definedName>
    <definedName name="_________old2" hidden="1">{#N/A,#N/A,TRUE,"Пресса";#N/A,#N/A,TRUE,"Метро";#N/A,#N/A,TRUE,"Щиты";#N/A,#N/A,TRUE,"График";#N/A,#N/A,TRUE,"График"}</definedName>
    <definedName name="________eh2" localSheetId="5" hidden="1">{#N/A,#N/A,TRUE,"Пресса";#N/A,#N/A,TRUE,"Метро";#N/A,#N/A,TRUE,"Щиты";#N/A,#N/A,TRUE,"График";#N/A,#N/A,TRUE,"График"}</definedName>
    <definedName name="________eh2" hidden="1">{#N/A,#N/A,TRUE,"Пресса";#N/A,#N/A,TRUE,"Метро";#N/A,#N/A,TRUE,"Щиты";#N/A,#N/A,TRUE,"График";#N/A,#N/A,TRUE,"График"}</definedName>
    <definedName name="________fjk2" localSheetId="5" hidden="1">{#N/A,#N/A,TRUE,"Пресса";#N/A,#N/A,TRUE,"Метро";#N/A,#N/A,TRUE,"Щиты";#N/A,#N/A,TRUE,"График";#N/A,#N/A,TRUE,"График"}</definedName>
    <definedName name="________fjk2" hidden="1">{#N/A,#N/A,TRUE,"Пресса";#N/A,#N/A,TRUE,"Метро";#N/A,#N/A,TRUE,"Щиты";#N/A,#N/A,TRUE,"График";#N/A,#N/A,TRUE,"График"}</definedName>
    <definedName name="________hen2" localSheetId="5" hidden="1">{#N/A,#N/A,TRUE,"Пресса";#N/A,#N/A,TRUE,"Метро";#N/A,#N/A,TRUE,"Щиты";#N/A,#N/A,TRUE,"График";#N/A,#N/A,TRUE,"График"}</definedName>
    <definedName name="________hen2" hidden="1">{#N/A,#N/A,TRUE,"Пресса";#N/A,#N/A,TRUE,"Метро";#N/A,#N/A,TRUE,"Щиты";#N/A,#N/A,TRUE,"График";#N/A,#N/A,TRUE,"График"}</definedName>
    <definedName name="________mon01" hidden="1">#N/A</definedName>
    <definedName name="________mon02" hidden="1">#N/A</definedName>
    <definedName name="________mon03" hidden="1">#N/A</definedName>
    <definedName name="________mon04" hidden="1">#N/A</definedName>
    <definedName name="________mon05" hidden="1">#N/A</definedName>
    <definedName name="________mon06" hidden="1">#N/A</definedName>
    <definedName name="________mon07" hidden="1">#N/A</definedName>
    <definedName name="________mon08" hidden="1">#N/A</definedName>
    <definedName name="________mon09" hidden="1">#N/A</definedName>
    <definedName name="________mon10" hidden="1">#N/A</definedName>
    <definedName name="________mon11" hidden="1">#N/A</definedName>
    <definedName name="________mon12" hidden="1">#N/A</definedName>
    <definedName name="________old2" localSheetId="5" hidden="1">{#N/A,#N/A,TRUE,"Пресса";#N/A,#N/A,TRUE,"Метро";#N/A,#N/A,TRUE,"Щиты";#N/A,#N/A,TRUE,"График";#N/A,#N/A,TRUE,"График"}</definedName>
    <definedName name="________old2" hidden="1">{#N/A,#N/A,TRUE,"Пресса";#N/A,#N/A,TRUE,"Метро";#N/A,#N/A,TRUE,"Щиты";#N/A,#N/A,TRUE,"График";#N/A,#N/A,TRUE,"График"}</definedName>
    <definedName name="_______eh2" localSheetId="5" hidden="1">{#N/A,#N/A,TRUE,"Пресса";#N/A,#N/A,TRUE,"Метро";#N/A,#N/A,TRUE,"Щиты";#N/A,#N/A,TRUE,"График";#N/A,#N/A,TRUE,"График"}</definedName>
    <definedName name="_______eh2" hidden="1">{#N/A,#N/A,TRUE,"Пресса";#N/A,#N/A,TRUE,"Метро";#N/A,#N/A,TRUE,"Щиты";#N/A,#N/A,TRUE,"График";#N/A,#N/A,TRUE,"График"}</definedName>
    <definedName name="_______fjk2" localSheetId="5" hidden="1">{#N/A,#N/A,TRUE,"Пресса";#N/A,#N/A,TRUE,"Метро";#N/A,#N/A,TRUE,"Щиты";#N/A,#N/A,TRUE,"График";#N/A,#N/A,TRUE,"График"}</definedName>
    <definedName name="_______fjk2" hidden="1">{#N/A,#N/A,TRUE,"Пресса";#N/A,#N/A,TRUE,"Метро";#N/A,#N/A,TRUE,"Щиты";#N/A,#N/A,TRUE,"График";#N/A,#N/A,TRUE,"График"}</definedName>
    <definedName name="_______hen2" localSheetId="5" hidden="1">{#N/A,#N/A,TRUE,"Пресса";#N/A,#N/A,TRUE,"Метро";#N/A,#N/A,TRUE,"Щиты";#N/A,#N/A,TRUE,"График";#N/A,#N/A,TRUE,"График"}</definedName>
    <definedName name="_______hen2" hidden="1">{#N/A,#N/A,TRUE,"Пресса";#N/A,#N/A,TRUE,"Метро";#N/A,#N/A,TRUE,"Щиты";#N/A,#N/A,TRUE,"График";#N/A,#N/A,TRUE,"График"}</definedName>
    <definedName name="_______mon01" hidden="1">#N/A</definedName>
    <definedName name="_______mon02" hidden="1">#N/A</definedName>
    <definedName name="_______mon03" hidden="1">#N/A</definedName>
    <definedName name="_______mon04" hidden="1">#N/A</definedName>
    <definedName name="_______mon05" hidden="1">#N/A</definedName>
    <definedName name="_______mon06" hidden="1">#N/A</definedName>
    <definedName name="_______mon07" hidden="1">#N/A</definedName>
    <definedName name="_______mon08" hidden="1">#N/A</definedName>
    <definedName name="_______mon09" hidden="1">#N/A</definedName>
    <definedName name="_______mon10" hidden="1">#N/A</definedName>
    <definedName name="_______mon11" hidden="1">#N/A</definedName>
    <definedName name="_______mon12" hidden="1">#N/A</definedName>
    <definedName name="_______old2" localSheetId="5" hidden="1">{#N/A,#N/A,TRUE,"Пресса";#N/A,#N/A,TRUE,"Метро";#N/A,#N/A,TRUE,"Щиты";#N/A,#N/A,TRUE,"График";#N/A,#N/A,TRUE,"График"}</definedName>
    <definedName name="_______old2" hidden="1">{#N/A,#N/A,TRUE,"Пресса";#N/A,#N/A,TRUE,"Метро";#N/A,#N/A,TRUE,"Щиты";#N/A,#N/A,TRUE,"График";#N/A,#N/A,TRUE,"График"}</definedName>
    <definedName name="______Co50" localSheetId="5" hidden="1">{#N/A,"DR",FALSE,"increm pf";#N/A,"MAMSI",FALSE,"increm pf";#N/A,"MAXI",FALSE,"increm pf";#N/A,"PCAM",FALSE,"increm pf";#N/A,"PHSV",FALSE,"increm pf";#N/A,"SIE",FALSE,"increm pf"}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eh2" localSheetId="5" hidden="1">{#N/A,#N/A,TRUE,"Пресса";#N/A,#N/A,TRUE,"Метро";#N/A,#N/A,TRUE,"Щиты";#N/A,#N/A,TRUE,"График";#N/A,#N/A,TRUE,"График"}</definedName>
    <definedName name="______eh2" hidden="1">{#N/A,#N/A,TRUE,"Пресса";#N/A,#N/A,TRUE,"Метро";#N/A,#N/A,TRUE,"Щиты";#N/A,#N/A,TRUE,"График";#N/A,#N/A,TRUE,"График"}</definedName>
    <definedName name="______fjk2" localSheetId="5" hidden="1">{#N/A,#N/A,TRUE,"Пресса";#N/A,#N/A,TRUE,"Метро";#N/A,#N/A,TRUE,"Щиты";#N/A,#N/A,TRUE,"График";#N/A,#N/A,TRUE,"График"}</definedName>
    <definedName name="______fjk2" hidden="1">{#N/A,#N/A,TRUE,"Пресса";#N/A,#N/A,TRUE,"Метро";#N/A,#N/A,TRUE,"Щиты";#N/A,#N/A,TRUE,"График";#N/A,#N/A,TRUE,"График"}</definedName>
    <definedName name="______hen2" localSheetId="5" hidden="1">{#N/A,#N/A,TRUE,"Пресса";#N/A,#N/A,TRUE,"Метро";#N/A,#N/A,TRUE,"Щиты";#N/A,#N/A,TRUE,"График";#N/A,#N/A,TRUE,"График"}</definedName>
    <definedName name="______hen2" hidden="1">{#N/A,#N/A,TRUE,"Пресса";#N/A,#N/A,TRUE,"Метро";#N/A,#N/A,TRUE,"Щиты";#N/A,#N/A,TRUE,"График";#N/A,#N/A,TRUE,"График"}</definedName>
    <definedName name="______mon01" hidden="1">#N/A</definedName>
    <definedName name="______mon02" hidden="1">#N/A</definedName>
    <definedName name="______mon03" hidden="1">#N/A</definedName>
    <definedName name="______mon04" hidden="1">#N/A</definedName>
    <definedName name="______mon05" hidden="1">#N/A</definedName>
    <definedName name="______mon06" hidden="1">#N/A</definedName>
    <definedName name="______mon07" hidden="1">#N/A</definedName>
    <definedName name="______mon08" hidden="1">#N/A</definedName>
    <definedName name="______mon09" hidden="1">#N/A</definedName>
    <definedName name="______mon10" hidden="1">#N/A</definedName>
    <definedName name="______mon11" hidden="1">#N/A</definedName>
    <definedName name="______mon12" hidden="1">#N/A</definedName>
    <definedName name="______o1" localSheetId="5" hidden="1">{"det (May)",#N/A,FALSE,"June";"sum (MAY YTD)",#N/A,FALSE,"June YTD"}</definedName>
    <definedName name="______o1" hidden="1">{"det (May)",#N/A,FALSE,"June";"sum (MAY YTD)",#N/A,FALSE,"June YTD"}</definedName>
    <definedName name="______old2" localSheetId="5" hidden="1">{#N/A,#N/A,TRUE,"Пресса";#N/A,#N/A,TRUE,"Метро";#N/A,#N/A,TRUE,"Щиты";#N/A,#N/A,TRUE,"График";#N/A,#N/A,TRUE,"График"}</definedName>
    <definedName name="______old2" hidden="1">{#N/A,#N/A,TRUE,"Пресса";#N/A,#N/A,TRUE,"Метро";#N/A,#N/A,TRUE,"Щиты";#N/A,#N/A,TRUE,"График";#N/A,#N/A,TRUE,"График"}</definedName>
    <definedName name="_____Co50" localSheetId="5" hidden="1">{#N/A,"DR",FALSE,"increm pf";#N/A,"MAMSI",FALSE,"increm pf";#N/A,"MAXI",FALSE,"increm pf";#N/A,"PCAM",FALSE,"increm pf";#N/A,"PHSV",FALSE,"increm pf";#N/A,"SIE",FALSE,"increm pf"}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eh2" localSheetId="5" hidden="1">{#N/A,#N/A,TRUE,"Пресса";#N/A,#N/A,TRUE,"Метро";#N/A,#N/A,TRUE,"Щиты";#N/A,#N/A,TRUE,"График";#N/A,#N/A,TRUE,"График"}</definedName>
    <definedName name="_____eh2" hidden="1">{#N/A,#N/A,TRUE,"Пресса";#N/A,#N/A,TRUE,"Метро";#N/A,#N/A,TRUE,"Щиты";#N/A,#N/A,TRUE,"График";#N/A,#N/A,TRUE,"График"}</definedName>
    <definedName name="_____fjk2" localSheetId="5" hidden="1">{#N/A,#N/A,TRUE,"Пресса";#N/A,#N/A,TRUE,"Метро";#N/A,#N/A,TRUE,"Щиты";#N/A,#N/A,TRUE,"График";#N/A,#N/A,TRUE,"График"}</definedName>
    <definedName name="_____fjk2" hidden="1">{#N/A,#N/A,TRUE,"Пресса";#N/A,#N/A,TRUE,"Метро";#N/A,#N/A,TRUE,"Щиты";#N/A,#N/A,TRUE,"График";#N/A,#N/A,TRUE,"График"}</definedName>
    <definedName name="_____hen2" localSheetId="5" hidden="1">{#N/A,#N/A,TRUE,"Пресса";#N/A,#N/A,TRUE,"Метро";#N/A,#N/A,TRUE,"Щиты";#N/A,#N/A,TRUE,"График";#N/A,#N/A,TRUE,"График"}</definedName>
    <definedName name="_____hen2" hidden="1">{#N/A,#N/A,TRUE,"Пресса";#N/A,#N/A,TRUE,"Метро";#N/A,#N/A,TRUE,"Щиты";#N/A,#N/A,TRUE,"График";#N/A,#N/A,TRUE,"График"}</definedName>
    <definedName name="_____mon01" hidden="1">#N/A</definedName>
    <definedName name="_____mon02" hidden="1">#N/A</definedName>
    <definedName name="_____mon03" hidden="1">#N/A</definedName>
    <definedName name="_____mon04" hidden="1">#N/A</definedName>
    <definedName name="_____mon05" hidden="1">#N/A</definedName>
    <definedName name="_____mon06" hidden="1">#N/A</definedName>
    <definedName name="_____mon07" hidden="1">#N/A</definedName>
    <definedName name="_____mon08" hidden="1">#N/A</definedName>
    <definedName name="_____mon09" hidden="1">#N/A</definedName>
    <definedName name="_____mon10" hidden="1">#N/A</definedName>
    <definedName name="_____mon11" hidden="1">#N/A</definedName>
    <definedName name="_____mon12" hidden="1">#N/A</definedName>
    <definedName name="_____o1" localSheetId="5" hidden="1">{"det (May)",#N/A,FALSE,"June";"sum (MAY YTD)",#N/A,FALSE,"June YTD"}</definedName>
    <definedName name="_____o1" hidden="1">{"det (May)",#N/A,FALSE,"June";"sum (MAY YTD)",#N/A,FALSE,"June YTD"}</definedName>
    <definedName name="_____old2" localSheetId="5" hidden="1">{#N/A,#N/A,TRUE,"Пресса";#N/A,#N/A,TRUE,"Метро";#N/A,#N/A,TRUE,"Щиты";#N/A,#N/A,TRUE,"График";#N/A,#N/A,TRUE,"График"}</definedName>
    <definedName name="_____old2" hidden="1">{#N/A,#N/A,TRUE,"Пресса";#N/A,#N/A,TRUE,"Метро";#N/A,#N/A,TRUE,"Щиты";#N/A,#N/A,TRUE,"График";#N/A,#N/A,TRUE,"График"}</definedName>
    <definedName name="____eh2" localSheetId="5" hidden="1">{#N/A,#N/A,TRUE,"Пресса";#N/A,#N/A,TRUE,"Метро";#N/A,#N/A,TRUE,"Щиты";#N/A,#N/A,TRUE,"График";#N/A,#N/A,TRUE,"График"}</definedName>
    <definedName name="____eh2" hidden="1">{#N/A,#N/A,TRUE,"Пресса";#N/A,#N/A,TRUE,"Метро";#N/A,#N/A,TRUE,"Щиты";#N/A,#N/A,TRUE,"График";#N/A,#N/A,TRUE,"График"}</definedName>
    <definedName name="____fjk2" localSheetId="5" hidden="1">{#N/A,#N/A,TRUE,"Пресса";#N/A,#N/A,TRUE,"Метро";#N/A,#N/A,TRUE,"Щиты";#N/A,#N/A,TRUE,"График";#N/A,#N/A,TRUE,"График"}</definedName>
    <definedName name="____fjk2" hidden="1">{#N/A,#N/A,TRUE,"Пресса";#N/A,#N/A,TRUE,"Метро";#N/A,#N/A,TRUE,"Щиты";#N/A,#N/A,TRUE,"График";#N/A,#N/A,TRUE,"График"}</definedName>
    <definedName name="____hen2" localSheetId="5" hidden="1">{#N/A,#N/A,TRUE,"Пресса";#N/A,#N/A,TRUE,"Метро";#N/A,#N/A,TRUE,"Щиты";#N/A,#N/A,TRUE,"График";#N/A,#N/A,TRUE,"График"}</definedName>
    <definedName name="____hen2" hidden="1">{#N/A,#N/A,TRUE,"Пресса";#N/A,#N/A,TRUE,"Метро";#N/A,#N/A,TRUE,"Щиты";#N/A,#N/A,TRUE,"График";#N/A,#N/A,TRUE,"График"}</definedName>
    <definedName name="____mon01" hidden="1">#N/A</definedName>
    <definedName name="____mon02" hidden="1">#N/A</definedName>
    <definedName name="____mon03" hidden="1">#N/A</definedName>
    <definedName name="____mon04" hidden="1">#N/A</definedName>
    <definedName name="____mon05" hidden="1">#N/A</definedName>
    <definedName name="____mon06" hidden="1">#N/A</definedName>
    <definedName name="____mon07" hidden="1">#N/A</definedName>
    <definedName name="____mon08" hidden="1">#N/A</definedName>
    <definedName name="____mon09" hidden="1">#N/A</definedName>
    <definedName name="____mon10" hidden="1">#N/A</definedName>
    <definedName name="____mon11" hidden="1">#N/A</definedName>
    <definedName name="____mon12" hidden="1">#N/A</definedName>
    <definedName name="____old2" localSheetId="5" hidden="1">{#N/A,#N/A,TRUE,"Пресса";#N/A,#N/A,TRUE,"Метро";#N/A,#N/A,TRUE,"Щиты";#N/A,#N/A,TRUE,"График";#N/A,#N/A,TRUE,"График"}</definedName>
    <definedName name="____old2" hidden="1">{#N/A,#N/A,TRUE,"Пресса";#N/A,#N/A,TRUE,"Метро";#N/A,#N/A,TRUE,"Щиты";#N/A,#N/A,TRUE,"График";#N/A,#N/A,TRUE,"График"}</definedName>
    <definedName name="____TV2" localSheetId="5" hidden="1">{#N/A,#N/A,TRUE,"Пресса";#N/A,#N/A,TRUE,"Метро";#N/A,#N/A,TRUE,"Щиты";#N/A,#N/A,TRUE,"График";#N/A,#N/A,TRUE,"График"}</definedName>
    <definedName name="____TV2" hidden="1">{#N/A,#N/A,TRUE,"Пресса";#N/A,#N/A,TRUE,"Метро";#N/A,#N/A,TRUE,"Щиты";#N/A,#N/A,TRUE,"График";#N/A,#N/A,TRUE,"График"}</definedName>
    <definedName name="___Co50" localSheetId="5" hidden="1">{#N/A,"DR",FALSE,"increm pf";#N/A,"MAMSI",FALSE,"increm pf";#N/A,"MAXI",FALSE,"increm pf";#N/A,"PCAM",FALSE,"increm pf";#N/A,"PHSV",FALSE,"increm pf";#N/A,"SIE",FALSE,"increm pf"}</definedName>
    <definedName name="___Co50" hidden="1">{#N/A,"DR",FALSE,"increm pf";#N/A,"MAMSI",FALSE,"increm pf";#N/A,"MAXI",FALSE,"increm pf";#N/A,"PCAM",FALSE,"increm pf";#N/A,"PHSV",FALSE,"increm pf";#N/A,"SIE",FALSE,"increm pf"}</definedName>
    <definedName name="___eh2" localSheetId="5" hidden="1">{#N/A,#N/A,TRUE,"Пресса";#N/A,#N/A,TRUE,"Метро";#N/A,#N/A,TRUE,"Щиты";#N/A,#N/A,TRUE,"График";#N/A,#N/A,TRUE,"График"}</definedName>
    <definedName name="___eh2" hidden="1">{#N/A,#N/A,TRUE,"Пресса";#N/A,#N/A,TRUE,"Метро";#N/A,#N/A,TRUE,"Щиты";#N/A,#N/A,TRUE,"График";#N/A,#N/A,TRUE,"График"}</definedName>
    <definedName name="___fjk2" localSheetId="5" hidden="1">{#N/A,#N/A,TRUE,"Пресса";#N/A,#N/A,TRUE,"Метро";#N/A,#N/A,TRUE,"Щиты";#N/A,#N/A,TRUE,"График";#N/A,#N/A,TRUE,"График"}</definedName>
    <definedName name="___fjk2" hidden="1">{#N/A,#N/A,TRUE,"Пресса";#N/A,#N/A,TRUE,"Метро";#N/A,#N/A,TRUE,"Щиты";#N/A,#N/A,TRUE,"График";#N/A,#N/A,TRUE,"График"}</definedName>
    <definedName name="___hen2" localSheetId="5" hidden="1">{#N/A,#N/A,TRUE,"Пресса";#N/A,#N/A,TRUE,"Метро";#N/A,#N/A,TRUE,"Щиты";#N/A,#N/A,TRUE,"График";#N/A,#N/A,TRUE,"График"}</definedName>
    <definedName name="___hen2" hidden="1">{#N/A,#N/A,TRUE,"Пресса";#N/A,#N/A,TRUE,"Метро";#N/A,#N/A,TRUE,"Щиты";#N/A,#N/A,TRUE,"График";#N/A,#N/A,TRUE,"График"}</definedName>
    <definedName name="___mon01" hidden="1">#N/A</definedName>
    <definedName name="___mon02" hidden="1">#N/A</definedName>
    <definedName name="___mon03" hidden="1">#N/A</definedName>
    <definedName name="___mon04" hidden="1">#N/A</definedName>
    <definedName name="___mon05" hidden="1">#N/A</definedName>
    <definedName name="___mon06" hidden="1">#N/A</definedName>
    <definedName name="___mon07" hidden="1">#N/A</definedName>
    <definedName name="___mon08" hidden="1">#N/A</definedName>
    <definedName name="___mon09" hidden="1">#N/A</definedName>
    <definedName name="___mon10" hidden="1">#N/A</definedName>
    <definedName name="___mon11" hidden="1">#N/A</definedName>
    <definedName name="___mon12" hidden="1">#N/A</definedName>
    <definedName name="___o1" localSheetId="5" hidden="1">{"det (May)",#N/A,FALSE,"June";"sum (MAY YTD)",#N/A,FALSE,"June YTD"}</definedName>
    <definedName name="___o1" hidden="1">{"det (May)",#N/A,FALSE,"June";"sum (MAY YTD)",#N/A,FALSE,"June YTD"}</definedName>
    <definedName name="___old2" localSheetId="5" hidden="1">{#N/A,#N/A,TRUE,"Пресса";#N/A,#N/A,TRUE,"Метро";#N/A,#N/A,TRUE,"Щиты";#N/A,#N/A,TRUE,"График";#N/A,#N/A,TRUE,"График"}</definedName>
    <definedName name="___old2" hidden="1">{#N/A,#N/A,TRUE,"Пресса";#N/A,#N/A,TRUE,"Метро";#N/A,#N/A,TRUE,"Щиты";#N/A,#N/A,TRUE,"График";#N/A,#N/A,TRUE,"График"}</definedName>
    <definedName name="___TV2" localSheetId="5" hidden="1">{#N/A,#N/A,TRUE,"Пресса";#N/A,#N/A,TRUE,"Метро";#N/A,#N/A,TRUE,"Щиты";#N/A,#N/A,TRUE,"График";#N/A,#N/A,TRUE,"График"}</definedName>
    <definedName name="___TV2" hidden="1">{#N/A,#N/A,TRUE,"Пресса";#N/A,#N/A,TRUE,"Метро";#N/A,#N/A,TRUE,"Щиты";#N/A,#N/A,TRUE,"График";#N/A,#N/A,TRUE,"График"}</definedName>
    <definedName name="__123Graph_A" hidden="1">#N/A</definedName>
    <definedName name="__123Graph_B" hidden="1">#N/A</definedName>
    <definedName name="__123Graph_C" hidden="1">#N/A</definedName>
    <definedName name="__123Graph_D" hidden="1">#N/A</definedName>
    <definedName name="__123Graph_E" hidden="1">#N/A</definedName>
    <definedName name="__1solver_rh¤" hidden="1">4</definedName>
    <definedName name="__2solver_va" hidden="1">27</definedName>
    <definedName name="__Co50" localSheetId="5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eh2" localSheetId="5" hidden="1">{#N/A,#N/A,TRUE,"Пресса";#N/A,#N/A,TRUE,"Метро";#N/A,#N/A,TRUE,"Щиты";#N/A,#N/A,TRUE,"График";#N/A,#N/A,TRUE,"График"}</definedName>
    <definedName name="__eh2" hidden="1">{#N/A,#N/A,TRUE,"Пресса";#N/A,#N/A,TRUE,"Метро";#N/A,#N/A,TRUE,"Щиты";#N/A,#N/A,TRUE,"График";#N/A,#N/A,TRUE,"График"}</definedName>
    <definedName name="__fjk2" localSheetId="5" hidden="1">{#N/A,#N/A,TRUE,"Пресса";#N/A,#N/A,TRUE,"Метро";#N/A,#N/A,TRUE,"Щиты";#N/A,#N/A,TRUE,"График";#N/A,#N/A,TRUE,"График"}</definedName>
    <definedName name="__fjk2" hidden="1">{#N/A,#N/A,TRUE,"Пресса";#N/A,#N/A,TRUE,"Метро";#N/A,#N/A,TRUE,"Щиты";#N/A,#N/A,TRUE,"График";#N/A,#N/A,TRUE,"График"}</definedName>
    <definedName name="__hen2" localSheetId="5" hidden="1">{#N/A,#N/A,TRUE,"Пресса";#N/A,#N/A,TRUE,"Метро";#N/A,#N/A,TRUE,"Щиты";#N/A,#N/A,TRUE,"График";#N/A,#N/A,TRUE,"График"}</definedName>
    <definedName name="__hen2" hidden="1">{#N/A,#N/A,TRUE,"Пресса";#N/A,#N/A,TRUE,"Метро";#N/A,#N/A,TRUE,"Щиты";#N/A,#N/A,TRUE,"График";#N/A,#N/A,TRUE,"График"}</definedName>
    <definedName name="__hne2" localSheetId="5" hidden="1">{#N/A,#N/A,TRUE,"Пресса";#N/A,#N/A,TRUE,"Метро";#N/A,#N/A,TRUE,"Щиты";#N/A,#N/A,TRUE,"График";#N/A,#N/A,TRUE,"График"}</definedName>
    <definedName name="__hne2" hidden="1">{#N/A,#N/A,TRUE,"Пресса";#N/A,#N/A,TRUE,"Метро";#N/A,#N/A,TRUE,"Щиты";#N/A,#N/A,TRUE,"График";#N/A,#N/A,TRUE,"График"}</definedName>
    <definedName name="__mon01" hidden="1">#N/A</definedName>
    <definedName name="__mon02" hidden="1">#N/A</definedName>
    <definedName name="__mon03" hidden="1">#N/A</definedName>
    <definedName name="__mon04" hidden="1">#N/A</definedName>
    <definedName name="__mon05" hidden="1">#N/A</definedName>
    <definedName name="__mon06" hidden="1">#N/A</definedName>
    <definedName name="__mon07" hidden="1">#N/A</definedName>
    <definedName name="__mon08" hidden="1">#N/A</definedName>
    <definedName name="__mon09" hidden="1">#N/A</definedName>
    <definedName name="__mon10" hidden="1">#N/A</definedName>
    <definedName name="__mon11" hidden="1">#N/A</definedName>
    <definedName name="__mon12" hidden="1">#N/A</definedName>
    <definedName name="__o1" localSheetId="5" hidden="1">{"det (May)",#N/A,FALSE,"June";"sum (MAY YTD)",#N/A,FALSE,"June YTD"}</definedName>
    <definedName name="__o1" hidden="1">{"det (May)",#N/A,FALSE,"June";"sum (MAY YTD)",#N/A,FALSE,"June YTD"}</definedName>
    <definedName name="__old2" localSheetId="5" hidden="1">{#N/A,#N/A,TRUE,"Пресса";#N/A,#N/A,TRUE,"Метро";#N/A,#N/A,TRUE,"Щиты";#N/A,#N/A,TRUE,"График";#N/A,#N/A,TRUE,"График"}</definedName>
    <definedName name="__old2" hidden="1">{#N/A,#N/A,TRUE,"Пресса";#N/A,#N/A,TRUE,"Метро";#N/A,#N/A,TRUE,"Щиты";#N/A,#N/A,TRUE,"График";#N/A,#N/A,TRUE,"График"}</definedName>
    <definedName name="__TV2" localSheetId="5" hidden="1">{#N/A,#N/A,TRUE,"Пресса";#N/A,#N/A,TRUE,"Метро";#N/A,#N/A,TRUE,"Щиты";#N/A,#N/A,TRUE,"График";#N/A,#N/A,TRUE,"График"}</definedName>
    <definedName name="__TV2" hidden="1">{#N/A,#N/A,TRUE,"Пресса";#N/A,#N/A,TRUE,"Метро";#N/A,#N/A,TRUE,"Щиты";#N/A,#N/A,TRUE,"График";#N/A,#N/A,TRUE,"График"}</definedName>
    <definedName name="__xlfn.BAHTTEXT" hidden="1">#NAME?</definedName>
    <definedName name="_1_solver_rh¤" hidden="1">4</definedName>
    <definedName name="_1solver_rh¤" hidden="1">4</definedName>
    <definedName name="_1solver_va" hidden="1">27</definedName>
    <definedName name="_2_solver_va" hidden="1">27</definedName>
    <definedName name="_2solver_rh¤" hidden="1">4</definedName>
    <definedName name="_2solver_va" hidden="1">27</definedName>
    <definedName name="_3solver_rh¤" hidden="1">4</definedName>
    <definedName name="_3solver_va" hidden="1">27</definedName>
    <definedName name="_4solver_rh¤" hidden="1">4</definedName>
    <definedName name="_4solver_va" hidden="1">27</definedName>
    <definedName name="_5solver_va" hidden="1">27</definedName>
    <definedName name="_6solver_rh¤" hidden="1">4</definedName>
    <definedName name="_7solver_va" hidden="1">27</definedName>
    <definedName name="_Co50" localSheetId="5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eh1" localSheetId="5" hidden="1">{#N/A,#N/A,TRUE,"Пресса";#N/A,#N/A,TRUE,"Метро";#N/A,#N/A,TRUE,"Щиты";#N/A,#N/A,TRUE,"График";#N/A,#N/A,TRUE,"График"}</definedName>
    <definedName name="_eh1" hidden="1">{#N/A,#N/A,TRUE,"Пресса";#N/A,#N/A,TRUE,"Метро";#N/A,#N/A,TRUE,"Щиты";#N/A,#N/A,TRUE,"График";#N/A,#N/A,TRUE,"График"}</definedName>
    <definedName name="_eh2" localSheetId="5" hidden="1">{#N/A,#N/A,TRUE,"Пресса";#N/A,#N/A,TRUE,"Метро";#N/A,#N/A,TRUE,"Щиты";#N/A,#N/A,TRUE,"График";#N/A,#N/A,TRUE,"График"}</definedName>
    <definedName name="_eh2" hidden="1">{#N/A,#N/A,TRUE,"Пресса";#N/A,#N/A,TRUE,"Метро";#N/A,#N/A,TRUE,"Щиты";#N/A,#N/A,TRUE,"График";#N/A,#N/A,TRUE,"График"}</definedName>
    <definedName name="_Fill" hidden="1">#N/A</definedName>
    <definedName name="_fjk2" localSheetId="5" hidden="1">{#N/A,#N/A,TRUE,"Пресса";#N/A,#N/A,TRUE,"Метро";#N/A,#N/A,TRUE,"Щиты";#N/A,#N/A,TRUE,"График";#N/A,#N/A,TRUE,"График"}</definedName>
    <definedName name="_fjk2" hidden="1">{#N/A,#N/A,TRUE,"Пресса";#N/A,#N/A,TRUE,"Метро";#N/A,#N/A,TRUE,"Щиты";#N/A,#N/A,TRUE,"График";#N/A,#N/A,TRUE,"График"}</definedName>
    <definedName name="_GK2" localSheetId="5" hidden="1">{#N/A,#N/A,TRUE,"Пресса";#N/A,#N/A,TRUE,"Метро";#N/A,#N/A,TRUE,"Щиты";#N/A,#N/A,TRUE,"График";#N/A,#N/A,TRUE,"График"}</definedName>
    <definedName name="_GK2" hidden="1">{#N/A,#N/A,TRUE,"Пресса";#N/A,#N/A,TRUE,"Метро";#N/A,#N/A,TRUE,"Щиты";#N/A,#N/A,TRUE,"График";#N/A,#N/A,TRUE,"График"}</definedName>
    <definedName name="_hen2" localSheetId="5" hidden="1">{#N/A,#N/A,TRUE,"Пресса";#N/A,#N/A,TRUE,"Метро";#N/A,#N/A,TRUE,"Щиты";#N/A,#N/A,TRUE,"График";#N/A,#N/A,TRUE,"График"}</definedName>
    <definedName name="_hen2" hidden="1">{#N/A,#N/A,TRUE,"Пресса";#N/A,#N/A,TRUE,"Метро";#N/A,#N/A,TRUE,"Щиты";#N/A,#N/A,TRUE,"График";#N/A,#N/A,TRUE,"График"}</definedName>
    <definedName name="_hne2" localSheetId="5" hidden="1">{#N/A,#N/A,TRUE,"Пресса";#N/A,#N/A,TRUE,"Метро";#N/A,#N/A,TRUE,"Щиты";#N/A,#N/A,TRUE,"График";#N/A,#N/A,TRUE,"График"}</definedName>
    <definedName name="_hne2" hidden="1">{#N/A,#N/A,TRUE,"Пресса";#N/A,#N/A,TRUE,"Метро";#N/A,#N/A,TRUE,"Щиты";#N/A,#N/A,TRUE,"График";#N/A,#N/A,TRUE,"График"}</definedName>
    <definedName name="_Key1" hidden="1">#N/A</definedName>
    <definedName name="_mon01" hidden="1">#N/A</definedName>
    <definedName name="_mon02" hidden="1">#N/A</definedName>
    <definedName name="_mon03" hidden="1">#N/A</definedName>
    <definedName name="_mon04" hidden="1">#N/A</definedName>
    <definedName name="_mon05" hidden="1">#N/A</definedName>
    <definedName name="_mon06" hidden="1">#N/A</definedName>
    <definedName name="_mon07" hidden="1">#N/A</definedName>
    <definedName name="_mon08" hidden="1">#N/A</definedName>
    <definedName name="_mon09" hidden="1">#N/A</definedName>
    <definedName name="_mon10" hidden="1">#N/A</definedName>
    <definedName name="_mon11" hidden="1">#N/A</definedName>
    <definedName name="_mon12" hidden="1">#N/A</definedName>
    <definedName name="_o1" localSheetId="5" hidden="1">{"det (May)",#N/A,FALSE,"June";"sum (MAY YTD)",#N/A,FALSE,"June YTD"}</definedName>
    <definedName name="_o1" hidden="1">{"det (May)",#N/A,FALSE,"June";"sum (MAY YTD)",#N/A,FALSE,"June YTD"}</definedName>
    <definedName name="_old2" localSheetId="5" hidden="1">{#N/A,#N/A,TRUE,"Пресса";#N/A,#N/A,TRUE,"Метро";#N/A,#N/A,TRUE,"Щиты";#N/A,#N/A,TRUE,"График";#N/A,#N/A,TRUE,"График"}</definedName>
    <definedName name="_old2" hidden="1">{#N/A,#N/A,TRUE,"Пресса";#N/A,#N/A,TRUE,"Метро";#N/A,#N/A,TRUE,"Щиты";#N/A,#N/A,TRUE,"График";#N/A,#N/A,TRUE,"График"}</definedName>
    <definedName name="_Order1" hidden="1">255</definedName>
    <definedName name="_Order2" hidden="1">255</definedName>
    <definedName name="_Sort" hidden="1">#N/A</definedName>
    <definedName name="_Table2_Out" hidden="1">#N/A</definedName>
    <definedName name="_TV2" localSheetId="5" hidden="1">{#N/A,#N/A,TRUE,"Пресса";#N/A,#N/A,TRUE,"Метро";#N/A,#N/A,TRUE,"Щиты";#N/A,#N/A,TRUE,"График";#N/A,#N/A,TRUE,"График"}</definedName>
    <definedName name="_TV2" hidden="1">{#N/A,#N/A,TRUE,"Пресса";#N/A,#N/A,TRUE,"Метро";#N/A,#N/A,TRUE,"Щиты";#N/A,#N/A,TRUE,"График";#N/A,#N/A,TRUE,"График"}</definedName>
    <definedName name="_xlnm._FilterDatabase" localSheetId="0" hidden="1">'детальное предложение 2021'!$A$130:$Z$147</definedName>
    <definedName name="_xlnm._FilterDatabase" localSheetId="2" hidden="1">'детальное предложение 2022'!$A$255:$Z$270</definedName>
    <definedName name="_xlnm._FilterDatabase" localSheetId="3" hidden="1">'детальное предложение 2023'!$A$255:$Z$270</definedName>
    <definedName name="_xlnm._FilterDatabase" localSheetId="1" hidden="1">'Качество 2021'!$A$50:$X$67</definedName>
    <definedName name="_xlnm._FilterDatabase" localSheetId="4" hidden="1">'Качество 2022-2023'!$A$46:$X$61</definedName>
    <definedName name="a" localSheetId="5" hidden="1">{"'siets LAT'!$J$95","'siets LAT'!$J$95"}</definedName>
    <definedName name="a" hidden="1">{"'siets LAT'!$J$95","'siets LAT'!$J$95"}</definedName>
    <definedName name="ab" localSheetId="5" hidden="1">{#N/A,#N/A,TRUE,"Пресса";#N/A,#N/A,TRUE,"Метро";#N/A,#N/A,TRUE,"Щиты";#N/A,#N/A,TRUE,"График";#N/A,#N/A,TRUE,"График"}</definedName>
    <definedName name="ab" hidden="1">{#N/A,#N/A,TRUE,"Пресса";#N/A,#N/A,TRUE,"Метро";#N/A,#N/A,TRUE,"Щиты";#N/A,#N/A,TRUE,"График";#N/A,#N/A,TRUE,"График"}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er" hidden="1">#N/A</definedName>
    <definedName name="afishaDisc" hidden="1">#N/A</definedName>
    <definedName name="afishaDiscTotal" localSheetId="5" hidden="1">MAX((100%-splitDisc)*(100%-afishaDisc)*(100%-agencyDisc)*(100%-'Состав виртуальных каналов'!discReach),maxAfisha)</definedName>
    <definedName name="afishaDiscTotal" hidden="1">MAX((100%-splitDisc)*(100%-afishaDisc)*(100%-agencyDisc)*(100%-discReach),maxAfisha)</definedName>
    <definedName name="agencyDisc" hidden="1">#N/A</definedName>
    <definedName name="amediaDisc" hidden="1">#N/A</definedName>
    <definedName name="amediaDiscTotal" localSheetId="5" hidden="1">MAX((100%-splitDisc)*(100%-amediaDisc)*(100%-agencyDisc)*(100%-'Состав виртуальных каналов'!discReach),maxAmedia)</definedName>
    <definedName name="amediaDiscTotal" hidden="1">MAX((100%-splitDisc)*(100%-amediaDisc)*(100%-agencyDisc)*(100%-discReach),maxAmedia)</definedName>
    <definedName name="an" localSheetId="5" hidden="1">{#N/A,#N/A,TRUE,"Пресса";#N/A,#N/A,TRUE,"Метро";#N/A,#N/A,TRUE,"Щиты";#N/A,#N/A,TRUE,"График";#N/A,#N/A,TRUE,"График"}</definedName>
    <definedName name="an" hidden="1">{#N/A,#N/A,TRUE,"Пресса";#N/A,#N/A,TRUE,"Метро";#N/A,#N/A,TRUE,"Щиты";#N/A,#N/A,TRUE,"График";#N/A,#N/A,TRUE,"График"}</definedName>
    <definedName name="Anch" hidden="1">#N/A</definedName>
    <definedName name="anscount" hidden="1">1</definedName>
    <definedName name="aps" hidden="1">#N/A</definedName>
    <definedName name="Ars" localSheetId="5" hidden="1">{#N/A,#N/A,TRUE,"Пресса";#N/A,#N/A,TRUE,"Метро";#N/A,#N/A,TRUE,"Щиты";#N/A,#N/A,TRUE,"График";#N/A,#N/A,TRUE,"График"}</definedName>
    <definedName name="Ars" hidden="1">{#N/A,#N/A,TRUE,"Пресса";#N/A,#N/A,TRUE,"Метро";#N/A,#N/A,TRUE,"Щиты";#N/A,#N/A,TRUE,"График";#N/A,#N/A,TRUE,"График"}</definedName>
    <definedName name="as" localSheetId="5" hidden="1">{#N/A,#N/A,TRUE,"Пресса";#N/A,#N/A,TRUE,"Метро";#N/A,#N/A,TRUE,"Щиты";#N/A,#N/A,TRUE,"График";#N/A,#N/A,TRUE,"График"}</definedName>
    <definedName name="as" hidden="1">{#N/A,#N/A,TRUE,"Пресса";#N/A,#N/A,TRUE,"Метро";#N/A,#N/A,TRUE,"Щиты";#N/A,#N/A,TRUE,"График";#N/A,#N/A,TRUE,"График"}</definedName>
    <definedName name="AS2DocOpenMode" hidden="1">"AS2DocumentBrowse"</definedName>
    <definedName name="asd" localSheetId="5" hidden="1">{#N/A,#N/A,TRUE,"Пресса";#N/A,#N/A,TRUE,"Метро";#N/A,#N/A,TRUE,"Щиты";#N/A,#N/A,TRUE,"График";#N/A,#N/A,TRUE,"График"}</definedName>
    <definedName name="asd" hidden="1">{#N/A,#N/A,TRUE,"Пресса";#N/A,#N/A,TRUE,"Метро";#N/A,#N/A,TRUE,"Щиты";#N/A,#N/A,TRUE,"График";#N/A,#N/A,TRUE,"График"}</definedName>
    <definedName name="asdasd" localSheetId="5" hidden="1">{#N/A,#N/A,FALSE,"Kostenplan"}</definedName>
    <definedName name="asdasd" hidden="1">{#N/A,#N/A,FALSE,"Kostenplan"}</definedName>
    <definedName name="Aug_мы" localSheetId="5" hidden="1">{#N/A,#N/A,TRUE,"Пресса";#N/A,#N/A,TRUE,"Метро";#N/A,#N/A,TRUE,"Щиты";#N/A,#N/A,TRUE,"График";#N/A,#N/A,TRUE,"График"}</definedName>
    <definedName name="Aug_мы" hidden="1">{#N/A,#N/A,TRUE,"Пресса";#N/A,#N/A,TRUE,"Метро";#N/A,#N/A,TRUE,"Щиты";#N/A,#N/A,TRUE,"График";#N/A,#N/A,TRUE,"График"}</definedName>
    <definedName name="autoDisc" hidden="1">#N/A</definedName>
    <definedName name="autoDiscTotal" localSheetId="5" hidden="1">MAX((100%-splitDisc)*(100%-autoDisc)*(100%-agencyDisc)*(100%-'Состав виртуальных каналов'!discReach),maxAuto)</definedName>
    <definedName name="autoDiscTotal" hidden="1">MAX((100%-splitDisc)*(100%-autoDisc)*(100%-agencyDisc)*(100%-discReach),maxAuto)</definedName>
    <definedName name="avtoDisc" hidden="1">#N/A</definedName>
    <definedName name="avtoDiscTotal" localSheetId="5" hidden="1">MAX((100%-splitDisc)*(100%-avtoDisc)*(100%-agencyDisc)*(100%-'Состав виртуальных каналов'!discReach),maxAvto)</definedName>
    <definedName name="avtoDiscTotal" hidden="1">MAX((100%-splitDisc)*(100%-avtoDisc)*(100%-agencyDisc)*(100%-discReach),maxAvto)</definedName>
    <definedName name="awwdjilio" localSheetId="5" hidden="1">{#N/A,#N/A,FALSE,"Kostenplan"}</definedName>
    <definedName name="awwdjilio" hidden="1">{#N/A,#N/A,FALSE,"Kostenplan"}</definedName>
    <definedName name="b" localSheetId="5" hidden="1">{"'siets LAT'!$J$95","'siets LAT'!$J$95"}</definedName>
    <definedName name="b" hidden="1">{"'siets LAT'!$J$95","'siets LAT'!$J$95"}</definedName>
    <definedName name="basia" localSheetId="5" hidden="1">{"'siets LAT'!$J$95","'siets LAT'!$J$95"}</definedName>
    <definedName name="basia" hidden="1">{"'siets LAT'!$J$95","'siets LAT'!$J$95"}</definedName>
    <definedName name="bla" localSheetId="5" hidden="1">{"'siets LAT'!$J$95","'siets LAT'!$J$95"}</definedName>
    <definedName name="bla" hidden="1">{"'siets LAT'!$J$95","'siets LAT'!$J$95"}</definedName>
    <definedName name="blabla" localSheetId="5" hidden="1">{"'siets LAT'!$J$95","'siets LAT'!$J$95"}</definedName>
    <definedName name="blabla" hidden="1">{"'siets LAT'!$J$95","'siets LAT'!$J$95"}</definedName>
    <definedName name="blb" localSheetId="5" hidden="1">{"det (May)",#N/A,FALSE,"June";"sum (MAY YTD)",#N/A,FALSE,"June YTD"}</definedName>
    <definedName name="blb" hidden="1">{"det (May)",#N/A,FALSE,"June";"sum (MAY YTD)",#N/A,FALSE,"June YTD"}</definedName>
    <definedName name="budAfisha" localSheetId="5" hidden="1">OFFSET(Anch,MATCH("Afisha.ru",resList,0),3,COUNTIF(resList,"Afisha.ru")-1,1)</definedName>
    <definedName name="budAfisha" hidden="1">OFFSET(Anch,MATCH("Afisha.ru",resList,0),3,COUNTIF(resList,"Afisha.ru")-1,1)</definedName>
    <definedName name="budAmedia" localSheetId="5" hidden="1">OFFSET(Anch,MATCH("Amedia.ru",resList,0),3,COUNTIF(resList,"Amedia.ru")-1,1)</definedName>
    <definedName name="budAmedia" hidden="1">OFFSET(Anch,MATCH("Amedia.ru",resList,0),3,COUNTIF(resList,"Amedia.ru")-1,1)</definedName>
    <definedName name="budAuto" localSheetId="5" hidden="1">OFFSET(Anch,MATCH("Auto.ru",resList,0),3,COUNTIF(resList,"Auto.ru")-1,1)</definedName>
    <definedName name="budAuto" hidden="1">OFFSET(Anch,MATCH("Auto.ru",resList,0),3,COUNTIF(resList,"Auto.ru")-1,1)</definedName>
    <definedName name="budAvto" localSheetId="5" hidden="1">OFFSET(Anch,MATCH("Avto.ru",resList,0),3,COUNTIF(resList,"Avto.ru")-1,1)</definedName>
    <definedName name="budAvto" hidden="1">OFFSET(Anch,MATCH("Avto.ru",resList,0),3,COUNTIF(resList,"Avto.ru")-1,1)</definedName>
    <definedName name="budd3" localSheetId="5" hidden="1">OFFSET(Anch,MATCH("3dnews.ru",resList,0),3,COUNTIF(resList,"3dnews.ru")-1,1)</definedName>
    <definedName name="budd3" hidden="1">OFFSET(Anch,MATCH("3dnews.ru",resList,0),3,COUNTIF(resList,"3dnews.ru")-1,1)</definedName>
    <definedName name="budEcho" localSheetId="5" hidden="1">OFFSET(Anch,MATCH("Echo.Msk.ru",resList,0),3,COUNTIF(resList,"Echo.Msk.ru")-1,1)</definedName>
    <definedName name="budEcho" hidden="1">OFFSET(Anch,MATCH("Echo.Msk.ru",resList,0),3,COUNTIF(resList,"Echo.Msk.ru")-1,1)</definedName>
    <definedName name="budExpert" localSheetId="5" hidden="1">OFFSET(Anch,MATCH("Expert.ru",resList,0),3,COUNTIF(resList,"Expert.ru")-1,1)</definedName>
    <definedName name="budExpert" hidden="1">OFFSET(Anch,MATCH("Expert.ru",resList,0),3,COUNTIF(resList,"Expert.ru")-1,1)</definedName>
    <definedName name="budFt" localSheetId="5" hidden="1">OFFSET(Anch,MATCH("Fashiontime.ru",resList,0),3,COUNTIF(resList,"Fashiontime.ru")-1,1)</definedName>
    <definedName name="budFt" hidden="1">OFFSET(Anch,MATCH("Fashiontime.ru",resList,0),3,COUNTIF(resList,"Fashiontime.ru")-1,1)</definedName>
    <definedName name="budGazeta" localSheetId="5" hidden="1">OFFSET(Anch,MATCH("Gazeta.ru",resList,0),3,COUNTIF(resList,"Gazeta.ru")-1,1)</definedName>
    <definedName name="budGazeta" hidden="1">OFFSET(Anch,MATCH("Gazeta.ru",resList,0),3,COUNTIF(resList,"Gazeta.ru")-1,1)</definedName>
    <definedName name="budIno" localSheetId="5" hidden="1">OFFSET(Anch,MATCH("Inopressa.ru",resList,0),3,COUNTIF(resList,"Inopressa.ru")-1,1)</definedName>
    <definedName name="budIno" hidden="1">OFFSET(Anch,MATCH("Inopressa.ru",resList,0),3,COUNTIF(resList,"Inopressa.ru")-1,1)</definedName>
    <definedName name="budKomm" localSheetId="5" hidden="1">OFFSET(Anch,MATCH("Kommersant.ru",resList,0),3,COUNTIF(resList,"Kommersant.ru")-1,1)</definedName>
    <definedName name="budKomm" hidden="1">OFFSET(Anch,MATCH("Kommersant.ru",resList,0),3,COUNTIF(resList,"Kommersant.ru")-1,1)</definedName>
    <definedName name="budLive" localSheetId="5" hidden="1">OFFSET(Anch,MATCH("Liveinternet.ru",resList,0),3,COUNTIF(resList,"Liveinternet.ru")-1,1)</definedName>
    <definedName name="budLive" hidden="1">OFFSET(Anch,MATCH("Liveinternet.ru",resList,0),3,COUNTIF(resList,"Liveinternet.ru")-1,1)</definedName>
    <definedName name="budMail" localSheetId="5" hidden="1">OFFSET(Anch,MATCH("Mail.ru",resList,0),3,COUNTIF(resList,"Mail.ru")-1,1)</definedName>
    <definedName name="budMail" hidden="1">OFFSET(Anch,MATCH("Mail.ru",resList,0),3,COUNTIF(resList,"Mail.ru")-1,1)</definedName>
    <definedName name="budMtv" localSheetId="5" hidden="1">OFFSET(Anch,MATCH("MTV.ru",resList,0),3,COUNTIF(resList,"MTV.ru")-1,1)</definedName>
    <definedName name="budMtv" hidden="1">OFFSET(Anch,MATCH("MTV.ru",resList,0),3,COUNTIF(resList,"MTV.ru")-1,1)</definedName>
    <definedName name="budNewsru" localSheetId="5" hidden="1">OFFSET(Anch,MATCH("Newsru.com",resList,0),3,COUNTIF(resList,"Newsru.com")-1,1)</definedName>
    <definedName name="budNewsru" hidden="1">OFFSET(Anch,MATCH("Newsru.com",resList,0),3,COUNTIF(resList,"Newsru.com")-1,1)</definedName>
    <definedName name="budo24" localSheetId="5" hidden="1">OFFSET(Anch,MATCH("24open.ru",resList,0),3,COUNTIF(resList,"24open.ru")-1,1)</definedName>
    <definedName name="budo24" hidden="1">OFFSET(Anch,MATCH("24open.ru",resList,0),3,COUNTIF(resList,"24open.ru")-1,1)</definedName>
    <definedName name="budRian" localSheetId="5" hidden="1">OFFSET(Anch,MATCH("RIAN.ru",resList,0),3,COUNTIF(resList,"RIAN.ru")-1,1)</definedName>
    <definedName name="budRian" hidden="1">OFFSET(Anch,MATCH("RIAN.ru",resList,0),3,COUNTIF(resList,"RIAN.ru")-1,1)</definedName>
    <definedName name="budSp" localSheetId="5" hidden="1">OFFSET(Anch,MATCH("Sports.ru",resList,0),3,COUNTIF(resList,"Sports.ru")-1,1)</definedName>
    <definedName name="budSp" hidden="1">OFFSET(Anch,MATCH("Sports.ru",resList,0),3,COUNTIF(resList,"Sports.ru")-1,1)</definedName>
    <definedName name="budStyle" localSheetId="5" hidden="1">OFFSET(Anch,MATCH("Superstyle.ru",resList,0),3,COUNTIF(resList,"Superstyle.ru")-1,1)</definedName>
    <definedName name="budStyle" hidden="1">OFFSET(Anch,MATCH("Superstyle.ru",resList,0),3,COUNTIF(resList,"Superstyle.ru")-1,1)</definedName>
    <definedName name="budSubscribe" localSheetId="5" hidden="1">OFFSET(Anch,MATCH("Subscribe.ru",resList,0),3,COUNTIF(resList,"Subscribe.ru")-1,1)</definedName>
    <definedName name="budSubscribe" hidden="1">OFFSET(Anch,MATCH("Subscribe.ru",resList,0),3,COUNTIF(resList,"Subscribe.ru")-1,1)</definedName>
    <definedName name="budVokrug" localSheetId="5" hidden="1">OFFSET(Anch,MATCH("Vokrugsveta.ru",resList,0),3,COUNTIF(resList,"Vokrugsveta.ru")-1,1)</definedName>
    <definedName name="budVokrug" hidden="1">OFFSET(Anch,MATCH("Vokrugsveta.ru",resList,0),3,COUNTIF(resList,"Vokrugsveta.ru")-1,1)</definedName>
    <definedName name="budVzglyad" localSheetId="5" hidden="1">OFFSET(Anch,MATCH("Vzglyad.ru",resList,0),3,COUNTIF(resList,"Vzglyad.ru")-1,1)</definedName>
    <definedName name="budVzglyad" hidden="1">OFFSET(Anch,MATCH("Vzglyad.ru",resList,0),3,COUNTIF(resList,"Vzglyad.ru")-1,1)</definedName>
    <definedName name="budYa" localSheetId="5" hidden="1">OFFSET(Anch,MATCH("Yandex.ru",resList,0),3,COUNTIF(resList,"Yandex.ru")-1,1)</definedName>
    <definedName name="budYa" hidden="1">OFFSET(Anch,MATCH("Yandex.ru",resList,0),3,COUNTIF(resList,"Yandex.ru")-1,1)</definedName>
    <definedName name="cad" hidden="1">#N/A</definedName>
    <definedName name="cccc" localSheetId="5" hidden="1">{"det (May)",#N/A,FALSE,"June";"sum (MAY YTD)",#N/A,FALSE,"June YTD"}</definedName>
    <definedName name="cccc" hidden="1">{"det (May)",#N/A,FALSE,"June";"sum (MAY YTD)",#N/A,FALSE,"June YTD"}</definedName>
    <definedName name="Cēsu" localSheetId="5" hidden="1">{"'siets LAT'!$J$95","'siets LAT'!$J$95"}</definedName>
    <definedName name="Cēsu" hidden="1">{"'siets LAT'!$J$95","'siets LAT'!$J$95"}</definedName>
    <definedName name="d" localSheetId="5" hidden="1">{#N/A,#N/A,TRUE,"Пресса";#N/A,#N/A,TRUE,"Метро";#N/A,#N/A,TRUE,"Щиты";#N/A,#N/A,TRUE,"График";#N/A,#N/A,TRUE,"График"}</definedName>
    <definedName name="d" hidden="1">{#N/A,#N/A,TRUE,"Пресса";#N/A,#N/A,TRUE,"Метро";#N/A,#N/A,TRUE,"Щиты";#N/A,#N/A,TRUE,"График";#N/A,#N/A,TRUE,"График"}</definedName>
    <definedName name="d3Disc" hidden="1">#N/A</definedName>
    <definedName name="d3DiscTotal" localSheetId="5" hidden="1">MAX((100%-splitDisc)*(100%-d3Disc)*(100%-agencyDisc)*(100%-'Состав виртуальных каналов'!discReach),maxd3)</definedName>
    <definedName name="d3DiscTotal" hidden="1">MAX((100%-splitDisc)*(100%-d3Disc)*(100%-agencyDisc)*(100%-discReach),maxd3)</definedName>
    <definedName name="Dandy_new" localSheetId="5" hidden="1">{"'siets LAT'!$J$95","'siets LAT'!$J$95"}</definedName>
    <definedName name="Dandy_new" hidden="1">{"'siets LAT'!$J$95","'siets LAT'!$J$95"}</definedName>
    <definedName name="ddddddddddddddddddddddddddddd" localSheetId="5" hidden="1">{#N/A,#N/A,TRUE,"Пресса";#N/A,#N/A,TRUE,"Метро";#N/A,#N/A,TRUE,"Щиты";#N/A,#N/A,TRUE,"График";#N/A,#N/A,TRUE,"График"}</definedName>
    <definedName name="ddddddddddddddddddddddddddddd" hidden="1">{#N/A,#N/A,TRUE,"Пресса";#N/A,#N/A,TRUE,"Метро";#N/A,#N/A,TRUE,"Щиты";#N/A,#N/A,TRUE,"График";#N/A,#N/A,TRUE,"График"}</definedName>
    <definedName name="Deadlines" localSheetId="5" hidden="1">{#N/A,#N/A,TRUE,"Пресса";#N/A,#N/A,TRUE,"Метро";#N/A,#N/A,TRUE,"Щиты";#N/A,#N/A,TRUE,"График";#N/A,#N/A,TRUE,"График"}</definedName>
    <definedName name="Deadlines" hidden="1">{#N/A,#N/A,TRUE,"Пресса";#N/A,#N/A,TRUE,"Метро";#N/A,#N/A,TRUE,"Щиты";#N/A,#N/A,TRUE,"График";#N/A,#N/A,TRUE,"График"}</definedName>
    <definedName name="dfdddfdfd" localSheetId="5" hidden="1">{#N/A,#N/A,TRUE,"Пресса";#N/A,#N/A,TRUE,"Метро";#N/A,#N/A,TRUE,"Щиты";#N/A,#N/A,TRUE,"График";#N/A,#N/A,TRUE,"График"}</definedName>
    <definedName name="dfdddfdfd" hidden="1">{#N/A,#N/A,TRUE,"Пресса";#N/A,#N/A,TRUE,"Метро";#N/A,#N/A,TRUE,"Щиты";#N/A,#N/A,TRUE,"График";#N/A,#N/A,TRUE,"График"}</definedName>
    <definedName name="dfdf" localSheetId="5" hidden="1">{#N/A,#N/A,TRUE,"Пресса";#N/A,#N/A,TRUE,"Метро";#N/A,#N/A,TRUE,"Щиты";#N/A,#N/A,TRUE,"График";#N/A,#N/A,TRUE,"График"}</definedName>
    <definedName name="dfdf" hidden="1">{#N/A,#N/A,TRUE,"Пресса";#N/A,#N/A,TRUE,"Метро";#N/A,#N/A,TRUE,"Щиты";#N/A,#N/A,TRUE,"График";#N/A,#N/A,TRUE,"График"}</definedName>
    <definedName name="dfg" hidden="1">#N/A</definedName>
    <definedName name="dgdg" hidden="1">#N/A</definedName>
    <definedName name="dgf" hidden="1">#N/A</definedName>
    <definedName name="discMax" hidden="1">#N/A</definedName>
    <definedName name="discReach" localSheetId="5" hidden="1">IF(AND(fixReach,fixPlan),5%,0)</definedName>
    <definedName name="discReach" hidden="1">IF(AND(fixReach,fixPlan),5%,0)</definedName>
    <definedName name="dsa" localSheetId="5" hidden="1">{#N/A,#N/A,TRUE,"Пресса";#N/A,#N/A,TRUE,"Метро";#N/A,#N/A,TRUE,"Щиты";#N/A,#N/A,TRUE,"График";#N/A,#N/A,TRUE,"График"}</definedName>
    <definedName name="dsa" hidden="1">{#N/A,#N/A,TRUE,"Пресса";#N/A,#N/A,TRUE,"Метро";#N/A,#N/A,TRUE,"Щиты";#N/A,#N/A,TRUE,"График";#N/A,#N/A,TRUE,"График"}</definedName>
    <definedName name="dsfg" localSheetId="5" hidden="1">{#N/A,#N/A,TRUE,"Пресса";#N/A,#N/A,TRUE,"Метро";#N/A,#N/A,TRUE,"Щиты";#N/A,#N/A,TRUE,"График";#N/A,#N/A,TRUE,"График"}</definedName>
    <definedName name="dsfg" hidden="1">{#N/A,#N/A,TRUE,"Пресса";#N/A,#N/A,TRUE,"Метро";#N/A,#N/A,TRUE,"Щиты";#N/A,#N/A,TRUE,"График";#N/A,#N/A,TRUE,"График"}</definedName>
    <definedName name="dshfluhl" localSheetId="5" hidden="1">{#N/A,#N/A,FALSE,"Kostenplan"}</definedName>
    <definedName name="dshfluhl" hidden="1">{#N/A,#N/A,FALSE,"Kostenplan"}</definedName>
    <definedName name="e" hidden="1">4</definedName>
    <definedName name="echoDisc" hidden="1">#N/A</definedName>
    <definedName name="echoDiscTotal" localSheetId="5" hidden="1">MAX((100%-splitDisc)*(100%-echoDisc)*(100%-agencyDisc)*(100%-'Состав виртуальных каналов'!discReach),maxEcho)</definedName>
    <definedName name="echoDiscTotal" hidden="1">MAX((100%-splitDisc)*(100%-echoDisc)*(100%-agencyDisc)*(100%-discReach),maxEcho)</definedName>
    <definedName name="eeeeee" localSheetId="5" hidden="1">{#N/A,#N/A,FALSE,"Kostenplan"}</definedName>
    <definedName name="eeeeee" hidden="1">{#N/A,#N/A,FALSE,"Kostenplan"}</definedName>
    <definedName name="eeeeeee" hidden="1">4</definedName>
    <definedName name="eeeeeeeeeee" hidden="1">27</definedName>
    <definedName name="efdrfghyukil" localSheetId="5" hidden="1">{#N/A,#N/A,FALSE,"Kostenplan"}</definedName>
    <definedName name="efdrfghyukil" hidden="1">{#N/A,#N/A,FALSE,"Kostenplan"}</definedName>
    <definedName name="eferf" localSheetId="5" hidden="1">{#N/A,#N/A,TRUE,"Пресса";#N/A,#N/A,TRUE,"Метро";#N/A,#N/A,TRUE,"Щиты";#N/A,#N/A,TRUE,"График";#N/A,#N/A,TRUE,"График"}</definedName>
    <definedName name="eferf" hidden="1">{#N/A,#N/A,TRUE,"Пресса";#N/A,#N/A,TRUE,"Метро";#N/A,#N/A,TRUE,"Щиты";#N/A,#N/A,TRUE,"График";#N/A,#N/A,TRUE,"График"}</definedName>
    <definedName name="eh" localSheetId="5" hidden="1">{#N/A,#N/A,TRUE,"Пресса";#N/A,#N/A,TRUE,"Метро";#N/A,#N/A,TRUE,"Щиты";#N/A,#N/A,TRUE,"График";#N/A,#N/A,TRUE,"График"}</definedName>
    <definedName name="eh" hidden="1">{#N/A,#N/A,TRUE,"Пресса";#N/A,#N/A,TRUE,"Метро";#N/A,#N/A,TRUE,"Щиты";#N/A,#N/A,TRUE,"График";#N/A,#N/A,TRUE,"График"}</definedName>
    <definedName name="ehars" localSheetId="5" hidden="1">{#N/A,#N/A,TRUE,"Пресса";#N/A,#N/A,TRUE,"Метро";#N/A,#N/A,TRUE,"Щиты";#N/A,#N/A,TRUE,"График";#N/A,#N/A,TRUE,"График"}</definedName>
    <definedName name="ehars" hidden="1">{#N/A,#N/A,TRUE,"Пресса";#N/A,#N/A,TRUE,"Метро";#N/A,#N/A,TRUE,"Щиты";#N/A,#N/A,TRUE,"График";#N/A,#N/A,TRUE,"График"}</definedName>
    <definedName name="ehfos" localSheetId="5" hidden="1">{#N/A,#N/A,TRUE,"Пресса";#N/A,#N/A,TRUE,"Метро";#N/A,#N/A,TRUE,"Щиты";#N/A,#N/A,TRUE,"График";#N/A,#N/A,TRUE,"График"}</definedName>
    <definedName name="ehfos" hidden="1">{#N/A,#N/A,TRUE,"Пресса";#N/A,#N/A,TRUE,"Метро";#N/A,#N/A,TRUE,"Щиты";#N/A,#N/A,TRUE,"График";#N/A,#N/A,TRUE,"График"}</definedName>
    <definedName name="Ekat" localSheetId="5" hidden="1">{#N/A,#N/A,TRUE,"Пресса";#N/A,#N/A,TRUE,"Метро";#N/A,#N/A,TRUE,"Щиты";#N/A,#N/A,TRUE,"График";#N/A,#N/A,TRUE,"График"}</definedName>
    <definedName name="Ekat" hidden="1">{#N/A,#N/A,TRUE,"Пресса";#N/A,#N/A,TRUE,"Метро";#N/A,#N/A,TRUE,"Щиты";#N/A,#N/A,TRUE,"График";#N/A,#N/A,TRUE,"График"}</definedName>
    <definedName name="etrb" localSheetId="5" hidden="1">{#N/A,#N/A,TRUE,"Пресса";#N/A,#N/A,TRUE,"Метро";#N/A,#N/A,TRUE,"Щиты";#N/A,#N/A,TRUE,"График";#N/A,#N/A,TRUE,"График"}</definedName>
    <definedName name="etrb" hidden="1">{#N/A,#N/A,TRUE,"Пресса";#N/A,#N/A,TRUE,"Метро";#N/A,#N/A,TRUE,"Щиты";#N/A,#N/A,TRUE,"График";#N/A,#N/A,TRUE,"График"}</definedName>
    <definedName name="EV__LASTREFTIME__" hidden="1">40527.6608333333</definedName>
    <definedName name="expertDisc" hidden="1">#N/A</definedName>
    <definedName name="expertDiscTotal" localSheetId="5" hidden="1">MAX((100%-splitDisc)*(100%-expertDisc)*(100%-agencyDisc)*(100%-'Состав виртуальных каналов'!discReach),maxExpert)</definedName>
    <definedName name="expertDiscTotal" hidden="1">MAX((100%-splitDisc)*(100%-expertDisc)*(100%-agencyDisc)*(100%-discReach),maxExpert)</definedName>
    <definedName name="explExistAll" hidden="1">#N/A</definedName>
    <definedName name="extraDelay" localSheetId="5" hidden="1">IF(fixDelay,10%,0)</definedName>
    <definedName name="extraDelay" hidden="1">IF(fixDelay,10%,0)</definedName>
    <definedName name="f" localSheetId="5" hidden="1">{#N/A,#N/A,TRUE,"Пресса";#N/A,#N/A,TRUE,"Метро";#N/A,#N/A,TRUE,"Щиты";#N/A,#N/A,TRUE,"График";#N/A,#N/A,TRUE,"График"}</definedName>
    <definedName name="f" hidden="1">{#N/A,#N/A,TRUE,"Пресса";#N/A,#N/A,TRUE,"Метро";#N/A,#N/A,TRUE,"Щиты";#N/A,#N/A,TRUE,"График";#N/A,#N/A,TRUE,"График"}</definedName>
    <definedName name="fff" localSheetId="5" hidden="1">{#N/A,#N/A,TRUE,"Пресса";#N/A,#N/A,TRUE,"Метро";#N/A,#N/A,TRUE,"Щиты";#N/A,#N/A,TRUE,"График";#N/A,#N/A,TRUE,"График"}</definedName>
    <definedName name="fff" hidden="1">{#N/A,#N/A,TRUE,"Пресса";#N/A,#N/A,TRUE,"Метро";#N/A,#N/A,TRUE,"Щиты";#N/A,#N/A,TRUE,"График";#N/A,#N/A,TRUE,"График"}</definedName>
    <definedName name="FFFFFFFFFFFFFGTR" localSheetId="5" hidden="1">{#N/A,#N/A,FALSE,"Kostenplan"}</definedName>
    <definedName name="FFFFFFFFFFFFFGTR" hidden="1">{#N/A,#N/A,FALSE,"Kostenplan"}</definedName>
    <definedName name="fgh" localSheetId="5" hidden="1">{#N/A,#N/A,TRUE,"Пресса";#N/A,#N/A,TRUE,"Метро";#N/A,#N/A,TRUE,"Щиты";#N/A,#N/A,TRUE,"График";#N/A,#N/A,TRUE,"График"}</definedName>
    <definedName name="fgh" hidden="1">{#N/A,#N/A,TRUE,"Пресса";#N/A,#N/A,TRUE,"Метро";#N/A,#N/A,TRUE,"Щиты";#N/A,#N/A,TRUE,"График";#N/A,#N/A,TRUE,"График"}</definedName>
    <definedName name="fghfsdc" localSheetId="5" hidden="1">{#N/A,#N/A,TRUE,"Пресса";#N/A,#N/A,TRUE,"Метро";#N/A,#N/A,TRUE,"Щиты";#N/A,#N/A,TRUE,"График";#N/A,#N/A,TRUE,"График"}</definedName>
    <definedName name="fghfsdc" hidden="1">{#N/A,#N/A,TRUE,"Пресса";#N/A,#N/A,TRUE,"Метро";#N/A,#N/A,TRUE,"Щиты";#N/A,#N/A,TRUE,"График";#N/A,#N/A,TRUE,"График"}</definedName>
    <definedName name="fgt" localSheetId="5" hidden="1">{#N/A,#N/A,TRUE,"Пресса";#N/A,#N/A,TRUE,"Метро";#N/A,#N/A,TRUE,"Щиты";#N/A,#N/A,TRUE,"График";#N/A,#N/A,TRUE,"График"}</definedName>
    <definedName name="fgt" hidden="1">{#N/A,#N/A,TRUE,"Пресса";#N/A,#N/A,TRUE,"Метро";#N/A,#N/A,TRUE,"Щиты";#N/A,#N/A,TRUE,"График";#N/A,#N/A,TRUE,"График"}</definedName>
    <definedName name="fixAfisha" hidden="1">#N/A</definedName>
    <definedName name="fixAmedia" hidden="1">#N/A</definedName>
    <definedName name="fixAuto" hidden="1">#N/A</definedName>
    <definedName name="fixAvto" hidden="1">#N/A</definedName>
    <definedName name="fixd3" hidden="1">#N/A</definedName>
    <definedName name="fixDelay" hidden="1">#N/A</definedName>
    <definedName name="fixEcho" hidden="1">#N/A</definedName>
    <definedName name="fixExpert" hidden="1">#N/A</definedName>
    <definedName name="fixFt" hidden="1">#N/A</definedName>
    <definedName name="fixGazeta" hidden="1">#N/A</definedName>
    <definedName name="fixIno" hidden="1">#N/A</definedName>
    <definedName name="fixKomm" hidden="1">#N/A</definedName>
    <definedName name="fixLive" hidden="1">#N/A</definedName>
    <definedName name="fixMail" hidden="1">'[1]##'!$I$21</definedName>
    <definedName name="fixMtv" hidden="1">#N/A</definedName>
    <definedName name="fixN" hidden="1">#N/A</definedName>
    <definedName name="fixNewsru" hidden="1">#N/A</definedName>
    <definedName name="fixo24" hidden="1">#N/A</definedName>
    <definedName name="fixPlan" hidden="1">#N/A</definedName>
    <definedName name="fixReach" hidden="1">#N/A</definedName>
    <definedName name="fixRian" hidden="1">#N/A</definedName>
    <definedName name="fixSp" hidden="1">#N/A</definedName>
    <definedName name="fixStyle" hidden="1">#N/A</definedName>
    <definedName name="fixSubscribe" hidden="1">#N/A</definedName>
    <definedName name="fixVokrug" hidden="1">#N/A</definedName>
    <definedName name="fixVzglyad" hidden="1">#N/A</definedName>
    <definedName name="fixYa" hidden="1">#N/A</definedName>
    <definedName name="fjk" localSheetId="5" hidden="1">{#N/A,#N/A,TRUE,"Пресса";#N/A,#N/A,TRUE,"Метро";#N/A,#N/A,TRUE,"Щиты";#N/A,#N/A,TRUE,"График";#N/A,#N/A,TRUE,"График"}</definedName>
    <definedName name="fjk" hidden="1">{#N/A,#N/A,TRUE,"Пресса";#N/A,#N/A,TRUE,"Метро";#N/A,#N/A,TRUE,"Щиты";#N/A,#N/A,TRUE,"График";#N/A,#N/A,TRUE,"График"}</definedName>
    <definedName name="fjkars" localSheetId="5" hidden="1">{#N/A,#N/A,TRUE,"Пресса";#N/A,#N/A,TRUE,"Метро";#N/A,#N/A,TRUE,"Щиты";#N/A,#N/A,TRUE,"График";#N/A,#N/A,TRUE,"График"}</definedName>
    <definedName name="fjkars" hidden="1">{#N/A,#N/A,TRUE,"Пресса";#N/A,#N/A,TRUE,"Метро";#N/A,#N/A,TRUE,"Щиты";#N/A,#N/A,TRUE,"График";#N/A,#N/A,TRUE,"График"}</definedName>
    <definedName name="fjkfos" localSheetId="5" hidden="1">{#N/A,#N/A,TRUE,"Пресса";#N/A,#N/A,TRUE,"Метро";#N/A,#N/A,TRUE,"Щиты";#N/A,#N/A,TRUE,"График";#N/A,#N/A,TRUE,"График"}</definedName>
    <definedName name="fjkfos" hidden="1">{#N/A,#N/A,TRUE,"Пресса";#N/A,#N/A,TRUE,"Метро";#N/A,#N/A,TRUE,"Щиты";#N/A,#N/A,TRUE,"График";#N/A,#N/A,TRUE,"График"}</definedName>
    <definedName name="fkj" localSheetId="5" hidden="1">{#N/A,#N/A,TRUE,"Пресса";#N/A,#N/A,TRUE,"Метро";#N/A,#N/A,TRUE,"Щиты";#N/A,#N/A,TRUE,"График";#N/A,#N/A,TRUE,"График"}</definedName>
    <definedName name="fkj" hidden="1">{#N/A,#N/A,TRUE,"Пресса";#N/A,#N/A,TRUE,"Метро";#N/A,#N/A,TRUE,"Щиты";#N/A,#N/A,TRUE,"График";#N/A,#N/A,TRUE,"График"}</definedName>
    <definedName name="Flowchart" localSheetId="5" hidden="1">{#N/A,#N/A,FALSE,"Kostenplan"}</definedName>
    <definedName name="Flowchart" hidden="1">{#N/A,#N/A,FALSE,"Kostenplan"}</definedName>
    <definedName name="frfgprsgvj" localSheetId="5" hidden="1">{#N/A,#N/A,TRUE,"Пресса";#N/A,#N/A,TRUE,"Метро";#N/A,#N/A,TRUE,"Щиты";#N/A,#N/A,TRUE,"График";#N/A,#N/A,TRUE,"График"}</definedName>
    <definedName name="frfgprsgvj" hidden="1">{#N/A,#N/A,TRUE,"Пресса";#N/A,#N/A,TRUE,"Метро";#N/A,#N/A,TRUE,"Щиты";#N/A,#N/A,TRUE,"График";#N/A,#N/A,TRUE,"График"}</definedName>
    <definedName name="ftDisc" hidden="1">#N/A</definedName>
    <definedName name="ftDiscTotal" localSheetId="5" hidden="1">MAX((100%-splitDisc)*(100%-ftDisc)*(100%-agencyDisc)*(100%-'Состав виртуальных каналов'!discReach),maxFt)</definedName>
    <definedName name="ftDiscTotal" hidden="1">MAX((100%-splitDisc)*(100%-ftDisc)*(100%-agencyDisc)*(100%-discReach),maxFt)</definedName>
    <definedName name="G_F0" hidden="1">#N/A</definedName>
    <definedName name="gazetaDisc" hidden="1">#N/A</definedName>
    <definedName name="gazetaDiscTotal" localSheetId="5" hidden="1">MAX((100%-splitDisc)*(100%-gazetaDisc)*(100%-agencyDisc)*(100%-'Состав виртуальных каналов'!discReach),maxGazeta)</definedName>
    <definedName name="gazetaDiscTotal" hidden="1">MAX((100%-splitDisc)*(100%-gazetaDisc)*(100%-agencyDisc)*(100%-discReach),maxGazeta)</definedName>
    <definedName name="gdg" localSheetId="5" hidden="1">{#N/A,#N/A,TRUE,"Пресса";#N/A,#N/A,TRUE,"Метро";#N/A,#N/A,TRUE,"Щиты";#N/A,#N/A,TRUE,"График";#N/A,#N/A,TRUE,"График"}</definedName>
    <definedName name="gdg" hidden="1">{#N/A,#N/A,TRUE,"Пресса";#N/A,#N/A,TRUE,"Метро";#N/A,#N/A,TRUE,"Щиты";#N/A,#N/A,TRUE,"График";#N/A,#N/A,TRUE,"График"}</definedName>
    <definedName name="Gem" localSheetId="5" hidden="1">{#N/A,#N/A,TRUE,"Пресса";#N/A,#N/A,TRUE,"Метро";#N/A,#N/A,TRUE,"Щиты";#N/A,#N/A,TRUE,"График";#N/A,#N/A,TRUE,"График"}</definedName>
    <definedName name="Gem" hidden="1">{#N/A,#N/A,TRUE,"Пресса";#N/A,#N/A,TRUE,"Метро";#N/A,#N/A,TRUE,"Щиты";#N/A,#N/A,TRUE,"График";#N/A,#N/A,TRUE,"График"}</definedName>
    <definedName name="gfd" hidden="1">27</definedName>
    <definedName name="gh" localSheetId="5" hidden="1">{#N/A,#N/A,TRUE,"Пресса";#N/A,#N/A,TRUE,"Метро";#N/A,#N/A,TRUE,"Щиты";#N/A,#N/A,TRUE,"График";#N/A,#N/A,TRUE,"График"}</definedName>
    <definedName name="gh" hidden="1">{#N/A,#N/A,TRUE,"Пресса";#N/A,#N/A,TRUE,"Метро";#N/A,#N/A,TRUE,"Щиты";#N/A,#N/A,TRUE,"График";#N/A,#N/A,TRUE,"График"}</definedName>
    <definedName name="ghh" hidden="1">#N/A</definedName>
    <definedName name="gjhfg" hidden="1">#N/A</definedName>
    <definedName name="gs" hidden="1">#N/A</definedName>
    <definedName name="Han" localSheetId="5" hidden="1">{#N/A,#N/A,TRUE,"Пресса";#N/A,#N/A,TRUE,"Метро";#N/A,#N/A,TRUE,"Щиты";#N/A,#N/A,TRUE,"График";#N/A,#N/A,TRUE,"График"}</definedName>
    <definedName name="Han" hidden="1">{#N/A,#N/A,TRUE,"Пресса";#N/A,#N/A,TRUE,"Метро";#N/A,#N/A,TRUE,"Щиты";#N/A,#N/A,TRUE,"График";#N/A,#N/A,TRUE,"График"}</definedName>
    <definedName name="Handycam" localSheetId="5" hidden="1">{#N/A,#N/A,TRUE,"Пресса";#N/A,#N/A,TRUE,"Метро";#N/A,#N/A,TRUE,"Щиты";#N/A,#N/A,TRUE,"График";#N/A,#N/A,TRUE,"График"}</definedName>
    <definedName name="Handycam" hidden="1">{#N/A,#N/A,TRUE,"Пресса";#N/A,#N/A,TRUE,"Метро";#N/A,#N/A,TRUE,"Щиты";#N/A,#N/A,TRUE,"График";#N/A,#N/A,TRUE,"График"}</definedName>
    <definedName name="HANY" localSheetId="5" hidden="1">{#N/A,#N/A,TRUE,"Пресса";#N/A,#N/A,TRUE,"Метро";#N/A,#N/A,TRUE,"Щиты";#N/A,#N/A,TRUE,"График";#N/A,#N/A,TRUE,"График"}</definedName>
    <definedName name="HANY" hidden="1">{#N/A,#N/A,TRUE,"Пресса";#N/A,#N/A,TRUE,"Метро";#N/A,#N/A,TRUE,"Щиты";#N/A,#N/A,TRUE,"График";#N/A,#N/A,TRUE,"График"}</definedName>
    <definedName name="hen" localSheetId="5" hidden="1">{#N/A,#N/A,TRUE,"Пресса";#N/A,#N/A,TRUE,"Метро";#N/A,#N/A,TRUE,"Щиты";#N/A,#N/A,TRUE,"График";#N/A,#N/A,TRUE,"График"}</definedName>
    <definedName name="hen" hidden="1">{#N/A,#N/A,TRUE,"Пресса";#N/A,#N/A,TRUE,"Метро";#N/A,#N/A,TRUE,"Щиты";#N/A,#N/A,TRUE,"График";#N/A,#N/A,TRUE,"График"}</definedName>
    <definedName name="henars" localSheetId="5" hidden="1">{#N/A,#N/A,TRUE,"Пресса";#N/A,#N/A,TRUE,"Метро";#N/A,#N/A,TRUE,"Щиты";#N/A,#N/A,TRUE,"График";#N/A,#N/A,TRUE,"График"}</definedName>
    <definedName name="henars" hidden="1">{#N/A,#N/A,TRUE,"Пресса";#N/A,#N/A,TRUE,"Метро";#N/A,#N/A,TRUE,"Щиты";#N/A,#N/A,TRUE,"График";#N/A,#N/A,TRUE,"График"}</definedName>
    <definedName name="henfos" localSheetId="5" hidden="1">{#N/A,#N/A,TRUE,"Пресса";#N/A,#N/A,TRUE,"Метро";#N/A,#N/A,TRUE,"Щиты";#N/A,#N/A,TRUE,"График";#N/A,#N/A,TRUE,"График"}</definedName>
    <definedName name="henfos" hidden="1">{#N/A,#N/A,TRUE,"Пресса";#N/A,#N/A,TRUE,"Метро";#N/A,#N/A,TRUE,"Щиты";#N/A,#N/A,TRUE,"График";#N/A,#N/A,TRUE,"График"}</definedName>
    <definedName name="hhh" localSheetId="5" hidden="1">{#N/A,#N/A,TRUE,"Пресса";#N/A,#N/A,TRUE,"Метро";#N/A,#N/A,TRUE,"Щиты";#N/A,#N/A,TRUE,"График";#N/A,#N/A,TRUE,"График"}</definedName>
    <definedName name="hhh" hidden="1">{#N/A,#N/A,TRUE,"Пресса";#N/A,#N/A,TRUE,"Метро";#N/A,#N/A,TRUE,"Щиты";#N/A,#N/A,TRUE,"График";#N/A,#N/A,TRUE,"График"}</definedName>
    <definedName name="HHHHH" localSheetId="5" hidden="1">{#N/A,#N/A,FALSE,"Kostenplan"}</definedName>
    <definedName name="HHHHH" hidden="1">{#N/A,#N/A,FALSE,"Kostenplan"}</definedName>
    <definedName name="HHHHJKK" localSheetId="5" hidden="1">{#N/A,#N/A,FALSE,"Kostenplan"}</definedName>
    <definedName name="HHHHJKK" hidden="1">{#N/A,#N/A,FALSE,"Kostenplan"}</definedName>
    <definedName name="hl" hidden="1">27</definedName>
    <definedName name="hne" localSheetId="5" hidden="1">{#N/A,#N/A,TRUE,"Пресса";#N/A,#N/A,TRUE,"Метро";#N/A,#N/A,TRUE,"Щиты";#N/A,#N/A,TRUE,"График";#N/A,#N/A,TRUE,"График"}</definedName>
    <definedName name="hne" hidden="1">{#N/A,#N/A,TRUE,"Пресса";#N/A,#N/A,TRUE,"Метро";#N/A,#N/A,TRUE,"Щиты";#N/A,#N/A,TRUE,"График";#N/A,#N/A,TRUE,"График"}</definedName>
    <definedName name="HTML_CodePage" hidden="1">1257</definedName>
    <definedName name="HTML_Control" localSheetId="5" hidden="1">{"'siets LAT'!$J$95","'siets LAT'!$J$95"}</definedName>
    <definedName name="HTML_Control" hidden="1">{"'siets LAT'!$J$95","'siets LAT'!$J$95"}</definedName>
    <definedName name="HTML_Description" hidden="1">""</definedName>
    <definedName name="HTML_Email" hidden="1">""</definedName>
    <definedName name="HTML_Header" hidden="1">"siets LAT"</definedName>
    <definedName name="HTML_LastUpdate" hidden="1">"98.04.24."</definedName>
    <definedName name="HTML_LineAfter" hidden="1">FALSE</definedName>
    <definedName name="HTML_LineBefore" hidden="1">FALSE</definedName>
    <definedName name="HTML_Name" hidden="1">"Guru"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"5 CENU LISTES 1998A"</definedName>
    <definedName name="hu" localSheetId="5" hidden="1">{#N/A,#N/A,TRUE,"Пресса";#N/A,#N/A,TRUE,"Метро";#N/A,#N/A,TRUE,"Щиты";#N/A,#N/A,TRUE,"График";#N/A,#N/A,TRUE,"График"}</definedName>
    <definedName name="hu" hidden="1">{#N/A,#N/A,TRUE,"Пресса";#N/A,#N/A,TRUE,"Метро";#N/A,#N/A,TRUE,"Щиты";#N/A,#N/A,TRUE,"График";#N/A,#N/A,TRUE,"График"}</definedName>
    <definedName name="i" hidden="1">27</definedName>
    <definedName name="iii" localSheetId="5" hidden="1">{#N/A,#N/A,TRUE,"Пресса";#N/A,#N/A,TRUE,"Метро";#N/A,#N/A,TRUE,"Щиты";#N/A,#N/A,TRUE,"График";#N/A,#N/A,TRUE,"График"}</definedName>
    <definedName name="iii" hidden="1">{#N/A,#N/A,TRUE,"Пресса";#N/A,#N/A,TRUE,"Метро";#N/A,#N/A,TRUE,"Щиты";#N/A,#N/A,TRUE,"График";#N/A,#N/A,TRUE,"График"}</definedName>
    <definedName name="inoDisc" hidden="1">#N/A</definedName>
    <definedName name="inoDiscTotal" localSheetId="5" hidden="1">MAX((100%-splitDisc)*(100%-inoDisc)*(100%-agencyDisc)*(100%-'Состав виртуальных каналов'!discReach),maxIno)</definedName>
    <definedName name="inoDiscTotal" hidden="1">MAX((100%-splitDisc)*(100%-inoDisc)*(100%-agencyDisc)*(100%-discReach),maxIno)</definedName>
    <definedName name="JazzClassic" localSheetId="5" hidden="1">{#N/A,#N/A,TRUE,"Пресса";#N/A,#N/A,TRUE,"Метро";#N/A,#N/A,TRUE,"Щиты";#N/A,#N/A,TRUE,"График";#N/A,#N/A,TRUE,"График"}</definedName>
    <definedName name="JazzClassic" hidden="1">{#N/A,#N/A,TRUE,"Пресса";#N/A,#N/A,TRUE,"Метро";#N/A,#N/A,TRUE,"Щиты";#N/A,#N/A,TRUE,"График";#N/A,#N/A,TRUE,"График"}</definedName>
    <definedName name="jhgi" localSheetId="5" hidden="1">{#N/A,#N/A,TRUE,"Пресса";#N/A,#N/A,TRUE,"Метро";#N/A,#N/A,TRUE,"Щиты";#N/A,#N/A,TRUE,"График";#N/A,#N/A,TRUE,"График"}</definedName>
    <definedName name="jhgi" hidden="1">{#N/A,#N/A,TRUE,"Пресса";#N/A,#N/A,TRUE,"Метро";#N/A,#N/A,TRUE,"Щиты";#N/A,#N/A,TRUE,"График";#N/A,#N/A,TRUE,"График"}</definedName>
    <definedName name="jk" localSheetId="5" hidden="1">{#N/A,#N/A,TRUE,"Пресса";#N/A,#N/A,TRUE,"Метро";#N/A,#N/A,TRUE,"Щиты";#N/A,#N/A,TRUE,"График";#N/A,#N/A,TRUE,"График"}</definedName>
    <definedName name="jk" hidden="1">{#N/A,#N/A,TRUE,"Пресса";#N/A,#N/A,TRUE,"Метро";#N/A,#N/A,TRUE,"Щиты";#N/A,#N/A,TRUE,"График";#N/A,#N/A,TRUE,"График"}</definedName>
    <definedName name="jl" localSheetId="5" hidden="1">{#N/A,#N/A,TRUE,"Пресса";#N/A,#N/A,TRUE,"Метро";#N/A,#N/A,TRUE,"Щиты";#N/A,#N/A,TRUE,"График";#N/A,#N/A,TRUE,"График"}</definedName>
    <definedName name="jl" hidden="1">{#N/A,#N/A,TRUE,"Пресса";#N/A,#N/A,TRUE,"Метро";#N/A,#N/A,TRUE,"Щиты";#N/A,#N/A,TRUE,"График";#N/A,#N/A,TRUE,"График"}</definedName>
    <definedName name="jljl" localSheetId="5" hidden="1">{"det (May)",#N/A,FALSE,"June";"sum (MAY YTD)",#N/A,FALSE,"June YTD"}</definedName>
    <definedName name="jljl" hidden="1">{"det (May)",#N/A,FALSE,"June";"sum (MAY YTD)",#N/A,FALSE,"June YTD"}</definedName>
    <definedName name="k" localSheetId="5" hidden="1">{"det (May)",#N/A,FALSE,"June";"sum (MAY YTD)",#N/A,FALSE,"June YTD"}</definedName>
    <definedName name="k" hidden="1">{"det (May)",#N/A,FALSE,"June";"sum (MAY YTD)",#N/A,FALSE,"June YTD"}</definedName>
    <definedName name="kegs" localSheetId="5" hidden="1">{"det (May)",#N/A,FALSE,"June";"sum (MAY YTD)",#N/A,FALSE,"June YTD"}</definedName>
    <definedName name="kegs" hidden="1">{"det (May)",#N/A,FALSE,"June";"sum (MAY YTD)",#N/A,FALSE,"June YTD"}</definedName>
    <definedName name="kkk" localSheetId="5" hidden="1">{#N/A,#N/A,TRUE,"Пресса";#N/A,#N/A,TRUE,"Метро";#N/A,#N/A,TRUE,"Щиты";#N/A,#N/A,TRUE,"График";#N/A,#N/A,TRUE,"График"}</definedName>
    <definedName name="kkk" hidden="1">{#N/A,#N/A,TRUE,"Пресса";#N/A,#N/A,TRUE,"Метро";#N/A,#N/A,TRUE,"Щиты";#N/A,#N/A,TRUE,"График";#N/A,#N/A,TRUE,"График"}</definedName>
    <definedName name="klkll" localSheetId="5" hidden="1">{#N/A,#N/A,FALSE,"Kostenplan"}</definedName>
    <definedName name="klkll" hidden="1">{#N/A,#N/A,FALSE,"Kostenplan"}</definedName>
    <definedName name="kommDisc" hidden="1">#N/A</definedName>
    <definedName name="kommDiscTotal" localSheetId="5" hidden="1">MAX((100%-splitDisc)*(100%-kommDisc)*(100%-agencyDisc)*(100%-'Состав виртуальных каналов'!discReach),maxKomm)</definedName>
    <definedName name="kommDiscTotal" hidden="1">MAX((100%-splitDisc)*(100%-kommDisc)*(100%-agencyDisc)*(100%-discReach),maxKomm)</definedName>
    <definedName name="KOSIA" localSheetId="5" hidden="1">{"'siets LAT'!$J$95","'siets LAT'!$J$95"}</definedName>
    <definedName name="KOSIA" hidden="1">{"'siets LAT'!$J$95","'siets LAT'!$J$95"}</definedName>
    <definedName name="kuyfkgh" localSheetId="5" hidden="1">{#N/A,#N/A,TRUE,"Пресса";#N/A,#N/A,TRUE,"Метро";#N/A,#N/A,TRUE,"Щиты";#N/A,#N/A,TRUE,"График";#N/A,#N/A,TRUE,"График"}</definedName>
    <definedName name="kuyfkgh" hidden="1">{#N/A,#N/A,TRUE,"Пресса";#N/A,#N/A,TRUE,"Метро";#N/A,#N/A,TRUE,"Щиты";#N/A,#N/A,TRUE,"График";#N/A,#N/A,TRUE,"График"}</definedName>
    <definedName name="LAURA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imcount" hidden="1">1</definedName>
    <definedName name="linkedAfisha" hidden="1">#N/A</definedName>
    <definedName name="linkedAll" hidden="1">#N/A</definedName>
    <definedName name="linkedAmedia" hidden="1">#N/A</definedName>
    <definedName name="linkedAuto" hidden="1">#N/A</definedName>
    <definedName name="linkedAvto" hidden="1">#N/A</definedName>
    <definedName name="linkedd3" hidden="1">#N/A</definedName>
    <definedName name="linkedEcho" hidden="1">#N/A</definedName>
    <definedName name="linkedExpert" hidden="1">#N/A</definedName>
    <definedName name="linkedFt" hidden="1">#N/A</definedName>
    <definedName name="linkedGazeta" hidden="1">#N/A</definedName>
    <definedName name="linkedIno" hidden="1">#N/A</definedName>
    <definedName name="linkedKomm" hidden="1">#N/A</definedName>
    <definedName name="linkedLive" hidden="1">#N/A</definedName>
    <definedName name="linkedMail" hidden="1">'[2]##'!$C$21</definedName>
    <definedName name="linkedMtv" hidden="1">#N/A</definedName>
    <definedName name="linkedNewsru" hidden="1">#N/A</definedName>
    <definedName name="linkedo24" hidden="1">#N/A</definedName>
    <definedName name="linkedRian" hidden="1">#N/A</definedName>
    <definedName name="linkedSp" hidden="1">#N/A</definedName>
    <definedName name="linkedStyle" hidden="1">#N/A</definedName>
    <definedName name="linkedSubscribe" hidden="1">#N/A</definedName>
    <definedName name="linkedVokrug" hidden="1">#N/A</definedName>
    <definedName name="linkedVzglyad" hidden="1">#N/A</definedName>
    <definedName name="linkedYa" hidden="1">#N/A</definedName>
    <definedName name="Lisa" localSheetId="5" hidden="1">{"Spot Schedule",#N/A,FALSE,"Spot Schedule";"Print Footer",#N/A,FALSE,"Print 947"}</definedName>
    <definedName name="Lisa" hidden="1">{"Spot Schedule",#N/A,FALSE,"Spot Schedule";"Print Footer",#N/A,FALSE,"Print 947"}</definedName>
    <definedName name="liveDisc" hidden="1">#N/A</definedName>
    <definedName name="liveDiscTotal" localSheetId="5" hidden="1">MAX((100%-splitDisc)*(100%-liveDisc)*(100%-agencyDisc)*(100%-'Состав виртуальных каналов'!discReach),maxLive)</definedName>
    <definedName name="liveDiscTotal" hidden="1">MAX((100%-splitDisc)*(100%-liveDisc)*(100%-agencyDisc)*(100%-discReach),maxLive)</definedName>
    <definedName name="lll" localSheetId="5" hidden="1">{#N/A,#N/A,TRUE,"Пресса";#N/A,#N/A,TRUE,"Метро";#N/A,#N/A,TRUE,"Щиты";#N/A,#N/A,TRUE,"График";#N/A,#N/A,TRUE,"График"}</definedName>
    <definedName name="lll" hidden="1">{#N/A,#N/A,TRUE,"Пресса";#N/A,#N/A,TRUE,"Метро";#N/A,#N/A,TRUE,"Щиты";#N/A,#N/A,TRUE,"График";#N/A,#N/A,TRUE,"График"}</definedName>
    <definedName name="LTV_6MONTHNEW" localSheetId="5" hidden="1">{"'siets LAT'!$J$95","'siets LAT'!$J$95"}</definedName>
    <definedName name="LTV_6MONTHNEW" hidden="1">{"'siets LAT'!$J$95","'siets LAT'!$J$95"}</definedName>
    <definedName name="mailDisc" hidden="1">#N/A</definedName>
    <definedName name="mailDiscTotal" localSheetId="5" hidden="1">MAX((100%-splitDisc)*(100%-mailDisc)*(100%-agencyDisc)*(100%-'Состав виртуальных каналов'!discReach),maxMail)</definedName>
    <definedName name="mailDiscTotal" hidden="1">MAX((100%-splitDisc)*(100%-mailDisc)*(100%-agencyDisc)*(100%-discReach),maxMail)</definedName>
    <definedName name="mars" localSheetId="5" hidden="1">{#N/A,#N/A,TRUE,"Пресса";#N/A,#N/A,TRUE,"Метро";#N/A,#N/A,TRUE,"Щиты";#N/A,#N/A,TRUE,"График";#N/A,#N/A,TRUE,"График"}</definedName>
    <definedName name="mars" hidden="1">{#N/A,#N/A,TRUE,"Пресса";#N/A,#N/A,TRUE,"Метро";#N/A,#N/A,TRUE,"Щиты";#N/A,#N/A,TRUE,"График";#N/A,#N/A,TRUE,"График"}</definedName>
    <definedName name="Martini" localSheetId="5" hidden="1">{"'siets LAT'!$J$95","'siets LAT'!$J$95"}</definedName>
    <definedName name="Martini" hidden="1">{"'siets LAT'!$J$95","'siets LAT'!$J$95"}</definedName>
    <definedName name="master" hidden="1">4</definedName>
    <definedName name="maxAfisha" hidden="1">#N/A</definedName>
    <definedName name="maxAmedia" hidden="1">#N/A</definedName>
    <definedName name="maxAuto" hidden="1">#N/A</definedName>
    <definedName name="maxAvto" hidden="1">#N/A</definedName>
    <definedName name="maxd3" hidden="1">#N/A</definedName>
    <definedName name="maxEcho" hidden="1">#N/A</definedName>
    <definedName name="maxExpert" hidden="1">#N/A</definedName>
    <definedName name="maxFt" hidden="1">#N/A</definedName>
    <definedName name="maxGazeta" hidden="1">#N/A</definedName>
    <definedName name="maxIno" hidden="1">#N/A</definedName>
    <definedName name="maxKomm" hidden="1">#N/A</definedName>
    <definedName name="maxLive" hidden="1">#N/A</definedName>
    <definedName name="maxMail" hidden="1">#N/A</definedName>
    <definedName name="maxMtv" hidden="1">#N/A</definedName>
    <definedName name="maxNewsru" hidden="1">#N/A</definedName>
    <definedName name="maxo24" hidden="1">#N/A</definedName>
    <definedName name="maxRian" hidden="1">#N/A</definedName>
    <definedName name="maxSp" hidden="1">#N/A</definedName>
    <definedName name="maxStyle" hidden="1">#N/A</definedName>
    <definedName name="maxSubscribe" hidden="1">#N/A</definedName>
    <definedName name="maxVokrug" hidden="1">#N/A</definedName>
    <definedName name="maxVzglyad" hidden="1">#N/A</definedName>
    <definedName name="maxYa" hidden="1">#N/A</definedName>
    <definedName name="Mediaplan" localSheetId="5" hidden="1">{#N/A,#N/A,TRUE,"Пресса";#N/A,#N/A,TRUE,"Метро";#N/A,#N/A,TRUE,"Щиты";#N/A,#N/A,TRUE,"График";#N/A,#N/A,TRUE,"График"}</definedName>
    <definedName name="Mediaplan" hidden="1">{#N/A,#N/A,TRUE,"Пресса";#N/A,#N/A,TRUE,"Метро";#N/A,#N/A,TRUE,"Щиты";#N/A,#N/A,TRUE,"График";#N/A,#N/A,TRUE,"График"}</definedName>
    <definedName name="monthCol" hidden="1">#N/A</definedName>
    <definedName name="monthFinish" hidden="1">#N/A</definedName>
    <definedName name="months" hidden="1">#N/A</definedName>
    <definedName name="monthSel" hidden="1">#N/A</definedName>
    <definedName name="monthStart" hidden="1">#N/A</definedName>
    <definedName name="mtvDisc" hidden="1">#N/A</definedName>
    <definedName name="mtvDiscTotal" localSheetId="5" hidden="1">MAX((100%-splitDisc)*(100%-mtvDisc)*(100%-agencyDisc)*(100%-'Состав виртуальных каналов'!discReach),maxMtv)</definedName>
    <definedName name="mtvDiscTotal" hidden="1">MAX((100%-splitDisc)*(100%-mtvDisc)*(100%-agencyDisc)*(100%-discReach),maxMtv)</definedName>
    <definedName name="nbmnk" localSheetId="5" hidden="1">{#N/A,#N/A,TRUE,"Пресса";#N/A,#N/A,TRUE,"Метро";#N/A,#N/A,TRUE,"Щиты";#N/A,#N/A,TRUE,"График";#N/A,#N/A,TRUE,"График"}</definedName>
    <definedName name="nbmnk" hidden="1">{#N/A,#N/A,TRUE,"Пресса";#N/A,#N/A,TRUE,"Метро";#N/A,#N/A,TRUE,"Щиты";#N/A,#N/A,TRUE,"График";#N/A,#N/A,TRUE,"График"}</definedName>
    <definedName name="nbnbnmjjk" localSheetId="5" hidden="1">{#N/A,#N/A,TRUE,"Пресса";#N/A,#N/A,TRUE,"Метро";#N/A,#N/A,TRUE,"Щиты";#N/A,#N/A,TRUE,"График";#N/A,#N/A,TRUE,"График"}</definedName>
    <definedName name="nbnbnmjjk" hidden="1">{#N/A,#N/A,TRUE,"Пресса";#N/A,#N/A,TRUE,"Метро";#N/A,#N/A,TRUE,"Щиты";#N/A,#N/A,TRUE,"График";#N/A,#N/A,TRUE,"График"}</definedName>
    <definedName name="nevskoye" localSheetId="5" hidden="1">{#N/A,#N/A,TRUE,"Пресса";#N/A,#N/A,TRUE,"Метро";#N/A,#N/A,TRUE,"Щиты";#N/A,#N/A,TRUE,"График";#N/A,#N/A,TRUE,"График"}</definedName>
    <definedName name="nevskoye" hidden="1">{#N/A,#N/A,TRUE,"Пресса";#N/A,#N/A,TRUE,"Метро";#N/A,#N/A,TRUE,"Щиты";#N/A,#N/A,TRUE,"График";#N/A,#N/A,TRUE,"График"}</definedName>
    <definedName name="newsruDisc" hidden="1">#N/A</definedName>
    <definedName name="newsruDiscTotal" localSheetId="5" hidden="1">MAX((100%-splitDisc)*(100%-newsruDisc)*(100%-agencyDisc)*(100%-'Состав виртуальных каналов'!discReach),maxNewsru)</definedName>
    <definedName name="newsruDiscTotal" hidden="1">MAX((100%-splitDisc)*(100%-newsruDisc)*(100%-agencyDisc)*(100%-discReach),maxNewsru)</definedName>
    <definedName name="ngbv" localSheetId="5" hidden="1">{#N/A,#N/A,TRUE,"Пресса";#N/A,#N/A,TRUE,"Метро";#N/A,#N/A,TRUE,"Щиты";#N/A,#N/A,TRUE,"График";#N/A,#N/A,TRUE,"График"}</definedName>
    <definedName name="ngbv" hidden="1">{#N/A,#N/A,TRUE,"Пресса";#N/A,#N/A,TRUE,"Метро";#N/A,#N/A,TRUE,"Щиты";#N/A,#N/A,TRUE,"График";#N/A,#N/A,TRUE,"График"}</definedName>
    <definedName name="o24Disc" hidden="1">#N/A</definedName>
    <definedName name="o24DiscTotal" localSheetId="5" hidden="1">MAX((100%-splitDisc)*(100%-o24Disc)*(100%-agencyDisc)*(100%-'Состав виртуальных каналов'!discReach),maxo24)</definedName>
    <definedName name="o24DiscTotal" hidden="1">MAX((100%-splitDisc)*(100%-o24Disc)*(100%-agencyDisc)*(100%-discReach),maxo24)</definedName>
    <definedName name="obla" localSheetId="5" hidden="1">{"'siets LAT'!$J$95","'siets LAT'!$J$95"}</definedName>
    <definedName name="obla" hidden="1">{"'siets LAT'!$J$95","'siets LAT'!$J$95"}</definedName>
    <definedName name="oip" localSheetId="5" hidden="1">{#N/A,#N/A,TRUE,"Пресса";#N/A,#N/A,TRUE,"Метро";#N/A,#N/A,TRUE,"Щиты";#N/A,#N/A,TRUE,"График";#N/A,#N/A,TRUE,"График"}</definedName>
    <definedName name="oip" hidden="1">{#N/A,#N/A,TRUE,"Пресса";#N/A,#N/A,TRUE,"Метро";#N/A,#N/A,TRUE,"Щиты";#N/A,#N/A,TRUE,"График";#N/A,#N/A,TRUE,"График"}</definedName>
    <definedName name="old" localSheetId="5" hidden="1">{#N/A,#N/A,TRUE,"Пресса";#N/A,#N/A,TRUE,"Метро";#N/A,#N/A,TRUE,"Щиты";#N/A,#N/A,TRUE,"График";#N/A,#N/A,TRUE,"График"}</definedName>
    <definedName name="old" hidden="1">{#N/A,#N/A,TRUE,"Пресса";#N/A,#N/A,TRUE,"Метро";#N/A,#N/A,TRUE,"Щиты";#N/A,#N/A,TRUE,"График";#N/A,#N/A,TRUE,"График"}</definedName>
    <definedName name="oldars" localSheetId="5" hidden="1">{#N/A,#N/A,TRUE,"Пресса";#N/A,#N/A,TRUE,"Метро";#N/A,#N/A,TRUE,"Щиты";#N/A,#N/A,TRUE,"График";#N/A,#N/A,TRUE,"График"}</definedName>
    <definedName name="oldars" hidden="1">{#N/A,#N/A,TRUE,"Пресса";#N/A,#N/A,TRUE,"Метро";#N/A,#N/A,TRUE,"Щиты";#N/A,#N/A,TRUE,"График";#N/A,#N/A,TRUE,"График"}</definedName>
    <definedName name="oldfos" localSheetId="5" hidden="1">{#N/A,#N/A,TRUE,"Пресса";#N/A,#N/A,TRUE,"Метро";#N/A,#N/A,TRUE,"Щиты";#N/A,#N/A,TRUE,"График";#N/A,#N/A,TRUE,"График"}</definedName>
    <definedName name="oldfos" hidden="1">{#N/A,#N/A,TRUE,"Пресса";#N/A,#N/A,TRUE,"Метро";#N/A,#N/A,TRUE,"Щиты";#N/A,#N/A,TRUE,"График";#N/A,#N/A,TRUE,"График"}</definedName>
    <definedName name="ooo" localSheetId="5" hidden="1">{#N/A,#N/A,TRUE,"Пресса";#N/A,#N/A,TRUE,"Метро";#N/A,#N/A,TRUE,"Щиты";#N/A,#N/A,TRUE,"График";#N/A,#N/A,TRUE,"График"}</definedName>
    <definedName name="ooo" hidden="1">{#N/A,#N/A,TRUE,"Пресса";#N/A,#N/A,TRUE,"Метро";#N/A,#N/A,TRUE,"Щиты";#N/A,#N/A,TRUE,"График";#N/A,#N/A,TRUE,"График"}</definedName>
    <definedName name="Ortosen" localSheetId="5" hidden="1">{#N/A,#N/A,TRUE,"Пресса";#N/A,#N/A,TRUE,"Метро";#N/A,#N/A,TRUE,"Щиты";#N/A,#N/A,TRUE,"График";#N/A,#N/A,TRUE,"График"}</definedName>
    <definedName name="Ortosen" hidden="1">{#N/A,#N/A,TRUE,"Пресса";#N/A,#N/A,TRUE,"Метро";#N/A,#N/A,TRUE,"Щиты";#N/A,#N/A,TRUE,"График";#N/A,#N/A,TRUE,"График"}</definedName>
    <definedName name="pathfinder" hidden="1">#N/A</definedName>
    <definedName name="poiugt" hidden="1">#N/A</definedName>
    <definedName name="ppp" localSheetId="5" hidden="1">{#N/A,#N/A,TRUE,"Пресса";#N/A,#N/A,TRUE,"Метро";#N/A,#N/A,TRUE,"Щиты";#N/A,#N/A,TRUE,"График";#N/A,#N/A,TRUE,"График"}</definedName>
    <definedName name="ppp" hidden="1">{#N/A,#N/A,TRUE,"Пресса";#N/A,#N/A,TRUE,"Метро";#N/A,#N/A,TRUE,"Щиты";#N/A,#N/A,TRUE,"График";#N/A,#N/A,TRUE,"График"}</definedName>
    <definedName name="rea" hidden="1">#N/A</definedName>
    <definedName name="resList" hidden="1">#N/A</definedName>
    <definedName name="rianDisc" hidden="1">#N/A</definedName>
    <definedName name="rianDiscTotal" localSheetId="5" hidden="1">MAX((100%-splitDisc)*(100%-rianDisc)*(100%-agencyDisc)*(100%-'Состав виртуальных каналов'!discReach),maxRian)</definedName>
    <definedName name="rianDiscTotal" hidden="1">MAX((100%-splitDisc)*(100%-rianDisc)*(100%-agencyDisc)*(100%-discReach),maxRian)</definedName>
    <definedName name="rre" localSheetId="5" hidden="1">{#N/A,#N/A,TRUE,"Пресса";#N/A,#N/A,TRUE,"Метро";#N/A,#N/A,TRUE,"Щиты";#N/A,#N/A,TRUE,"График";#N/A,#N/A,TRUE,"График"}</definedName>
    <definedName name="rre" hidden="1">{#N/A,#N/A,TRUE,"Пресса";#N/A,#N/A,TRUE,"Метро";#N/A,#N/A,TRUE,"Щиты";#N/A,#N/A,TRUE,"График";#N/A,#N/A,TRUE,"График"}</definedName>
    <definedName name="rrr" localSheetId="5" hidden="1">{#N/A,#N/A,TRUE,"Пресса";#N/A,#N/A,TRUE,"Метро";#N/A,#N/A,TRUE,"Щиты";#N/A,#N/A,TRUE,"График";#N/A,#N/A,TRUE,"График"}</definedName>
    <definedName name="rrr" hidden="1">{#N/A,#N/A,TRUE,"Пресса";#N/A,#N/A,TRUE,"Метро";#N/A,#N/A,TRUE,"Щиты";#N/A,#N/A,TRUE,"График";#N/A,#N/A,TRUE,"График"}</definedName>
    <definedName name="RRRRRRRRRRR" localSheetId="5" hidden="1">{#N/A,#N/A,TRUE,"Пресса";#N/A,#N/A,TRUE,"Метро";#N/A,#N/A,TRUE,"Щиты";#N/A,#N/A,TRUE,"График";#N/A,#N/A,TRUE,"График"}</definedName>
    <definedName name="RRRRRRRRRRR" hidden="1">{#N/A,#N/A,TRUE,"Пресса";#N/A,#N/A,TRUE,"Метро";#N/A,#N/A,TRUE,"Щиты";#N/A,#N/A,TRUE,"График";#N/A,#N/A,TRUE,"График"}</definedName>
    <definedName name="s" localSheetId="5" hidden="1">{#N/A,#N/A,TRUE,"Пресса";#N/A,#N/A,TRUE,"Метро";#N/A,#N/A,TRUE,"Щиты";#N/A,#N/A,TRUE,"График";#N/A,#N/A,TRUE,"График"}</definedName>
    <definedName name="s" hidden="1">{#N/A,#N/A,TRUE,"Пресса";#N/A,#N/A,TRUE,"Метро";#N/A,#N/A,TRUE,"Щиты";#N/A,#N/A,TRUE,"График";#N/A,#N/A,TRUE,"График"}</definedName>
    <definedName name="sdfgret" hidden="1">#N/A</definedName>
    <definedName name="sdgftzergfvdr" localSheetId="5" hidden="1">{#N/A,#N/A,TRUE,"Пресса";#N/A,#N/A,TRUE,"Метро";#N/A,#N/A,TRUE,"Щиты";#N/A,#N/A,TRUE,"График";#N/A,#N/A,TRUE,"График"}</definedName>
    <definedName name="sdgftzergfvdr" hidden="1">{#N/A,#N/A,TRUE,"Пресса";#N/A,#N/A,TRUE,"Метро";#N/A,#N/A,TRUE,"Щиты";#N/A,#N/A,TRUE,"График";#N/A,#N/A,TRUE,"График"}</definedName>
    <definedName name="sencount" hidden="1">1</definedName>
    <definedName name="SFF" localSheetId="5" hidden="1">{#N/A,#N/A,TRUE,"Пресса";#N/A,#N/A,TRUE,"Метро";#N/A,#N/A,TRUE,"Щиты";#N/A,#N/A,TRUE,"График";#N/A,#N/A,TRUE,"График"}</definedName>
    <definedName name="SFF" hidden="1">{#N/A,#N/A,TRUE,"Пресса";#N/A,#N/A,TRUE,"Метро";#N/A,#N/A,TRUE,"Щиты";#N/A,#N/A,TRUE,"График";#N/A,#N/A,TRUE,"График"}</definedName>
    <definedName name="slov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oft" localSheetId="5" hidden="1">{"det (May)",#N/A,FALSE,"June";"sum (MAY YTD)",#N/A,FALSE,"June YTD"}</definedName>
    <definedName name="Soft" hidden="1">{"det (May)",#N/A,FALSE,"June";"sum (MAY YTD)",#N/A,FALSE,"June YTD"}</definedName>
    <definedName name="solver_2" hidden="1">4</definedName>
    <definedName name="solver_3" hidden="1">27</definedName>
    <definedName name="solver_rh" hidden="1">4</definedName>
    <definedName name="solver_tm?" hidden="1">0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spDisc" hidden="1">#N/A</definedName>
    <definedName name="spDiscTotal" localSheetId="5" hidden="1">MAX((100%-splitDisc)*(100%-spDisc)*(100%-agencyDisc)*(100%-'Состав виртуальных каналов'!discReach),maxSp)</definedName>
    <definedName name="spDiscTotal" hidden="1">MAX((100%-splitDisc)*(100%-spDisc)*(100%-agencyDisc)*(100%-discReach),maxSp)</definedName>
    <definedName name="splitDisc" hidden="1">#N/A</definedName>
    <definedName name="sss" hidden="1">4</definedName>
    <definedName name="stella" localSheetId="5" hidden="1">{"det (May)",#N/A,FALSE,"June";"sum (MAY YTD)",#N/A,FALSE,"June YTD"}</definedName>
    <definedName name="stella" hidden="1">{"det (May)",#N/A,FALSE,"June";"sum (MAY YTD)",#N/A,FALSE,"June YTD"}</definedName>
    <definedName name="StP" localSheetId="5" hidden="1">{#N/A,#N/A,TRUE,"Пресса";#N/A,#N/A,TRUE,"Метро";#N/A,#N/A,TRUE,"Щиты";#N/A,#N/A,TRUE,"График";#N/A,#N/A,TRUE,"График"}</definedName>
    <definedName name="StP" hidden="1">{#N/A,#N/A,TRUE,"Пресса";#N/A,#N/A,TRUE,"Метро";#N/A,#N/A,TRUE,"Щиты";#N/A,#N/A,TRUE,"График";#N/A,#N/A,TRUE,"График"}</definedName>
    <definedName name="styleDisc" hidden="1">#N/A</definedName>
    <definedName name="styleDiscTotal" localSheetId="5" hidden="1">MAX((100%-splitDisc)*(100%-styleDisc)*(100%-agencyDisc)*(100%-'Состав виртуальных каналов'!discReach),maxStyle)</definedName>
    <definedName name="styleDiscTotal" hidden="1">MAX((100%-splitDisc)*(100%-styleDisc)*(100%-agencyDisc)*(100%-discReach),maxStyle)</definedName>
    <definedName name="subscribeDisc" hidden="1">#N/A</definedName>
    <definedName name="subscribeDiscTotal" localSheetId="5" hidden="1">MAX((100%-splitDisc)*(100%-subscribeDisc)*(100%-agencyDisc)*(100%-'Состав виртуальных каналов'!discReach),maxSubscribe)</definedName>
    <definedName name="subscribeDiscTotal" hidden="1">MAX((100%-splitDisc)*(100%-subscribeDisc)*(100%-agencyDisc)*(100%-discReach),maxSubscribe)</definedName>
    <definedName name="swd" localSheetId="5" hidden="1">{#N/A,#N/A,TRUE,"Пресса";#N/A,#N/A,TRUE,"Метро";#N/A,#N/A,TRUE,"Щиты";#N/A,#N/A,TRUE,"График";#N/A,#N/A,TRUE,"График"}</definedName>
    <definedName name="swd" hidden="1">{#N/A,#N/A,TRUE,"Пресса";#N/A,#N/A,TRUE,"Метро";#N/A,#N/A,TRUE,"Щиты";#N/A,#N/A,TRUE,"График";#N/A,#N/A,TRUE,"График"}</definedName>
    <definedName name="szf" localSheetId="5" hidden="1">{#N/A,#N/A,TRUE,"Пресса";#N/A,#N/A,TRUE,"Метро";#N/A,#N/A,TRUE,"Щиты";#N/A,#N/A,TRUE,"График";#N/A,#N/A,TRUE,"График"}</definedName>
    <definedName name="szf" hidden="1">{#N/A,#N/A,TRUE,"Пресса";#N/A,#N/A,TRUE,"Метро";#N/A,#N/A,TRUE,"Щиты";#N/A,#N/A,TRUE,"График";#N/A,#N/A,TRUE,"График"}</definedName>
    <definedName name="taft1" localSheetId="5" hidden="1">{#N/A,#N/A,TRUE,"Пресса";#N/A,#N/A,TRUE,"Метро";#N/A,#N/A,TRUE,"Щиты";#N/A,#N/A,TRUE,"График";#N/A,#N/A,TRUE,"График"}</definedName>
    <definedName name="taft1" hidden="1">{#N/A,#N/A,TRUE,"Пресса";#N/A,#N/A,TRUE,"Метро";#N/A,#N/A,TRUE,"Щиты";#N/A,#N/A,TRUE,"График";#N/A,#N/A,TRUE,"График"}</definedName>
    <definedName name="thw" hidden="1">#N/A</definedName>
    <definedName name="ttt" localSheetId="5" hidden="1">{#N/A,#N/A,TRUE,"Пресса";#N/A,#N/A,TRUE,"Метро";#N/A,#N/A,TRUE,"Щиты";#N/A,#N/A,TRUE,"График";#N/A,#N/A,TRUE,"График"}</definedName>
    <definedName name="ttt" hidden="1">{#N/A,#N/A,TRUE,"Пресса";#N/A,#N/A,TRUE,"Метро";#N/A,#N/A,TRUE,"Щиты";#N/A,#N/A,TRUE,"График";#N/A,#N/A,TRUE,"График"}</definedName>
    <definedName name="TV" localSheetId="5" hidden="1">{#N/A,#N/A,TRUE,"Пресса";#N/A,#N/A,TRUE,"Метро";#N/A,#N/A,TRUE,"Щиты";#N/A,#N/A,TRUE,"График";#N/A,#N/A,TRUE,"График"}</definedName>
    <definedName name="TV" hidden="1">{#N/A,#N/A,TRUE,"Пресса";#N/A,#N/A,TRUE,"Метро";#N/A,#N/A,TRUE,"Щиты";#N/A,#N/A,TRUE,"График";#N/A,#N/A,TRUE,"График"}</definedName>
    <definedName name="ty" hidden="1">#N/A</definedName>
    <definedName name="uiop" hidden="1">4</definedName>
    <definedName name="uk" localSheetId="5" hidden="1">{#N/A,#N/A,FALSE,"Kostenplan"}</definedName>
    <definedName name="uk" hidden="1">{#N/A,#N/A,FALSE,"Kostenplan"}</definedName>
    <definedName name="USIA" localSheetId="5" hidden="1">{"'siets LAT'!$J$95","'siets LAT'!$J$95"}</definedName>
    <definedName name="USIA" hidden="1">{"'siets LAT'!$J$95","'siets LAT'!$J$95"}</definedName>
    <definedName name="uuu" localSheetId="5" hidden="1">{#N/A,#N/A,TRUE,"Пресса";#N/A,#N/A,TRUE,"Метро";#N/A,#N/A,TRUE,"Щиты";#N/A,#N/A,TRUE,"График";#N/A,#N/A,TRUE,"График"}</definedName>
    <definedName name="uuu" hidden="1">{#N/A,#N/A,TRUE,"Пресса";#N/A,#N/A,TRUE,"Метро";#N/A,#N/A,TRUE,"Щиты";#N/A,#N/A,TRUE,"График";#N/A,#N/A,TRUE,"График"}</definedName>
    <definedName name="V_F0" hidden="1">#N/A</definedName>
    <definedName name="V_F1" hidden="1">#N/A</definedName>
    <definedName name="V_F10" hidden="1">#N/A</definedName>
    <definedName name="V_F11" hidden="1">#N/A</definedName>
    <definedName name="V_F12" hidden="1">#N/A</definedName>
    <definedName name="V_F13" hidden="1">#N/A</definedName>
    <definedName name="V_F14" hidden="1">#N/A</definedName>
    <definedName name="V_F15" hidden="1">#N/A</definedName>
    <definedName name="V_F2" hidden="1">#N/A</definedName>
    <definedName name="V_F3" hidden="1">#N/A</definedName>
    <definedName name="V_F4" hidden="1">#N/A</definedName>
    <definedName name="V_F5" hidden="1">#N/A</definedName>
    <definedName name="V_F6" hidden="1">#N/A</definedName>
    <definedName name="V_F7" hidden="1">#N/A</definedName>
    <definedName name="V_F8" hidden="1">#N/A</definedName>
    <definedName name="V_F9" hidden="1">#N/A</definedName>
    <definedName name="va" hidden="1">27</definedName>
    <definedName name="vasia" localSheetId="5" hidden="1">{"'siets LAT'!$J$95","'siets LAT'!$J$95"}</definedName>
    <definedName name="vasia" hidden="1">{"'siets LAT'!$J$95","'siets LAT'!$J$95"}</definedName>
    <definedName name="vdsydv" localSheetId="5" hidden="1">{#N/A,#N/A,FALSE,"Kostenplan"}</definedName>
    <definedName name="vdsydv" hidden="1">{#N/A,#N/A,FALSE,"Kostenplan"}</definedName>
    <definedName name="vokrugDisc" hidden="1">#N/A</definedName>
    <definedName name="vokrugDiscTotal" localSheetId="5" hidden="1">MAX((100%-splitDisc)*(100%-vokrugDisc)*(100%-agencyDisc)*(100%-'Состав виртуальных каналов'!discReach),maxVokrug)</definedName>
    <definedName name="vokrugDiscTotal" hidden="1">MAX((100%-splitDisc)*(100%-vokrugDisc)*(100%-agencyDisc)*(100%-discReach),maxVokrug)</definedName>
    <definedName name="VP" localSheetId="5" hidden="1">{"'siets LAT'!$J$95","'siets LAT'!$J$95"}</definedName>
    <definedName name="VP" hidden="1">{"'siets LAT'!$J$95","'siets LAT'!$J$95"}</definedName>
    <definedName name="vzglyadDisc" hidden="1">#N/A</definedName>
    <definedName name="vzglyadDiscTotal" localSheetId="5" hidden="1">MAX((100%-splitDisc)*(100%-vzglyadDisc)*(100%-agencyDisc)*(100%-'Состав виртуальных каналов'!discReach),maxVzglyad)</definedName>
    <definedName name="vzglyadDiscTotal" hidden="1">MAX((100%-splitDisc)*(100%-vzglyadDisc)*(100%-agencyDisc)*(100%-discReach),maxVzglyad)</definedName>
    <definedName name="w" localSheetId="5" hidden="1">{"'siets LAT'!$J$95","'siets LAT'!$J$95"}</definedName>
    <definedName name="w" hidden="1">{"'siets LAT'!$J$95","'siets LAT'!$J$95"}</definedName>
    <definedName name="wrn.ALL." localSheetId="5" hidden="1">{#N/A,#N/A,FALSE,"DCF";#N/A,#N/A,FALSE,"WACC";#N/A,#N/A,FALSE,"Sales_EBIT";#N/A,#N/A,FALSE,"Capex_Depreciation";#N/A,#N/A,FALSE,"WC";#N/A,#N/A,FALSE,"Interest";#N/A,#N/A,FALSE,"Assumptions"}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localSheetId="5" hidden="1">{#N/A,#N/A,TRUE,"Пресса";#N/A,#N/A,TRUE,"Метро";#N/A,#N/A,TRUE,"Щиты";#N/A,#N/A,TRUE,"График";#N/A,#N/A,TRUE,"График"}</definedName>
    <definedName name="wrn.astek." hidden="1">{#N/A,#N/A,TRUE,"Пресса";#N/A,#N/A,TRUE,"Метро";#N/A,#N/A,TRUE,"Щиты";#N/A,#N/A,TRUE,"График";#N/A,#N/A,TRUE,"График"}</definedName>
    <definedName name="wrn.astek.2" localSheetId="5" hidden="1">{#N/A,#N/A,TRUE,"Пресса";#N/A,#N/A,TRUE,"Метро";#N/A,#N/A,TRUE,"Щиты";#N/A,#N/A,TRUE,"График";#N/A,#N/A,TRUE,"График"}</definedName>
    <definedName name="wrn.astek.2" hidden="1">{#N/A,#N/A,TRUE,"Пресса";#N/A,#N/A,TRUE,"Метро";#N/A,#N/A,TRUE,"Щиты";#N/A,#N/A,TRUE,"График";#N/A,#N/A,TRUE,"График"}</definedName>
    <definedName name="wrn.astek.ars" localSheetId="5" hidden="1">{#N/A,#N/A,TRUE,"Пресса";#N/A,#N/A,TRUE,"Метро";#N/A,#N/A,TRUE,"Щиты";#N/A,#N/A,TRUE,"График";#N/A,#N/A,TRUE,"График"}</definedName>
    <definedName name="wrn.astek.ars" hidden="1">{#N/A,#N/A,TRUE,"Пресса";#N/A,#N/A,TRUE,"Метро";#N/A,#N/A,TRUE,"Щиты";#N/A,#N/A,TRUE,"График";#N/A,#N/A,TRUE,"График"}</definedName>
    <definedName name="wrn.astek.fos" localSheetId="5" hidden="1">{#N/A,#N/A,TRUE,"Пресса";#N/A,#N/A,TRUE,"Метро";#N/A,#N/A,TRUE,"Щиты";#N/A,#N/A,TRUE,"График";#N/A,#N/A,TRUE,"График"}</definedName>
    <definedName name="wrn.astek.fos" hidden="1">{#N/A,#N/A,TRUE,"Пресса";#N/A,#N/A,TRUE,"Метро";#N/A,#N/A,TRUE,"Щиты";#N/A,#N/A,TRUE,"График";#N/A,#N/A,TRUE,"График"}</definedName>
    <definedName name="wrn.aug" localSheetId="5" hidden="1">{"det (May)",#N/A,FALSE,"June";"sum (MAY YTD)",#N/A,FALSE,"June YTD"}</definedName>
    <definedName name="wrn.aug" hidden="1">{"det (May)",#N/A,FALSE,"June";"sum (MAY YTD)",#N/A,FALSE,"June YTD"}</definedName>
    <definedName name="wrn.augyt" localSheetId="5" hidden="1">{"det (May)",#N/A,FALSE,"June";"sum (MAY YTD)",#N/A,FALSE,"June YTD"}</definedName>
    <definedName name="wrn.augyt" hidden="1">{"det (May)",#N/A,FALSE,"June";"sum (MAY YTD)",#N/A,FALSE,"June YTD"}</definedName>
    <definedName name="wrn.augYTD" localSheetId="5" hidden="1">{"det (May)",#N/A,FALSE,"June";"sum (MAY YTD)",#N/A,FALSE,"June YTD"}</definedName>
    <definedName name="wrn.augYTD" hidden="1">{"det (May)",#N/A,FALSE,"June";"sum (MAY YTD)",#N/A,FALSE,"June YTD"}</definedName>
    <definedName name="wrn.brol.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localSheetId="5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localSheetId="5" hidden="1">{"det (May)",#N/A,FALSE,"June";"sum (MAY YTD)",#N/A,FALSE,"June YTD"}</definedName>
    <definedName name="wrn.June." hidden="1">{"det (May)",#N/A,FALSE,"June";"sum (MAY YTD)",#N/A,FALSE,"June YTD"}</definedName>
    <definedName name="wrn.Kostenplan._.national." localSheetId="5" hidden="1">{#N/A,#N/A,FALSE,"Kostenplan"}</definedName>
    <definedName name="wrn.Kostenplan._.national." hidden="1">{#N/A,#N/A,FALSE,"Kostenplan"}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._.spot._.schedule." localSheetId="5" hidden="1">{"Spot Schedule",#N/A,FALSE,"Spot Schedule";"Print Footer",#N/A,FALSE,"Print 947"}</definedName>
    <definedName name="wrn.Print._.spot._.schedule." hidden="1">{"Spot Schedule",#N/A,FALSE,"Spot Schedule";"Print Footer",#N/A,FALSE,"Print 947"}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localSheetId="5" hidden="1">{"det (May)",#N/A,FALSE,"June";"sum (MAY YTD)",#N/A,FALSE,"June YTD"}</definedName>
    <definedName name="wrn1.aug" hidden="1">{"det (May)",#N/A,FALSE,"June";"sum (MAY YTD)",#N/A,FALSE,"June YTD"}</definedName>
    <definedName name="wrn1.augtyd" localSheetId="5" hidden="1">{"det (May)",#N/A,FALSE,"June";"sum (MAY YTD)",#N/A,FALSE,"June YTD"}</definedName>
    <definedName name="wrn1.augtyd" hidden="1">{"det (May)",#N/A,FALSE,"June";"sum (MAY YTD)",#N/A,FALSE,"June YTD"}</definedName>
    <definedName name="wrn1.augyt" localSheetId="5" hidden="1">{"det (May)",#N/A,FALSE,"June";"sum (MAY YTD)",#N/A,FALSE,"June YTD"}</definedName>
    <definedName name="wrn1.augyt" hidden="1">{"det (May)",#N/A,FALSE,"June";"sum (MAY YTD)",#N/A,FALSE,"June YTD"}</definedName>
    <definedName name="wrn1.brol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localSheetId="5" hidden="1">{"det (May)",#N/A,FALSE,"June";"sum (MAY YTD)",#N/A,FALSE,"June YTD"}</definedName>
    <definedName name="wrn1.june" hidden="1">{"det (May)",#N/A,FALSE,"June";"sum (MAY YTD)",#N/A,FALSE,"June YTD"}</definedName>
    <definedName name="wrn2.brol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localSheetId="5" hidden="1">{"det (May)",#N/A,FALSE,"June";"sum (MAY YTD)",#N/A,FALSE,"June YTD"}</definedName>
    <definedName name="wrn2.june" hidden="1">{"det (May)",#N/A,FALSE,"June";"sum (MAY YTD)",#N/A,FALSE,"June YTD"}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LR_ERRNAMESTR" hidden="1">#N/A</definedName>
    <definedName name="XLR_VERSION" hidden="1">#N/A</definedName>
    <definedName name="xxxx" localSheetId="5" hidden="1">{"det (May)",#N/A,FALSE,"June";"sum (MAY YTD)",#N/A,FALSE,"June YTD"}</definedName>
    <definedName name="xxxx" hidden="1">{"det (May)",#N/A,FALSE,"June";"sum (MAY YTD)",#N/A,FALSE,"June YTD"}</definedName>
    <definedName name="yaDisc" hidden="1">#N/A</definedName>
    <definedName name="yaDiscTotal" localSheetId="5" hidden="1">MAX((100%-splitDisc)*(100%-yaDisc)*(100%-agencyDisc)*(100%-'Состав виртуальных каналов'!discReach),maxYa)</definedName>
    <definedName name="yaDiscTotal" hidden="1">MAX((100%-splitDisc)*(100%-yaDisc)*(100%-agencyDisc)*(100%-discReach),maxYa)</definedName>
    <definedName name="yeruxjxyi" localSheetId="5" hidden="1">{#N/A,#N/A,TRUE,"Пресса";#N/A,#N/A,TRUE,"Метро";#N/A,#N/A,TRUE,"Щиты";#N/A,#N/A,TRUE,"График";#N/A,#N/A,TRUE,"График"}</definedName>
    <definedName name="yeruxjxyi" hidden="1">{#N/A,#N/A,TRUE,"Пресса";#N/A,#N/A,TRUE,"Метро";#N/A,#N/A,TRUE,"Щиты";#N/A,#N/A,TRUE,"График";#N/A,#N/A,TRUE,"График"}</definedName>
    <definedName name="yyy" localSheetId="5" hidden="1">{#N/A,#N/A,TRUE,"Пресса";#N/A,#N/A,TRUE,"Метро";#N/A,#N/A,TRUE,"Щиты";#N/A,#N/A,TRUE,"График";#N/A,#N/A,TRUE,"График"}</definedName>
    <definedName name="yyy" hidden="1">{#N/A,#N/A,TRUE,"Пресса";#N/A,#N/A,TRUE,"Метро";#N/A,#N/A,TRUE,"Щиты";#N/A,#N/A,TRUE,"График";#N/A,#N/A,TRUE,"График"}</definedName>
    <definedName name="zdxfb" localSheetId="5" hidden="1">{#N/A,#N/A,TRUE,"Пресса";#N/A,#N/A,TRUE,"Метро";#N/A,#N/A,TRUE,"Щиты";#N/A,#N/A,TRUE,"График";#N/A,#N/A,TRUE,"График"}</definedName>
    <definedName name="zdxfb" hidden="1">{#N/A,#N/A,TRUE,"Пресса";#N/A,#N/A,TRUE,"Метро";#N/A,#N/A,TRUE,"Щиты";#N/A,#N/A,TRUE,"График";#N/A,#N/A,TRUE,"График"}</definedName>
    <definedName name="zeljka" localSheetId="5" hidden="1">{"det (May)",#N/A,FALSE,"June";"sum (MAY YTD)",#N/A,FALSE,"June YTD"}</definedName>
    <definedName name="zeljka" hidden="1">{"det (May)",#N/A,FALSE,"June";"sum (MAY YTD)",#N/A,FALSE,"June YTD"}</definedName>
    <definedName name="zeljka1" localSheetId="5" hidden="1">{"det (May)",#N/A,FALSE,"June";"sum (MAY YTD)",#N/A,FALSE,"June YTD"}</definedName>
    <definedName name="zeljka1" hidden="1">{"det (May)",#N/A,FALSE,"June";"sum (MAY YTD)",#N/A,FALSE,"June YTD"}</definedName>
    <definedName name="zeljka2" localSheetId="5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localSheetId="5" hidden="1">{"det (May)",#N/A,FALSE,"June";"sum (MAY YTD)",#N/A,FALSE,"June YTD"}</definedName>
    <definedName name="zeljka3" hidden="1">{"det (May)",#N/A,FALSE,"June";"sum (MAY YTD)",#N/A,FALSE,"June YTD"}</definedName>
    <definedName name="zzz" localSheetId="5" hidden="1">{#N/A,#N/A,TRUE,"Пресса";#N/A,#N/A,TRUE,"Метро";#N/A,#N/A,TRUE,"Щиты";#N/A,#N/A,TRUE,"График";#N/A,#N/A,TRUE,"График"}</definedName>
    <definedName name="zzz" hidden="1">{#N/A,#N/A,TRUE,"Пресса";#N/A,#N/A,TRUE,"Метро";#N/A,#N/A,TRUE,"Щиты";#N/A,#N/A,TRUE,"График";#N/A,#N/A,TRUE,"График"}</definedName>
    <definedName name="ааа" localSheetId="5" hidden="1">{#N/A,#N/A,TRUE,"Пресса";#N/A,#N/A,TRUE,"Метро";#N/A,#N/A,TRUE,"Щиты";#N/A,#N/A,TRUE,"График";#N/A,#N/A,TRUE,"График"}</definedName>
    <definedName name="ааа" hidden="1">{#N/A,#N/A,TRUE,"Пресса";#N/A,#N/A,TRUE,"Метро";#N/A,#N/A,TRUE,"Щиты";#N/A,#N/A,TRUE,"График";#N/A,#N/A,TRUE,"График"}</definedName>
    <definedName name="ае" localSheetId="5" hidden="1">{#N/A,#N/A,TRUE,"Пресса";#N/A,#N/A,TRUE,"Метро";#N/A,#N/A,TRUE,"Щиты";#N/A,#N/A,TRUE,"График";#N/A,#N/A,TRUE,"График"}</definedName>
    <definedName name="ае" hidden="1">{#N/A,#N/A,TRUE,"Пресса";#N/A,#N/A,TRUE,"Метро";#N/A,#N/A,TRUE,"Щиты";#N/A,#N/A,TRUE,"График";#N/A,#N/A,TRUE,"График"}</definedName>
    <definedName name="аполд" localSheetId="5" hidden="1">{#N/A,#N/A,FALSE,"Kostenplan"}</definedName>
    <definedName name="аполд" hidden="1">{#N/A,#N/A,FALSE,"Kostenplan"}</definedName>
    <definedName name="апр" localSheetId="5" hidden="1">{#N/A,#N/A,TRUE,"Пресса";#N/A,#N/A,TRUE,"Метро";#N/A,#N/A,TRUE,"Щиты";#N/A,#N/A,TRUE,"График";#N/A,#N/A,TRUE,"График"}</definedName>
    <definedName name="апр" hidden="1">{#N/A,#N/A,TRUE,"Пресса";#N/A,#N/A,TRUE,"Метро";#N/A,#N/A,TRUE,"Щиты";#N/A,#N/A,TRUE,"График";#N/A,#N/A,TRUE,"График"}</definedName>
    <definedName name="АПРОГ" localSheetId="5" hidden="1">{#N/A,#N/A,FALSE,"Kostenplan"}</definedName>
    <definedName name="АПРОГ" hidden="1">{#N/A,#N/A,FALSE,"Kostenplan"}</definedName>
    <definedName name="апролд" localSheetId="5" hidden="1">{#N/A,#N/A,TRUE,"Пресса";#N/A,#N/A,TRUE,"Метро";#N/A,#N/A,TRUE,"Щиты";#N/A,#N/A,TRUE,"График";#N/A,#N/A,TRUE,"График"}</definedName>
    <definedName name="апролд" hidden="1">{#N/A,#N/A,TRUE,"Пресса";#N/A,#N/A,TRUE,"Метро";#N/A,#N/A,TRUE,"Щиты";#N/A,#N/A,TRUE,"График";#N/A,#N/A,TRUE,"График"}</definedName>
    <definedName name="апролджэ" localSheetId="5" hidden="1">{#N/A,#N/A,FALSE,"Kostenplan"}</definedName>
    <definedName name="апролджэ" hidden="1">{#N/A,#N/A,FALSE,"Kostenplan"}</definedName>
    <definedName name="арор" localSheetId="5" hidden="1">{#N/A,#N/A,TRUE,"Пресса";#N/A,#N/A,TRUE,"Метро";#N/A,#N/A,TRUE,"Щиты";#N/A,#N/A,TRUE,"График";#N/A,#N/A,TRUE,"График"}</definedName>
    <definedName name="арор" hidden="1">{#N/A,#N/A,TRUE,"Пресса";#N/A,#N/A,TRUE,"Метро";#N/A,#N/A,TRUE,"Щиты";#N/A,#N/A,TRUE,"График";#N/A,#N/A,TRUE,"График"}</definedName>
    <definedName name="арро" localSheetId="5" hidden="1">{#N/A,#N/A,TRUE,"Пресса";#N/A,#N/A,TRUE,"Метро";#N/A,#N/A,TRUE,"Щиты";#N/A,#N/A,TRUE,"График";#N/A,#N/A,TRUE,"График"}</definedName>
    <definedName name="арро" hidden="1">{#N/A,#N/A,TRUE,"Пресса";#N/A,#N/A,TRUE,"Метро";#N/A,#N/A,TRUE,"Щиты";#N/A,#N/A,TRUE,"График";#N/A,#N/A,TRUE,"График"}</definedName>
    <definedName name="АФ" localSheetId="5" hidden="1">{#N/A,#N/A,TRUE,"Пресса";#N/A,#N/A,TRUE,"Метро";#N/A,#N/A,TRUE,"Щиты";#N/A,#N/A,TRUE,"График";#N/A,#N/A,TRUE,"График"}</definedName>
    <definedName name="АФ" hidden="1">{#N/A,#N/A,TRUE,"Пресса";#N/A,#N/A,TRUE,"Метро";#N/A,#N/A,TRUE,"Щиты";#N/A,#N/A,TRUE,"График";#N/A,#N/A,TRUE,"График"}</definedName>
    <definedName name="афав" localSheetId="5" hidden="1">{#N/A,#N/A,TRUE,"Пресса";#N/A,#N/A,TRUE,"Метро";#N/A,#N/A,TRUE,"Щиты";#N/A,#N/A,TRUE,"График";#N/A,#N/A,TRUE,"График"}</definedName>
    <definedName name="афав" hidden="1">{#N/A,#N/A,TRUE,"Пресса";#N/A,#N/A,TRUE,"Метро";#N/A,#N/A,TRUE,"Щиты";#N/A,#N/A,TRUE,"График";#N/A,#N/A,TRUE,"График"}</definedName>
    <definedName name="аыавыв" localSheetId="5" hidden="1">{#N/A,#N/A,TRUE,"Пресса";#N/A,#N/A,TRUE,"Метро";#N/A,#N/A,TRUE,"Щиты";#N/A,#N/A,TRUE,"График";#N/A,#N/A,TRUE,"График"}</definedName>
    <definedName name="аыавыв" hidden="1">{#N/A,#N/A,TRUE,"Пресса";#N/A,#N/A,TRUE,"Метро";#N/A,#N/A,TRUE,"Щиты";#N/A,#N/A,TRUE,"График";#N/A,#N/A,TRUE,"График"}</definedName>
    <definedName name="ва" localSheetId="5" hidden="1">{#N/A,#N/A,TRUE,"Пресса";#N/A,#N/A,TRUE,"Метро";#N/A,#N/A,TRUE,"Щиты";#N/A,#N/A,TRUE,"График";#N/A,#N/A,TRUE,"График"}</definedName>
    <definedName name="ва" hidden="1">{#N/A,#N/A,TRUE,"Пресса";#N/A,#N/A,TRUE,"Метро";#N/A,#N/A,TRUE,"Щиты";#N/A,#N/A,TRUE,"График";#N/A,#N/A,TRUE,"График"}</definedName>
    <definedName name="вавыыа" localSheetId="5" hidden="1">{#N/A,#N/A,TRUE,"Пресса";#N/A,#N/A,TRUE,"Метро";#N/A,#N/A,TRUE,"Щиты";#N/A,#N/A,TRUE,"График";#N/A,#N/A,TRUE,"График"}</definedName>
    <definedName name="вавыыа" hidden="1">{#N/A,#N/A,TRUE,"Пресса";#N/A,#N/A,TRUE,"Метро";#N/A,#N/A,TRUE,"Щиты";#N/A,#N/A,TRUE,"График";#N/A,#N/A,TRUE,"График"}</definedName>
    <definedName name="ваекцыс" localSheetId="5" hidden="1">{#N/A,#N/A,FALSE,"Kostenplan"}</definedName>
    <definedName name="ваекцыс" hidden="1">{#N/A,#N/A,FALSE,"Kostenplan"}</definedName>
    <definedName name="вакжукла" localSheetId="5" hidden="1">{#N/A,#N/A,TRUE,"Пресса";#N/A,#N/A,TRUE,"Метро";#N/A,#N/A,TRUE,"Щиты";#N/A,#N/A,TRUE,"График";#N/A,#N/A,TRUE,"График"}</definedName>
    <definedName name="вакжукла" hidden="1">{#N/A,#N/A,TRUE,"Пресса";#N/A,#N/A,TRUE,"Метро";#N/A,#N/A,TRUE,"Щиты";#N/A,#N/A,TRUE,"График";#N/A,#N/A,TRUE,"График"}</definedName>
    <definedName name="вап" localSheetId="5" hidden="1">{#N/A,#N/A,FALSE,"Kostenplan"}</definedName>
    <definedName name="вап" hidden="1">{#N/A,#N/A,FALSE,"Kostenplan"}</definedName>
    <definedName name="вапр" localSheetId="5" hidden="1">{#N/A,#N/A,TRUE,"Пресса";#N/A,#N/A,TRUE,"Метро";#N/A,#N/A,TRUE,"Щиты";#N/A,#N/A,TRUE,"График";#N/A,#N/A,TRUE,"График"}</definedName>
    <definedName name="вапр" hidden="1">{#N/A,#N/A,TRUE,"Пресса";#N/A,#N/A,TRUE,"Метро";#N/A,#N/A,TRUE,"Щиты";#N/A,#N/A,TRUE,"График";#N/A,#N/A,TRUE,"График"}</definedName>
    <definedName name="вапро" localSheetId="5" hidden="1">{#N/A,#N/A,TRUE,"Пресса";#N/A,#N/A,TRUE,"Метро";#N/A,#N/A,TRUE,"Щиты";#N/A,#N/A,TRUE,"График";#N/A,#N/A,TRUE,"График"}</definedName>
    <definedName name="вапро" hidden="1">{#N/A,#N/A,TRUE,"Пресса";#N/A,#N/A,TRUE,"Метро";#N/A,#N/A,TRUE,"Щиты";#N/A,#N/A,TRUE,"График";#N/A,#N/A,TRUE,"График"}</definedName>
    <definedName name="вапролд" localSheetId="5" hidden="1">{#N/A,#N/A,FALSE,"Kostenplan"}</definedName>
    <definedName name="вапролд" hidden="1">{#N/A,#N/A,FALSE,"Kostenplan"}</definedName>
    <definedName name="вапролдж" localSheetId="5" hidden="1">{#N/A,#N/A,FALSE,"Kostenplan"}</definedName>
    <definedName name="вапролдж" hidden="1">{#N/A,#N/A,FALSE,"Kostenplan"}</definedName>
    <definedName name="вапролджэ" localSheetId="5" hidden="1">{#N/A,#N/A,TRUE,"Пресса";#N/A,#N/A,TRUE,"Метро";#N/A,#N/A,TRUE,"Щиты";#N/A,#N/A,TRUE,"График";#N/A,#N/A,TRUE,"График"}</definedName>
    <definedName name="вапролджэ" hidden="1">{#N/A,#N/A,TRUE,"Пресса";#N/A,#N/A,TRUE,"Метро";#N/A,#N/A,TRUE,"Щиты";#N/A,#N/A,TRUE,"График";#N/A,#N/A,TRUE,"График"}</definedName>
    <definedName name="вапроьб" localSheetId="5" hidden="1">{#N/A,#N/A,TRUE,"Пресса";#N/A,#N/A,TRUE,"Метро";#N/A,#N/A,TRUE,"Щиты";#N/A,#N/A,TRUE,"График";#N/A,#N/A,TRUE,"График"}</definedName>
    <definedName name="вапроьб" hidden="1">{#N/A,#N/A,TRUE,"Пресса";#N/A,#N/A,TRUE,"Метро";#N/A,#N/A,TRUE,"Щиты";#N/A,#N/A,TRUE,"График";#N/A,#N/A,TRUE,"График"}</definedName>
    <definedName name="вар" localSheetId="5" hidden="1">{#N/A,#N/A,TRUE,"Пресса";#N/A,#N/A,TRUE,"Метро";#N/A,#N/A,TRUE,"Щиты";#N/A,#N/A,TRUE,"График";#N/A,#N/A,TRUE,"График"}</definedName>
    <definedName name="вар" hidden="1">{#N/A,#N/A,TRUE,"Пресса";#N/A,#N/A,TRUE,"Метро";#N/A,#N/A,TRUE,"Щиты";#N/A,#N/A,TRUE,"График";#N/A,#N/A,TRUE,"График"}</definedName>
    <definedName name="ваыпавфыап" localSheetId="5" hidden="1">{#N/A,#N/A,TRUE,"Пресса";#N/A,#N/A,TRUE,"Метро";#N/A,#N/A,TRUE,"Щиты";#N/A,#N/A,TRUE,"График";#N/A,#N/A,TRUE,"График"}</definedName>
    <definedName name="ваыпавфыап" hidden="1">{#N/A,#N/A,TRUE,"Пресса";#N/A,#N/A,TRUE,"Метро";#N/A,#N/A,TRUE,"Щиты";#N/A,#N/A,TRUE,"График";#N/A,#N/A,TRUE,"График"}</definedName>
    <definedName name="ВВВВ" localSheetId="5" hidden="1">{#N/A,#N/A,TRUE,"Пресса";#N/A,#N/A,TRUE,"Метро";#N/A,#N/A,TRUE,"Щиты";#N/A,#N/A,TRUE,"График";#N/A,#N/A,TRUE,"График"}</definedName>
    <definedName name="ВВВВ" hidden="1">{#N/A,#N/A,TRUE,"Пресса";#N/A,#N/A,TRUE,"Метро";#N/A,#N/A,TRUE,"Щиты";#N/A,#N/A,TRUE,"График";#N/A,#N/A,TRUE,"График"}</definedName>
    <definedName name="вввваыукй" localSheetId="5" hidden="1">{#N/A,#N/A,FALSE,"Kostenplan"}</definedName>
    <definedName name="вввваыукй" hidden="1">{#N/A,#N/A,FALSE,"Kostenplan"}</definedName>
    <definedName name="вввввввв" localSheetId="5" hidden="1">{#N/A,#N/A,TRUE,"Пресса";#N/A,#N/A,TRUE,"Метро";#N/A,#N/A,TRUE,"Щиты";#N/A,#N/A,TRUE,"График";#N/A,#N/A,TRUE,"График"}</definedName>
    <definedName name="вввввввв" hidden="1">{#N/A,#N/A,TRUE,"Пресса";#N/A,#N/A,TRUE,"Метро";#N/A,#N/A,TRUE,"Щиты";#N/A,#N/A,TRUE,"График";#N/A,#N/A,TRUE,"График"}</definedName>
    <definedName name="вмваав" localSheetId="5" hidden="1">{#N/A,#N/A,FALSE,"Kostenplan"}</definedName>
    <definedName name="вмваав" hidden="1">{#N/A,#N/A,FALSE,"Kostenplan"}</definedName>
    <definedName name="Г" hidden="1">#N/A</definedName>
    <definedName name="грпмс" localSheetId="5" hidden="1">{#N/A,#N/A,FALSE,"Kostenplan"}</definedName>
    <definedName name="грпмс" hidden="1">{#N/A,#N/A,FALSE,"Kostenplan"}</definedName>
    <definedName name="даваорпро" localSheetId="5" hidden="1">{#N/A,#N/A,TRUE,"Пресса";#N/A,#N/A,TRUE,"Метро";#N/A,#N/A,TRUE,"Щиты";#N/A,#N/A,TRUE,"График";#N/A,#N/A,TRUE,"График"}</definedName>
    <definedName name="даваорпро" hidden="1">{#N/A,#N/A,TRUE,"Пресса";#N/A,#N/A,TRUE,"Метро";#N/A,#N/A,TRUE,"Щиты";#N/A,#N/A,TRUE,"График";#N/A,#N/A,TRUE,"График"}</definedName>
    <definedName name="дд" localSheetId="5" hidden="1">{#N/A,#N/A,TRUE,"Пресса";#N/A,#N/A,TRUE,"Метро";#N/A,#N/A,TRUE,"Щиты";#N/A,#N/A,TRUE,"График";#N/A,#N/A,TRUE,"График"}</definedName>
    <definedName name="дд" hidden="1">{#N/A,#N/A,TRUE,"Пресса";#N/A,#N/A,TRUE,"Метро";#N/A,#N/A,TRUE,"Щиты";#N/A,#N/A,TRUE,"График";#N/A,#N/A,TRUE,"График"}</definedName>
    <definedName name="дддд" localSheetId="5" hidden="1">{#N/A,#N/A,FALSE,"Kostenplan"}</definedName>
    <definedName name="дддд" hidden="1">{#N/A,#N/A,FALSE,"Kostenplan"}</definedName>
    <definedName name="дло" localSheetId="5" hidden="1">{#N/A,#N/A,TRUE,"Пресса";#N/A,#N/A,TRUE,"Метро";#N/A,#N/A,TRUE,"Щиты";#N/A,#N/A,TRUE,"График";#N/A,#N/A,TRUE,"График"}</definedName>
    <definedName name="дло" hidden="1">{#N/A,#N/A,TRUE,"Пресса";#N/A,#N/A,TRUE,"Метро";#N/A,#N/A,TRUE,"Щиты";#N/A,#N/A,TRUE,"График";#N/A,#N/A,TRUE,"График"}</definedName>
    <definedName name="длорпас" localSheetId="5" hidden="1">{#N/A,#N/A,FALSE,"Kostenplan"}</definedName>
    <definedName name="длорпас" hidden="1">{#N/A,#N/A,FALSE,"Kostenplan"}</definedName>
    <definedName name="длорч" localSheetId="5" hidden="1">{#N/A,#N/A,FALSE,"Kostenplan"}</definedName>
    <definedName name="длорч" hidden="1">{#N/A,#N/A,FALSE,"Kostenplan"}</definedName>
    <definedName name="ждл" localSheetId="5" hidden="1">{#N/A,#N/A,TRUE,"Пресса";#N/A,#N/A,TRUE,"Метро";#N/A,#N/A,TRUE,"Щиты";#N/A,#N/A,TRUE,"График";#N/A,#N/A,TRUE,"График"}</definedName>
    <definedName name="ждл" hidden="1">{#N/A,#N/A,TRUE,"Пресса";#N/A,#N/A,TRUE,"Метро";#N/A,#N/A,TRUE,"Щиты";#N/A,#N/A,TRUE,"График";#N/A,#N/A,TRUE,"График"}</definedName>
    <definedName name="ждло" localSheetId="5" hidden="1">{#N/A,#N/A,FALSE,"Kostenplan"}</definedName>
    <definedName name="ждло" hidden="1">{#N/A,#N/A,FALSE,"Kostenplan"}</definedName>
    <definedName name="ждлор" localSheetId="5" hidden="1">{#N/A,#N/A,FALSE,"Kostenplan"}</definedName>
    <definedName name="ждлор" hidden="1">{#N/A,#N/A,FALSE,"Kostenplan"}</definedName>
    <definedName name="ждлорп" localSheetId="5" hidden="1">{#N/A,#N/A,TRUE,"Пресса";#N/A,#N/A,TRUE,"Метро";#N/A,#N/A,TRUE,"Щиты";#N/A,#N/A,TRUE,"График";#N/A,#N/A,TRUE,"График"}</definedName>
    <definedName name="ждлорп" hidden="1">{#N/A,#N/A,TRUE,"Пресса";#N/A,#N/A,TRUE,"Метро";#N/A,#N/A,TRUE,"Щиты";#N/A,#N/A,TRUE,"График";#N/A,#N/A,TRUE,"График"}</definedName>
    <definedName name="ждлтимс" localSheetId="5" hidden="1">{#N/A,#N/A,TRUE,"Пресса";#N/A,#N/A,TRUE,"Метро";#N/A,#N/A,TRUE,"Щиты";#N/A,#N/A,TRUE,"График";#N/A,#N/A,TRUE,"График"}</definedName>
    <definedName name="ждлтимс" hidden="1">{#N/A,#N/A,TRUE,"Пресса";#N/A,#N/A,TRUE,"Метро";#N/A,#N/A,TRUE,"Щиты";#N/A,#N/A,TRUE,"График";#N/A,#N/A,TRUE,"График"}</definedName>
    <definedName name="жзжшзщх" localSheetId="5" hidden="1">{#N/A,#N/A,TRUE,"Пресса";#N/A,#N/A,TRUE,"Метро";#N/A,#N/A,TRUE,"Щиты";#N/A,#N/A,TRUE,"График";#N/A,#N/A,TRUE,"График"}</definedName>
    <definedName name="жзжшзщх" hidden="1">{#N/A,#N/A,TRUE,"Пресса";#N/A,#N/A,TRUE,"Метро";#N/A,#N/A,TRUE,"Щиты";#N/A,#N/A,TRUE,"График";#N/A,#N/A,TRUE,"График"}</definedName>
    <definedName name="здлорп" localSheetId="5" hidden="1">{#N/A,#N/A,FALSE,"Kostenplan"}</definedName>
    <definedName name="здлорп" hidden="1">{#N/A,#N/A,FALSE,"Kostenplan"}</definedName>
    <definedName name="здщлоримс" localSheetId="5" hidden="1">{#N/A,#N/A,FALSE,"Kostenplan"}</definedName>
    <definedName name="здщлоримс" hidden="1">{#N/A,#N/A,FALSE,"Kostenplan"}</definedName>
    <definedName name="зо" localSheetId="5" hidden="1">{#N/A,#N/A,TRUE,"Пресса";#N/A,#N/A,TRUE,"Метро";#N/A,#N/A,TRUE,"Щиты";#N/A,#N/A,TRUE,"График";#N/A,#N/A,TRUE,"График"}</definedName>
    <definedName name="зо" hidden="1">{#N/A,#N/A,TRUE,"Пресса";#N/A,#N/A,TRUE,"Метро";#N/A,#N/A,TRUE,"Щиты";#N/A,#N/A,TRUE,"График";#N/A,#N/A,TRUE,"График"}</definedName>
    <definedName name="изменения" hidden="1">#N/A</definedName>
    <definedName name="иит" localSheetId="5" hidden="1">{#N/A,#N/A,TRUE,"Пресса";#N/A,#N/A,TRUE,"Метро";#N/A,#N/A,TRUE,"Щиты";#N/A,#N/A,TRUE,"График";#N/A,#N/A,TRUE,"График"}</definedName>
    <definedName name="иит" hidden="1">{#N/A,#N/A,TRUE,"Пресса";#N/A,#N/A,TRUE,"Метро";#N/A,#N/A,TRUE,"Щиты";#N/A,#N/A,TRUE,"График";#N/A,#N/A,TRUE,"График"}</definedName>
    <definedName name="ипевмип" localSheetId="5" hidden="1">{#N/A,#N/A,FALSE,"Kostenplan"}</definedName>
    <definedName name="ипевмип" hidden="1">{#N/A,#N/A,FALSE,"Kostenplan"}</definedName>
    <definedName name="ир" localSheetId="5" hidden="1">{#N/A,#N/A,TRUE,"Пресса";#N/A,#N/A,TRUE,"Метро";#N/A,#N/A,TRUE,"Щиты";#N/A,#N/A,TRUE,"График";#N/A,#N/A,TRUE,"График"}</definedName>
    <definedName name="ир" hidden="1">{#N/A,#N/A,TRUE,"Пресса";#N/A,#N/A,TRUE,"Метро";#N/A,#N/A,TRUE,"Щиты";#N/A,#N/A,TRUE,"График";#N/A,#N/A,TRUE,"График"}</definedName>
    <definedName name="йцу" localSheetId="5" hidden="1">{#N/A,#N/A,TRUE,"Пресса";#N/A,#N/A,TRUE,"Метро";#N/A,#N/A,TRUE,"Щиты";#N/A,#N/A,TRUE,"График";#N/A,#N/A,TRUE,"График"}</definedName>
    <definedName name="йцу" hidden="1">{#N/A,#N/A,TRUE,"Пресса";#N/A,#N/A,TRUE,"Метро";#N/A,#N/A,TRUE,"Щиты";#N/A,#N/A,TRUE,"График";#N/A,#N/A,TRUE,"График"}</definedName>
    <definedName name="каепеа" localSheetId="5" hidden="1">{#N/A,#N/A,TRUE,"Пресса";#N/A,#N/A,TRUE,"Метро";#N/A,#N/A,TRUE,"Щиты";#N/A,#N/A,TRUE,"График";#N/A,#N/A,TRUE,"График"}</definedName>
    <definedName name="каепеа" hidden="1">{#N/A,#N/A,TRUE,"Пресса";#N/A,#N/A,TRUE,"Метро";#N/A,#N/A,TRUE,"Щиты";#N/A,#N/A,TRUE,"График";#N/A,#N/A,TRUE,"График"}</definedName>
    <definedName name="капк" localSheetId="5" hidden="1">{#N/A,#N/A,TRUE,"Пресса";#N/A,#N/A,TRUE,"Метро";#N/A,#N/A,TRUE,"Щиты";#N/A,#N/A,TRUE,"График";#N/A,#N/A,TRUE,"График"}</definedName>
    <definedName name="капк" hidden="1">{#N/A,#N/A,TRUE,"Пресса";#N/A,#N/A,TRUE,"Метро";#N/A,#N/A,TRUE,"Щиты";#N/A,#N/A,TRUE,"График";#N/A,#N/A,TRUE,"График"}</definedName>
    <definedName name="кву" localSheetId="5" hidden="1">{#N/A,#N/A,TRUE,"Пресса";#N/A,#N/A,TRUE,"Метро";#N/A,#N/A,TRUE,"Щиты";#N/A,#N/A,TRUE,"График";#N/A,#N/A,TRUE,"График"}</definedName>
    <definedName name="кву" hidden="1">{#N/A,#N/A,TRUE,"Пресса";#N/A,#N/A,TRUE,"Метро";#N/A,#N/A,TRUE,"Щиты";#N/A,#N/A,TRUE,"График";#N/A,#N/A,TRUE,"График"}</definedName>
    <definedName name="ке" localSheetId="5" hidden="1">{#N/A,#N/A,TRUE,"Пресса";#N/A,#N/A,TRUE,"Метро";#N/A,#N/A,TRUE,"Щиты";#N/A,#N/A,TRUE,"График";#N/A,#N/A,TRUE,"График"}</definedName>
    <definedName name="ке" hidden="1">{#N/A,#N/A,TRUE,"Пресса";#N/A,#N/A,TRUE,"Метро";#N/A,#N/A,TRUE,"Щиты";#N/A,#N/A,TRUE,"График";#N/A,#N/A,TRUE,"График"}</definedName>
    <definedName name="ккк" localSheetId="5" hidden="1">{#N/A,#N/A,TRUE,"Пресса";#N/A,#N/A,TRUE,"Метро";#N/A,#N/A,TRUE,"Щиты";#N/A,#N/A,TRUE,"График";#N/A,#N/A,TRUE,"График"}</definedName>
    <definedName name="ккк" hidden="1">{#N/A,#N/A,TRUE,"Пресса";#N/A,#N/A,TRUE,"Метро";#N/A,#N/A,TRUE,"Щиты";#N/A,#N/A,TRUE,"График";#N/A,#N/A,TRUE,"График"}</definedName>
    <definedName name="КПАМК" localSheetId="5" hidden="1">{#N/A,#N/A,TRUE,"Пресса";#N/A,#N/A,TRUE,"Метро";#N/A,#N/A,TRUE,"Щиты";#N/A,#N/A,TRUE,"График";#N/A,#N/A,TRUE,"График"}</definedName>
    <definedName name="КПАМК" hidden="1">{#N/A,#N/A,TRUE,"Пресса";#N/A,#N/A,TRUE,"Метро";#N/A,#N/A,TRUE,"Щиты";#N/A,#N/A,TRUE,"График";#N/A,#N/A,TRUE,"График"}</definedName>
    <definedName name="куукку" localSheetId="5" hidden="1">OFFSET(Anch,MATCH("Expert.ru",resList,0),3,COUNTIF(resList,"Expert.ru")-1,1)</definedName>
    <definedName name="куукку" hidden="1">OFFSET(Anch,MATCH("Expert.ru",resList,0),3,COUNTIF(resList,"Expert.ru")-1,1)</definedName>
    <definedName name="л" localSheetId="5" hidden="1">{#N/A,#N/A,TRUE,"Пресса";#N/A,#N/A,TRUE,"Метро";#N/A,#N/A,TRUE,"Щиты";#N/A,#N/A,TRUE,"График";#N/A,#N/A,TRUE,"График"}</definedName>
    <definedName name="л" hidden="1">{#N/A,#N/A,TRUE,"Пресса";#N/A,#N/A,TRUE,"Метро";#N/A,#N/A,TRUE,"Щиты";#N/A,#N/A,TRUE,"График";#N/A,#N/A,TRUE,"График"}</definedName>
    <definedName name="л2" localSheetId="5" hidden="1">{#N/A,#N/A,TRUE,"Пресса";#N/A,#N/A,TRUE,"Метро";#N/A,#N/A,TRUE,"Щиты";#N/A,#N/A,TRUE,"График";#N/A,#N/A,TRUE,"График"}</definedName>
    <definedName name="л2" hidden="1">{#N/A,#N/A,TRUE,"Пресса";#N/A,#N/A,TRUE,"Метро";#N/A,#N/A,TRUE,"Щиты";#N/A,#N/A,TRUE,"График";#N/A,#N/A,TRUE,"График"}</definedName>
    <definedName name="лars" localSheetId="5" hidden="1">{#N/A,#N/A,TRUE,"Пресса";#N/A,#N/A,TRUE,"Метро";#N/A,#N/A,TRUE,"Щиты";#N/A,#N/A,TRUE,"График";#N/A,#N/A,TRUE,"График"}</definedName>
    <definedName name="лars" hidden="1">{#N/A,#N/A,TRUE,"Пресса";#N/A,#N/A,TRUE,"Метро";#N/A,#N/A,TRUE,"Щиты";#N/A,#N/A,TRUE,"График";#N/A,#N/A,TRUE,"График"}</definedName>
    <definedName name="лfos" localSheetId="5" hidden="1">{#N/A,#N/A,TRUE,"Пресса";#N/A,#N/A,TRUE,"Метро";#N/A,#N/A,TRUE,"Щиты";#N/A,#N/A,TRUE,"График";#N/A,#N/A,TRUE,"График"}</definedName>
    <definedName name="лfos" hidden="1">{#N/A,#N/A,TRUE,"Пресса";#N/A,#N/A,TRUE,"Метро";#N/A,#N/A,TRUE,"Щиты";#N/A,#N/A,TRUE,"График";#N/A,#N/A,TRUE,"График"}</definedName>
    <definedName name="лдррпап" localSheetId="5" hidden="1">{#N/A,#N/A,FALSE,"Kostenplan"}</definedName>
    <definedName name="лдррпап" hidden="1">{#N/A,#N/A,FALSE,"Kostenplan"}</definedName>
    <definedName name="лдртодот" localSheetId="5" hidden="1">{#N/A,#N/A,TRUE,"Пресса";#N/A,#N/A,TRUE,"Метро";#N/A,#N/A,TRUE,"Щиты";#N/A,#N/A,TRUE,"График";#N/A,#N/A,TRUE,"График"}</definedName>
    <definedName name="лдртодот" hidden="1">{#N/A,#N/A,TRUE,"Пресса";#N/A,#N/A,TRUE,"Метро";#N/A,#N/A,TRUE,"Щиты";#N/A,#N/A,TRUE,"График";#N/A,#N/A,TRUE,"График"}</definedName>
    <definedName name="ллл" localSheetId="5" hidden="1">{#N/A,#N/A,FALSE,"Kostenplan"}</definedName>
    <definedName name="ллл" hidden="1">{#N/A,#N/A,FALSE,"Kostenplan"}</definedName>
    <definedName name="лор" localSheetId="5" hidden="1">{#N/A,#N/A,TRUE,"Пресса";#N/A,#N/A,TRUE,"Метро";#N/A,#N/A,TRUE,"Щиты";#N/A,#N/A,TRUE,"График";#N/A,#N/A,TRUE,"График"}</definedName>
    <definedName name="лор" hidden="1">{#N/A,#N/A,TRUE,"Пресса";#N/A,#N/A,TRUE,"Метро";#N/A,#N/A,TRUE,"Щиты";#N/A,#N/A,TRUE,"График";#N/A,#N/A,TRUE,"График"}</definedName>
    <definedName name="нов" localSheetId="5" hidden="1">{#N/A,#N/A,TRUE,"Пресса";#N/A,#N/A,TRUE,"Метро";#N/A,#N/A,TRUE,"Щиты";#N/A,#N/A,TRUE,"График";#N/A,#N/A,TRUE,"График"}</definedName>
    <definedName name="нов" hidden="1">{#N/A,#N/A,TRUE,"Пресса";#N/A,#N/A,TRUE,"Метро";#N/A,#N/A,TRUE,"Щиты";#N/A,#N/A,TRUE,"График";#N/A,#N/A,TRUE,"График"}</definedName>
    <definedName name="НТВ" localSheetId="5" hidden="1">{#N/A,#N/A,TRUE,"Пресса";#N/A,#N/A,TRUE,"Метро";#N/A,#N/A,TRUE,"Щиты";#N/A,#N/A,TRUE,"График";#N/A,#N/A,TRUE,"График"}</definedName>
    <definedName name="НТВ" hidden="1">{#N/A,#N/A,TRUE,"Пресса";#N/A,#N/A,TRUE,"Метро";#N/A,#N/A,TRUE,"Щиты";#N/A,#N/A,TRUE,"График";#N/A,#N/A,TRUE,"График"}</definedName>
    <definedName name="о" localSheetId="5" hidden="1">{#N/A,#N/A,TRUE,"Пресса";#N/A,#N/A,TRUE,"Метро";#N/A,#N/A,TRUE,"Щиты";#N/A,#N/A,TRUE,"График";#N/A,#N/A,TRUE,"График"}</definedName>
    <definedName name="о" hidden="1">{#N/A,#N/A,TRUE,"Пресса";#N/A,#N/A,TRUE,"Метро";#N/A,#N/A,TRUE,"Щиты";#N/A,#N/A,TRUE,"График";#N/A,#N/A,TRUE,"График"}</definedName>
    <definedName name="олд" hidden="1">27</definedName>
    <definedName name="олдж" localSheetId="5" hidden="1">{#N/A,#N/A,FALSE,"Kostenplan"}</definedName>
    <definedName name="олдж" hidden="1">{#N/A,#N/A,FALSE,"Kostenplan"}</definedName>
    <definedName name="олою" localSheetId="5" hidden="1">{#N/A,#N/A,FALSE,"Kostenplan"}</definedName>
    <definedName name="олою" hidden="1">{#N/A,#N/A,FALSE,"Kostenplan"}</definedName>
    <definedName name="оо" localSheetId="5" hidden="1">{#N/A,#N/A,TRUE,"Пресса";#N/A,#N/A,TRUE,"Метро";#N/A,#N/A,TRUE,"Щиты";#N/A,#N/A,TRUE,"График";#N/A,#N/A,TRUE,"График"}</definedName>
    <definedName name="оо" hidden="1">{#N/A,#N/A,TRUE,"Пресса";#N/A,#N/A,TRUE,"Метро";#N/A,#N/A,TRUE,"Щиты";#N/A,#N/A,TRUE,"График";#N/A,#N/A,TRUE,"График"}</definedName>
    <definedName name="ооо" localSheetId="5" hidden="1">{#N/A,#N/A,FALSE,"Kostenplan"}</definedName>
    <definedName name="ооо" hidden="1">{#N/A,#N/A,FALSE,"Kostenplan"}</definedName>
    <definedName name="ор" hidden="1">#N/A</definedName>
    <definedName name="орпа" localSheetId="5" hidden="1">{#N/A,#N/A,FALSE,"Kostenplan"}</definedName>
    <definedName name="орпа" hidden="1">{#N/A,#N/A,FALSE,"Kostenplan"}</definedName>
    <definedName name="орпав" localSheetId="5" hidden="1">{#N/A,#N/A,TRUE,"Пресса";#N/A,#N/A,TRUE,"Метро";#N/A,#N/A,TRUE,"Щиты";#N/A,#N/A,TRUE,"График";#N/A,#N/A,TRUE,"График"}</definedName>
    <definedName name="орпав" hidden="1">{#N/A,#N/A,TRUE,"Пресса";#N/A,#N/A,TRUE,"Метро";#N/A,#N/A,TRUE,"Щиты";#N/A,#N/A,TRUE,"График";#N/A,#N/A,TRUE,"График"}</definedName>
    <definedName name="ошгне" localSheetId="5" hidden="1">{#N/A,#N/A,FALSE,"Kostenplan"}</definedName>
    <definedName name="ошгне" hidden="1">{#N/A,#N/A,FALSE,"Kostenplan"}</definedName>
    <definedName name="п1" localSheetId="5" hidden="1">{#N/A,#N/A,TRUE,"Пресса";#N/A,#N/A,TRUE,"Метро";#N/A,#N/A,TRUE,"Щиты";#N/A,#N/A,TRUE,"График";#N/A,#N/A,TRUE,"График"}</definedName>
    <definedName name="п1" hidden="1">{#N/A,#N/A,TRUE,"Пресса";#N/A,#N/A,TRUE,"Метро";#N/A,#N/A,TRUE,"Щиты";#N/A,#N/A,TRUE,"График";#N/A,#N/A,TRUE,"График"}</definedName>
    <definedName name="павыпаывапармо" localSheetId="5" hidden="1">{#N/A,#N/A,FALSE,"Kostenplan"}</definedName>
    <definedName name="павыпаывапармо" hidden="1">{#N/A,#N/A,FALSE,"Kostenplan"}</definedName>
    <definedName name="ПВ" localSheetId="5" hidden="1">{#N/A,#N/A,TRUE,"Пресса";#N/A,#N/A,TRUE,"Метро";#N/A,#N/A,TRUE,"Щиты";#N/A,#N/A,TRUE,"График";#N/A,#N/A,TRUE,"График"}</definedName>
    <definedName name="ПВ" hidden="1">{#N/A,#N/A,TRUE,"Пресса";#N/A,#N/A,TRUE,"Метро";#N/A,#N/A,TRUE,"Щиты";#N/A,#N/A,TRUE,"График";#N/A,#N/A,TRUE,"График"}</definedName>
    <definedName name="пп" localSheetId="5" hidden="1">{#N/A,#N/A,TRUE,"Пресса";#N/A,#N/A,TRUE,"Метро";#N/A,#N/A,TRUE,"Щиты";#N/A,#N/A,TRUE,"График";#N/A,#N/A,TRUE,"График"}</definedName>
    <definedName name="пп" hidden="1">{#N/A,#N/A,TRUE,"Пресса";#N/A,#N/A,TRUE,"Метро";#N/A,#N/A,TRUE,"Щиты";#N/A,#N/A,TRUE,"График";#N/A,#N/A,TRUE,"График"}</definedName>
    <definedName name="ппп" localSheetId="5" hidden="1">{#N/A,#N/A,TRUE,"Пресса";#N/A,#N/A,TRUE,"Метро";#N/A,#N/A,TRUE,"Щиты";#N/A,#N/A,TRUE,"График";#N/A,#N/A,TRUE,"График"}</definedName>
    <definedName name="ппп" hidden="1">{#N/A,#N/A,TRUE,"Пресса";#N/A,#N/A,TRUE,"Метро";#N/A,#N/A,TRUE,"Щиты";#N/A,#N/A,TRUE,"График";#N/A,#N/A,TRUE,"График"}</definedName>
    <definedName name="пппп" localSheetId="5" hidden="1">{#N/A,#N/A,FALSE,"Kostenplan"}</definedName>
    <definedName name="пппп" hidden="1">{#N/A,#N/A,FALSE,"Kostenplan"}</definedName>
    <definedName name="пр" localSheetId="5" hidden="1">{#N/A,#N/A,TRUE,"Пресса";#N/A,#N/A,TRUE,"Метро";#N/A,#N/A,TRUE,"Щиты";#N/A,#N/A,TRUE,"График";#N/A,#N/A,TRUE,"График"}</definedName>
    <definedName name="пр" hidden="1">{#N/A,#N/A,TRUE,"Пресса";#N/A,#N/A,TRUE,"Метро";#N/A,#N/A,TRUE,"Щиты";#N/A,#N/A,TRUE,"График";#N/A,#N/A,TRUE,"График"}</definedName>
    <definedName name="про" hidden="1">4</definedName>
    <definedName name="прп" localSheetId="5" hidden="1">{"'siets LAT'!$J$95","'siets LAT'!$J$95"}</definedName>
    <definedName name="прп" hidden="1">{"'siets LAT'!$J$95","'siets LAT'!$J$95"}</definedName>
    <definedName name="ПРПРП" localSheetId="5" hidden="1">{#N/A,#N/A,FALSE,"Kostenplan"}</definedName>
    <definedName name="ПРПРП" hidden="1">{#N/A,#N/A,FALSE,"Kostenplan"}</definedName>
    <definedName name="псвлрпало" localSheetId="5" hidden="1">{#N/A,#N/A,FALSE,"Kostenplan"}</definedName>
    <definedName name="псвлрпало" hidden="1">{#N/A,#N/A,FALSE,"Kostenplan"}</definedName>
    <definedName name="р" localSheetId="5" hidden="1">{#N/A,#N/A,TRUE,"Пресса";#N/A,#N/A,TRUE,"Метро";#N/A,#N/A,TRUE,"Щиты";#N/A,#N/A,TRUE,"График";#N/A,#N/A,TRUE,"График"}</definedName>
    <definedName name="р" hidden="1">{#N/A,#N/A,TRUE,"Пресса";#N/A,#N/A,TRUE,"Метро";#N/A,#N/A,TRUE,"Щиты";#N/A,#N/A,TRUE,"График";#N/A,#N/A,TRUE,"График"}</definedName>
    <definedName name="радио" localSheetId="5" hidden="1">{#N/A,#N/A,FALSE,"Kostenplan"}</definedName>
    <definedName name="радио" hidden="1">{#N/A,#N/A,FALSE,"Kostenplan"}</definedName>
    <definedName name="раоеш" localSheetId="5" hidden="1">{#N/A,#N/A,TRUE,"Пресса";#N/A,#N/A,TRUE,"Метро";#N/A,#N/A,TRUE,"Щиты";#N/A,#N/A,TRUE,"График";#N/A,#N/A,TRUE,"График"}</definedName>
    <definedName name="раоеш" hidden="1">{#N/A,#N/A,TRUE,"Пресса";#N/A,#N/A,TRUE,"Метро";#N/A,#N/A,TRUE,"Щиты";#N/A,#N/A,TRUE,"График";#N/A,#N/A,TRUE,"График"}</definedName>
    <definedName name="РОГ" localSheetId="5" hidden="1">{#N/A,#N/A,TRUE,"Пресса";#N/A,#N/A,TRUE,"Метро";#N/A,#N/A,TRUE,"Щиты";#N/A,#N/A,TRUE,"График";#N/A,#N/A,TRUE,"График"}</definedName>
    <definedName name="РОГ" hidden="1">{#N/A,#N/A,TRUE,"Пресса";#N/A,#N/A,TRUE,"Метро";#N/A,#N/A,TRUE,"Щиты";#N/A,#N/A,TRUE,"График";#N/A,#N/A,TRUE,"График"}</definedName>
    <definedName name="РОЛШ" localSheetId="5" hidden="1">{#N/A,#N/A,FALSE,"Kostenplan"}</definedName>
    <definedName name="РОЛШ" hidden="1">{#N/A,#N/A,FALSE,"Kostenplan"}</definedName>
    <definedName name="рорпролд" localSheetId="5" hidden="1">{#N/A,#N/A,FALSE,"Kostenplan"}</definedName>
    <definedName name="рорпролд" hidden="1">{#N/A,#N/A,FALSE,"Kostenplan"}</definedName>
    <definedName name="Россия" localSheetId="5" hidden="1">{#N/A,#N/A,TRUE,"Пресса";#N/A,#N/A,TRUE,"Метро";#N/A,#N/A,TRUE,"Щиты";#N/A,#N/A,TRUE,"График";#N/A,#N/A,TRUE,"График"}</definedName>
    <definedName name="Россия" hidden="1">{#N/A,#N/A,TRUE,"Пресса";#N/A,#N/A,TRUE,"Метро";#N/A,#N/A,TRUE,"Щиты";#N/A,#N/A,TRUE,"График";#N/A,#N/A,TRUE,"График"}</definedName>
    <definedName name="рпавы" localSheetId="5" hidden="1">{#N/A,#N/A,FALSE,"Kostenplan"}</definedName>
    <definedName name="рпавы" hidden="1">{#N/A,#N/A,FALSE,"Kostenplan"}</definedName>
    <definedName name="рпондюм" localSheetId="5" hidden="1">{#N/A,#N/A,TRUE,"Пресса";#N/A,#N/A,TRUE,"Метро";#N/A,#N/A,TRUE,"Щиты";#N/A,#N/A,TRUE,"График";#N/A,#N/A,TRUE,"График"}</definedName>
    <definedName name="рпондюм" hidden="1">{#N/A,#N/A,TRUE,"Пресса";#N/A,#N/A,TRUE,"Метро";#N/A,#N/A,TRUE,"Щиты";#N/A,#N/A,TRUE,"График";#N/A,#N/A,TRUE,"График"}</definedName>
    <definedName name="рр" localSheetId="5" hidden="1">{#N/A,#N/A,FALSE,"Kostenplan"}</definedName>
    <definedName name="рр" hidden="1">{#N/A,#N/A,FALSE,"Kostenplan"}</definedName>
    <definedName name="ррр" localSheetId="5" hidden="1">{#N/A,#N/A,FALSE,"Kostenplan"}</definedName>
    <definedName name="ррр" hidden="1">{#N/A,#N/A,FALSE,"Kostenplan"}</definedName>
    <definedName name="рут" localSheetId="5" hidden="1">{#N/A,#N/A,TRUE,"Пресса";#N/A,#N/A,TRUE,"Метро";#N/A,#N/A,TRUE,"Щиты";#N/A,#N/A,TRUE,"График";#N/A,#N/A,TRUE,"График"}</definedName>
    <definedName name="рут" hidden="1">{#N/A,#N/A,TRUE,"Пресса";#N/A,#N/A,TRUE,"Метро";#N/A,#N/A,TRUE,"Щиты";#N/A,#N/A,TRUE,"График";#N/A,#N/A,TRUE,"График"}</definedName>
    <definedName name="рыа" localSheetId="5" hidden="1">{#N/A,#N/A,TRUE,"Пресса";#N/A,#N/A,TRUE,"Метро";#N/A,#N/A,TRUE,"Щиты";#N/A,#N/A,TRUE,"График";#N/A,#N/A,TRUE,"График"}</definedName>
    <definedName name="рыа" hidden="1">{#N/A,#N/A,TRUE,"Пресса";#N/A,#N/A,TRUE,"Метро";#N/A,#N/A,TRUE,"Щиты";#N/A,#N/A,TRUE,"График";#N/A,#N/A,TRUE,"График"}</definedName>
    <definedName name="сааноьл" localSheetId="5" hidden="1">{#N/A,#N/A,FALSE,"Kostenplan"}</definedName>
    <definedName name="сааноьл" hidden="1">{#N/A,#N/A,FALSE,"Kostenplan"}</definedName>
    <definedName name="сап" localSheetId="5" hidden="1">{#N/A,#N/A,TRUE,"Пресса";#N/A,#N/A,TRUE,"Метро";#N/A,#N/A,TRUE,"Щиты";#N/A,#N/A,TRUE,"График";#N/A,#N/A,TRUE,"График"}</definedName>
    <definedName name="сап" hidden="1">{#N/A,#N/A,TRUE,"Пресса";#N/A,#N/A,TRUE,"Метро";#N/A,#N/A,TRUE,"Щиты";#N/A,#N/A,TRUE,"График";#N/A,#N/A,TRUE,"График"}</definedName>
    <definedName name="сар" localSheetId="5" hidden="1">{#N/A,#N/A,TRUE,"Пресса";#N/A,#N/A,TRUE,"Метро";#N/A,#N/A,TRUE,"Щиты";#N/A,#N/A,TRUE,"График";#N/A,#N/A,TRUE,"График"}</definedName>
    <definedName name="сар" hidden="1">{#N/A,#N/A,TRUE,"Пресса";#N/A,#N/A,TRUE,"Метро";#N/A,#N/A,TRUE,"Щиты";#N/A,#N/A,TRUE,"График";#N/A,#N/A,TRUE,"График"}</definedName>
    <definedName name="си" localSheetId="5" hidden="1">{#N/A,#N/A,TRUE,"Пресса";#N/A,#N/A,TRUE,"Метро";#N/A,#N/A,TRUE,"Щиты";#N/A,#N/A,TRUE,"График";#N/A,#N/A,TRUE,"График"}</definedName>
    <definedName name="си" hidden="1">{#N/A,#N/A,TRUE,"Пресса";#N/A,#N/A,TRUE,"Метро";#N/A,#N/A,TRUE,"Щиты";#N/A,#N/A,TRUE,"График";#N/A,#N/A,TRUE,"График"}</definedName>
    <definedName name="смапрогшлд" localSheetId="5" hidden="1">{#N/A,#N/A,FALSE,"Kostenplan"}</definedName>
    <definedName name="смапрогшлд" hidden="1">{#N/A,#N/A,FALSE,"Kostenplan"}</definedName>
    <definedName name="смр" localSheetId="5" hidden="1">{#N/A,#N/A,FALSE,"Kostenplan"}</definedName>
    <definedName name="смр" hidden="1">{#N/A,#N/A,FALSE,"Kostenplan"}</definedName>
    <definedName name="смролдж" localSheetId="5" hidden="1">{#N/A,#N/A,TRUE,"Пресса";#N/A,#N/A,TRUE,"Метро";#N/A,#N/A,TRUE,"Щиты";#N/A,#N/A,TRUE,"График";#N/A,#N/A,TRUE,"График"}</definedName>
    <definedName name="смролдж" hidden="1">{#N/A,#N/A,TRUE,"Пресса";#N/A,#N/A,TRUE,"Метро";#N/A,#N/A,TRUE,"Щиты";#N/A,#N/A,TRUE,"График";#N/A,#N/A,TRUE,"График"}</definedName>
    <definedName name="титолод" localSheetId="5" hidden="1">{#N/A,#N/A,TRUE,"Пресса";#N/A,#N/A,TRUE,"Метро";#N/A,#N/A,TRUE,"Щиты";#N/A,#N/A,TRUE,"График";#N/A,#N/A,TRUE,"График"}</definedName>
    <definedName name="титолод" hidden="1">{#N/A,#N/A,TRUE,"Пресса";#N/A,#N/A,TRUE,"Метро";#N/A,#N/A,TRUE,"Щиты";#N/A,#N/A,TRUE,"График";#N/A,#N/A,TRUE,"График"}</definedName>
    <definedName name="тррпвуы" localSheetId="5" hidden="1">{#N/A,#N/A,FALSE,"Kostenplan"}</definedName>
    <definedName name="тррпвуы" hidden="1">{#N/A,#N/A,FALSE,"Kostenplan"}</definedName>
    <definedName name="увапирть" localSheetId="5" hidden="1">{#N/A,#N/A,FALSE,"Kostenplan"}</definedName>
    <definedName name="увапирть" hidden="1">{#N/A,#N/A,FALSE,"Kostenplan"}</definedName>
    <definedName name="уваприт" localSheetId="5" hidden="1">{#N/A,#N/A,FALSE,"Kostenplan"}</definedName>
    <definedName name="уваприт" hidden="1">{#N/A,#N/A,FALSE,"Kostenplan"}</definedName>
    <definedName name="ук" localSheetId="5" hidden="1">OFFSET(Anch,MATCH("Echo.Msk.ru",resList,0),3,COUNTIF(resList,"Echo.Msk.ru")-1,1)</definedName>
    <definedName name="ук" hidden="1">OFFSET(Anch,MATCH("Echo.Msk.ru",resList,0),3,COUNTIF(resList,"Echo.Msk.ru")-1,1)</definedName>
    <definedName name="ук3" hidden="1">#N/A</definedName>
    <definedName name="укалукапы" localSheetId="5" hidden="1">{#N/A,#N/A,TRUE,"Пресса";#N/A,#N/A,TRUE,"Метро";#N/A,#N/A,TRUE,"Щиты";#N/A,#N/A,TRUE,"График";#N/A,#N/A,TRUE,"График"}</definedName>
    <definedName name="укалукапы" hidden="1">{#N/A,#N/A,TRUE,"Пресса";#N/A,#N/A,TRUE,"Метро";#N/A,#N/A,TRUE,"Щиты";#N/A,#N/A,TRUE,"График";#N/A,#N/A,TRUE,"График"}</definedName>
    <definedName name="укап" localSheetId="5" hidden="1">{#N/A,#N/A,TRUE,"Пресса";#N/A,#N/A,TRUE,"Метро";#N/A,#N/A,TRUE,"Щиты";#N/A,#N/A,TRUE,"График";#N/A,#N/A,TRUE,"График"}</definedName>
    <definedName name="укап" hidden="1">{#N/A,#N/A,TRUE,"Пресса";#N/A,#N/A,TRUE,"Метро";#N/A,#N/A,TRUE,"Щиты";#N/A,#N/A,TRUE,"График";#N/A,#N/A,TRUE,"График"}</definedName>
    <definedName name="укаука" localSheetId="5" hidden="1">OFFSET(Anch,MATCH("Amedia.ru",resList,0),3,COUNTIF(resList,"Amedia.ru")-1,1)</definedName>
    <definedName name="укаука" hidden="1">OFFSET(Anch,MATCH("Amedia.ru",resList,0),3,COUNTIF(resList,"Amedia.ru")-1,1)</definedName>
    <definedName name="ууу" localSheetId="5" hidden="1">{#N/A,#N/A,FALSE,"Kostenplan"}</definedName>
    <definedName name="ууу" hidden="1">{#N/A,#N/A,FALSE,"Kostenplan"}</definedName>
    <definedName name="фвоафжвадлфова" hidden="1">#N/A</definedName>
    <definedName name="фвфпфвафыва" hidden="1">#N/A</definedName>
    <definedName name="фывампиро" localSheetId="5" hidden="1">{#N/A,#N/A,FALSE,"Kostenplan"}</definedName>
    <definedName name="фывампиро" hidden="1">{#N/A,#N/A,FALSE,"Kostenplan"}</definedName>
    <definedName name="фывап" localSheetId="5" hidden="1">{#N/A,#N/A,FALSE,"Kostenplan"}</definedName>
    <definedName name="фывап" hidden="1">{#N/A,#N/A,FALSE,"Kostenplan"}</definedName>
    <definedName name="фывапр" localSheetId="5" hidden="1">{#N/A,#N/A,TRUE,"Пресса";#N/A,#N/A,TRUE,"Метро";#N/A,#N/A,TRUE,"Щиты";#N/A,#N/A,TRUE,"График";#N/A,#N/A,TRUE,"График"}</definedName>
    <definedName name="фывапр" hidden="1">{#N/A,#N/A,TRUE,"Пресса";#N/A,#N/A,TRUE,"Метро";#N/A,#N/A,TRUE,"Щиты";#N/A,#N/A,TRUE,"График";#N/A,#N/A,TRUE,"График"}</definedName>
    <definedName name="фывапрол" localSheetId="5" hidden="1">{#N/A,#N/A,FALSE,"Kostenplan"}</definedName>
    <definedName name="фывапрол" hidden="1">{#N/A,#N/A,FALSE,"Kostenplan"}</definedName>
    <definedName name="фывапроь" localSheetId="5" hidden="1">{#N/A,#N/A,TRUE,"Пресса";#N/A,#N/A,TRUE,"Метро";#N/A,#N/A,TRUE,"Щиты";#N/A,#N/A,TRUE,"График";#N/A,#N/A,TRUE,"График"}</definedName>
    <definedName name="фывапроь" hidden="1">{#N/A,#N/A,TRUE,"Пресса";#N/A,#N/A,TRUE,"Метро";#N/A,#N/A,TRUE,"Щиты";#N/A,#N/A,TRUE,"График";#N/A,#N/A,TRUE,"График"}</definedName>
    <definedName name="хзщш" localSheetId="5" hidden="1">{#N/A,#N/A,TRUE,"Пресса";#N/A,#N/A,TRUE,"Метро";#N/A,#N/A,TRUE,"Щиты";#N/A,#N/A,TRUE,"График";#N/A,#N/A,TRUE,"График"}</definedName>
    <definedName name="хзщш" hidden="1">{#N/A,#N/A,TRUE,"Пресса";#N/A,#N/A,TRUE,"Метро";#N/A,#N/A,TRUE,"Щиты";#N/A,#N/A,TRUE,"График";#N/A,#N/A,TRUE,"График"}</definedName>
    <definedName name="ххххх" localSheetId="5" hidden="1">{#N/A,#N/A,FALSE,"Kostenplan"}</definedName>
    <definedName name="ххххх" hidden="1">{#N/A,#N/A,FALSE,"Kostenplan"}</definedName>
    <definedName name="цвам" localSheetId="5" hidden="1">{#N/A,#N/A,FALSE,"Kostenplan"}</definedName>
    <definedName name="цвам" hidden="1">{#N/A,#N/A,FALSE,"Kostenplan"}</definedName>
    <definedName name="цувам" localSheetId="5" hidden="1">{#N/A,#N/A,TRUE,"Пресса";#N/A,#N/A,TRUE,"Метро";#N/A,#N/A,TRUE,"Щиты";#N/A,#N/A,TRUE,"График";#N/A,#N/A,TRUE,"График"}</definedName>
    <definedName name="цувам" hidden="1">{#N/A,#N/A,TRUE,"Пресса";#N/A,#N/A,TRUE,"Метро";#N/A,#N/A,TRUE,"Щиты";#N/A,#N/A,TRUE,"График";#N/A,#N/A,TRUE,"График"}</definedName>
    <definedName name="цувапрто" localSheetId="5" hidden="1">{#N/A,#N/A,FALSE,"Kostenplan"}</definedName>
    <definedName name="цувапрто" hidden="1">{#N/A,#N/A,FALSE,"Kostenplan"}</definedName>
    <definedName name="цукеп" localSheetId="5" hidden="1">{#N/A,#N/A,TRUE,"Пресса";#N/A,#N/A,TRUE,"Метро";#N/A,#N/A,TRUE,"Щиты";#N/A,#N/A,TRUE,"График";#N/A,#N/A,TRUE,"График"}</definedName>
    <definedName name="цукеп" hidden="1">{#N/A,#N/A,TRUE,"Пресса";#N/A,#N/A,TRUE,"Метро";#N/A,#N/A,TRUE,"Щиты";#N/A,#N/A,TRUE,"График";#N/A,#N/A,TRUE,"График"}</definedName>
    <definedName name="шгпа" localSheetId="5" hidden="1">{#N/A,#N/A,TRUE,"Пресса";#N/A,#N/A,TRUE,"Метро";#N/A,#N/A,TRUE,"Щиты";#N/A,#N/A,TRUE,"График";#N/A,#N/A,TRUE,"График"}</definedName>
    <definedName name="шгпа" hidden="1">{#N/A,#N/A,TRUE,"Пресса";#N/A,#N/A,TRUE,"Метро";#N/A,#N/A,TRUE,"Щиты";#N/A,#N/A,TRUE,"График";#N/A,#N/A,TRUE,"График"}</definedName>
    <definedName name="шдгапнлоа" localSheetId="5" hidden="1">{#N/A,#N/A,FALSE,"Kostenplan"}</definedName>
    <definedName name="шдгапнлоа" hidden="1">{#N/A,#N/A,FALSE,"Kostenplan"}</definedName>
    <definedName name="шрпапролд" localSheetId="5" hidden="1">{#N/A,#N/A,TRUE,"Пресса";#N/A,#N/A,TRUE,"Метро";#N/A,#N/A,TRUE,"Щиты";#N/A,#N/A,TRUE,"График";#N/A,#N/A,TRUE,"График"}</definedName>
    <definedName name="шрпапролд" hidden="1">{#N/A,#N/A,TRUE,"Пресса";#N/A,#N/A,TRUE,"Метро";#N/A,#N/A,TRUE,"Щиты";#N/A,#N/A,TRUE,"График";#N/A,#N/A,TRUE,"График"}</definedName>
    <definedName name="щшгорп" localSheetId="5" hidden="1">{#N/A,#N/A,FALSE,"Kostenplan"}</definedName>
    <definedName name="щшгорп" hidden="1">{#N/A,#N/A,FALSE,"Kostenplan"}</definedName>
    <definedName name="щшор" localSheetId="5" hidden="1">{#N/A,#N/A,FALSE,"Kostenplan"}</definedName>
    <definedName name="щшор" hidden="1">{#N/A,#N/A,FALSE,"Kostenplan"}</definedName>
    <definedName name="ъхзщш" localSheetId="5" hidden="1">{#N/A,#N/A,TRUE,"Пресса";#N/A,#N/A,TRUE,"Метро";#N/A,#N/A,TRUE,"Щиты";#N/A,#N/A,TRUE,"График";#N/A,#N/A,TRUE,"График"}</definedName>
    <definedName name="ъхзщш" hidden="1">{#N/A,#N/A,TRUE,"Пресса";#N/A,#N/A,TRUE,"Метро";#N/A,#N/A,TRUE,"Щиты";#N/A,#N/A,TRUE,"График";#N/A,#N/A,TRUE,"График"}</definedName>
    <definedName name="ъъъъъъъ" localSheetId="5" hidden="1">{#N/A,#N/A,FALSE,"Kostenplan"}</definedName>
    <definedName name="ъъъъъъъ" hidden="1">{#N/A,#N/A,FALSE,"Kostenplan"}</definedName>
    <definedName name="ы1" localSheetId="5" hidden="1">{#N/A,#N/A,TRUE,"Пресса";#N/A,#N/A,TRUE,"Метро";#N/A,#N/A,TRUE,"Щиты";#N/A,#N/A,TRUE,"График";#N/A,#N/A,TRUE,"График"}</definedName>
    <definedName name="ы1" hidden="1">{#N/A,#N/A,TRUE,"Пресса";#N/A,#N/A,TRUE,"Метро";#N/A,#N/A,TRUE,"Щиты";#N/A,#N/A,TRUE,"График";#N/A,#N/A,TRUE,"График"}</definedName>
    <definedName name="ыа" hidden="1">27</definedName>
    <definedName name="ыв" hidden="1">4</definedName>
    <definedName name="ывапи" localSheetId="5" hidden="1">{#N/A,#N/A,TRUE,"Пресса";#N/A,#N/A,TRUE,"Метро";#N/A,#N/A,TRUE,"Щиты";#N/A,#N/A,TRUE,"График";#N/A,#N/A,TRUE,"График"}</definedName>
    <definedName name="ывапи" hidden="1">{#N/A,#N/A,TRUE,"Пресса";#N/A,#N/A,TRUE,"Метро";#N/A,#N/A,TRUE,"Щиты";#N/A,#N/A,TRUE,"График";#N/A,#N/A,TRUE,"График"}</definedName>
    <definedName name="ывапиртоьб" localSheetId="5" hidden="1">{#N/A,#N/A,TRUE,"Пресса";#N/A,#N/A,TRUE,"Метро";#N/A,#N/A,TRUE,"Щиты";#N/A,#N/A,TRUE,"График";#N/A,#N/A,TRUE,"График"}</definedName>
    <definedName name="ывапиртоьб" hidden="1">{#N/A,#N/A,TRUE,"Пресса";#N/A,#N/A,TRUE,"Метро";#N/A,#N/A,TRUE,"Щиты";#N/A,#N/A,TRUE,"График";#N/A,#N/A,TRUE,"График"}</definedName>
    <definedName name="ывапр" localSheetId="5" hidden="1">{#N/A,#N/A,TRUE,"Пресса";#N/A,#N/A,TRUE,"Метро";#N/A,#N/A,TRUE,"Щиты";#N/A,#N/A,TRUE,"График";#N/A,#N/A,TRUE,"График"}</definedName>
    <definedName name="ывапр" hidden="1">{#N/A,#N/A,TRUE,"Пресса";#N/A,#N/A,TRUE,"Метро";#N/A,#N/A,TRUE,"Щиты";#N/A,#N/A,TRUE,"График";#N/A,#N/A,TRUE,"График"}</definedName>
    <definedName name="ывапро" localSheetId="5" hidden="1">{#N/A,#N/A,TRUE,"Пресса";#N/A,#N/A,TRUE,"Метро";#N/A,#N/A,TRUE,"Щиты";#N/A,#N/A,TRUE,"График";#N/A,#N/A,TRUE,"График"}</definedName>
    <definedName name="ывапро" hidden="1">{#N/A,#N/A,TRUE,"Пресса";#N/A,#N/A,TRUE,"Метро";#N/A,#N/A,TRUE,"Щиты";#N/A,#N/A,TRUE,"График";#N/A,#N/A,TRUE,"График"}</definedName>
    <definedName name="ывапролд" localSheetId="5" hidden="1">{#N/A,#N/A,FALSE,"Kostenplan"}</definedName>
    <definedName name="ывапролд" hidden="1">{#N/A,#N/A,FALSE,"Kostenplan"}</definedName>
    <definedName name="ывапролдж" localSheetId="5" hidden="1">{#N/A,#N/A,TRUE,"Пресса";#N/A,#N/A,TRUE,"Метро";#N/A,#N/A,TRUE,"Щиты";#N/A,#N/A,TRUE,"График";#N/A,#N/A,TRUE,"График"}</definedName>
    <definedName name="ывапролдж" hidden="1">{#N/A,#N/A,TRUE,"Пресса";#N/A,#N/A,TRUE,"Метро";#N/A,#N/A,TRUE,"Щиты";#N/A,#N/A,TRUE,"График";#N/A,#N/A,TRUE,"График"}</definedName>
    <definedName name="ывапроьб" localSheetId="5" hidden="1">{#N/A,#N/A,FALSE,"Kostenplan"}</definedName>
    <definedName name="ывапроьб" hidden="1">{#N/A,#N/A,FALSE,"Kostenplan"}</definedName>
    <definedName name="ываыв" localSheetId="5" hidden="1">MAX((100%-splitDisc)*(100%-avtoDisc)*(100%-agencyDisc)*(100%-'Состав виртуальных каналов'!discReach),maxAvto)</definedName>
    <definedName name="ываыв" hidden="1">MAX((100%-splitDisc)*(100%-avtoDisc)*(100%-agencyDisc)*(100%-discReach),maxAvto)</definedName>
    <definedName name="ыро" localSheetId="5" hidden="1">{#N/A,#N/A,TRUE,"Пресса";#N/A,#N/A,TRUE,"Метро";#N/A,#N/A,TRUE,"Щиты";#N/A,#N/A,TRUE,"График";#N/A,#N/A,TRUE,"График"}</definedName>
    <definedName name="ыро" hidden="1">{#N/A,#N/A,TRUE,"Пресса";#N/A,#N/A,TRUE,"Метро";#N/A,#N/A,TRUE,"Щиты";#N/A,#N/A,TRUE,"График";#N/A,#N/A,TRUE,"График"}</definedName>
    <definedName name="ЫУП" localSheetId="5" hidden="1">{#N/A,#N/A,FALSE,"Kostenplan"}</definedName>
    <definedName name="ЫУП" hidden="1">{#N/A,#N/A,FALSE,"Kostenplan"}</definedName>
    <definedName name="ыф" localSheetId="5" hidden="1">{#N/A,#N/A,TRUE,"Пресса";#N/A,#N/A,TRUE,"Метро";#N/A,#N/A,TRUE,"Щиты";#N/A,#N/A,TRUE,"График";#N/A,#N/A,TRUE,"График"}</definedName>
    <definedName name="ыф" hidden="1">{#N/A,#N/A,TRUE,"Пресса";#N/A,#N/A,TRUE,"Метро";#N/A,#N/A,TRUE,"Щиты";#N/A,#N/A,TRUE,"График";#N/A,#N/A,TRUE,"График"}</definedName>
    <definedName name="ыфвуцкцу" localSheetId="5" hidden="1">{#N/A,#N/A,TRUE,"Пресса";#N/A,#N/A,TRUE,"Метро";#N/A,#N/A,TRUE,"Щиты";#N/A,#N/A,TRUE,"График";#N/A,#N/A,TRUE,"График"}</definedName>
    <definedName name="ыфвуцкцу" hidden="1">{#N/A,#N/A,TRUE,"Пресса";#N/A,#N/A,TRUE,"Метро";#N/A,#N/A,TRUE,"Щиты";#N/A,#N/A,TRUE,"График";#N/A,#N/A,TRUE,"График"}</definedName>
    <definedName name="ычсчс" localSheetId="5" hidden="1">{#N/A,#N/A,TRUE,"Пресса";#N/A,#N/A,TRUE,"Метро";#N/A,#N/A,TRUE,"Щиты";#N/A,#N/A,TRUE,"График";#N/A,#N/A,TRUE,"График"}</definedName>
    <definedName name="ычсчс" hidden="1">{#N/A,#N/A,TRUE,"Пресса";#N/A,#N/A,TRUE,"Метро";#N/A,#N/A,TRUE,"Щиты";#N/A,#N/A,TRUE,"График";#N/A,#N/A,TRUE,"График"}</definedName>
    <definedName name="ь" localSheetId="5" hidden="1">{#N/A,#N/A,TRUE,"Пресса";#N/A,#N/A,TRUE,"Метро";#N/A,#N/A,TRUE,"Щиты";#N/A,#N/A,TRUE,"График";#N/A,#N/A,TRUE,"График"}</definedName>
    <definedName name="ь" hidden="1">{#N/A,#N/A,TRUE,"Пресса";#N/A,#N/A,TRUE,"Метро";#N/A,#N/A,TRUE,"Щиты";#N/A,#N/A,TRUE,"График";#N/A,#N/A,TRUE,"График"}</definedName>
    <definedName name="ьторне" localSheetId="5" hidden="1">{#N/A,#N/A,FALSE,"Kostenplan"}</definedName>
    <definedName name="ьторне" hidden="1">{#N/A,#N/A,FALSE,"Kostenplan"}</definedName>
    <definedName name="эждлор" localSheetId="5" hidden="1">{#N/A,#N/A,FALSE,"Kostenplan"}</definedName>
    <definedName name="эждлор" hidden="1">{#N/A,#N/A,FALSE,"Kostenplan"}</definedName>
    <definedName name="эждлорп" localSheetId="5" hidden="1">{#N/A,#N/A,FALSE,"Kostenplan"}</definedName>
    <definedName name="эждлорп" hidden="1">{#N/A,#N/A,FALSE,"Kostenplan"}</definedName>
    <definedName name="эждлорпа" localSheetId="5" hidden="1">{#N/A,#N/A,FALSE,"Kostenplan"}</definedName>
    <definedName name="эждлорпа" hidden="1">{#N/A,#N/A,FALSE,"Kostenplan"}</definedName>
    <definedName name="эждлорпав" localSheetId="5" hidden="1">{#N/A,#N/A,FALSE,"Kostenplan"}</definedName>
    <definedName name="эждлорпав" hidden="1">{#N/A,#N/A,FALSE,"Kostenplan"}</definedName>
    <definedName name="эждорпав" localSheetId="5" hidden="1">{#N/A,#N/A,FALSE,"Kostenplan"}</definedName>
    <definedName name="эждорпав" hidden="1">{#N/A,#N/A,FALSE,"Kostenplan"}</definedName>
    <definedName name="юблор" localSheetId="5" hidden="1">{#N/A,#N/A,FALSE,"Kostenplan"}</definedName>
    <definedName name="юблор" hidden="1">{#N/A,#N/A,FALSE,"Kostenplan"}</definedName>
    <definedName name="юбьти" localSheetId="5" hidden="1">{#N/A,#N/A,TRUE,"Пресса";#N/A,#N/A,TRUE,"Метро";#N/A,#N/A,TRUE,"Щиты";#N/A,#N/A,TRUE,"График";#N/A,#N/A,TRUE,"График"}</definedName>
    <definedName name="юбьти" hidden="1">{#N/A,#N/A,TRUE,"Пресса";#N/A,#N/A,TRUE,"Метро";#N/A,#N/A,TRUE,"Щиты";#N/A,#N/A,TRUE,"График";#N/A,#N/A,TRUE,"График"}</definedName>
    <definedName name="я" localSheetId="5" hidden="1">{"'Лист1'!$A$1:$H$45"}</definedName>
    <definedName name="я" hidden="1">{"'Лист1'!$A$1:$H$45"}</definedName>
    <definedName name="явпнто" localSheetId="5" hidden="1">{#N/A,#N/A,FALSE,"Kostenplan"}</definedName>
    <definedName name="явпнто" hidden="1">{#N/A,#N/A,FALSE,"Kostenplan"}</definedName>
    <definedName name="ячаи" localSheetId="5" hidden="1">{#N/A,#N/A,FALSE,"Kostenplan"}</definedName>
    <definedName name="ячаи" hidden="1">{#N/A,#N/A,FALSE,"Kostenplan"}</definedName>
    <definedName name="ячапр" localSheetId="5" hidden="1">{#N/A,#N/A,TRUE,"Пресса";#N/A,#N/A,TRUE,"Метро";#N/A,#N/A,TRUE,"Щиты";#N/A,#N/A,TRUE,"График";#N/A,#N/A,TRUE,"График"}</definedName>
    <definedName name="ячапр" hidden="1">{#N/A,#N/A,TRUE,"Пресса";#N/A,#N/A,TRUE,"Метро";#N/A,#N/A,TRUE,"Щиты";#N/A,#N/A,TRUE,"График";#N/A,#N/A,TRUE,"График"}</definedName>
    <definedName name="ячсамит" localSheetId="5" hidden="1">{#N/A,#N/A,FALSE,"Kostenplan"}</definedName>
    <definedName name="ячсамит" hidden="1">{#N/A,#N/A,FALSE,"Kostenplan"}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4" i="1" l="1"/>
  <c r="O4" i="2" l="1"/>
  <c r="B27" i="10" l="1"/>
  <c r="B183" i="10" s="1"/>
  <c r="B27" i="8"/>
  <c r="B144" i="8" s="1"/>
  <c r="B68" i="1"/>
  <c r="B144" i="10" l="1"/>
  <c r="B105" i="8"/>
  <c r="B183" i="8"/>
  <c r="B66" i="10"/>
  <c r="B105" i="10"/>
  <c r="B66" i="8"/>
  <c r="G58" i="10" l="1"/>
  <c r="G214" i="10" l="1"/>
  <c r="G214" i="8"/>
  <c r="G175" i="10"/>
  <c r="G175" i="8"/>
  <c r="A74" i="1" l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B105" i="1"/>
  <c r="H56" i="1"/>
  <c r="J56" i="1" s="1"/>
  <c r="K56" i="1" s="1"/>
  <c r="B257" i="10" l="1"/>
  <c r="B258" i="10"/>
  <c r="B259" i="10"/>
  <c r="B260" i="10"/>
  <c r="B261" i="10"/>
  <c r="J194" i="10" s="1"/>
  <c r="B262" i="10"/>
  <c r="H156" i="10" s="1"/>
  <c r="B263" i="10"/>
  <c r="J196" i="10" s="1"/>
  <c r="B264" i="10"/>
  <c r="B265" i="10"/>
  <c r="H159" i="10" s="1"/>
  <c r="B266" i="10"/>
  <c r="J199" i="10" s="1"/>
  <c r="B267" i="10"/>
  <c r="B268" i="10"/>
  <c r="B269" i="10"/>
  <c r="J202" i="10" s="1"/>
  <c r="B270" i="10"/>
  <c r="J203" i="10" s="1"/>
  <c r="B256" i="10"/>
  <c r="O4" i="9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45" i="10"/>
  <c r="A244" i="10"/>
  <c r="A243" i="10"/>
  <c r="A242" i="10"/>
  <c r="A241" i="10"/>
  <c r="A235" i="10"/>
  <c r="A234" i="10"/>
  <c r="A233" i="10"/>
  <c r="A232" i="10"/>
  <c r="A231" i="10"/>
  <c r="B226" i="10"/>
  <c r="B245" i="10" s="1"/>
  <c r="B225" i="10"/>
  <c r="B244" i="10" s="1"/>
  <c r="B224" i="10"/>
  <c r="B243" i="10" s="1"/>
  <c r="B223" i="10"/>
  <c r="B242" i="10" s="1"/>
  <c r="B222" i="10"/>
  <c r="B241" i="10" s="1"/>
  <c r="B221" i="10"/>
  <c r="B230" i="10" s="1"/>
  <c r="H214" i="10"/>
  <c r="O212" i="10"/>
  <c r="N212" i="10"/>
  <c r="O211" i="10"/>
  <c r="N211" i="10"/>
  <c r="H210" i="10"/>
  <c r="J210" i="10" s="1"/>
  <c r="M210" i="10" s="1"/>
  <c r="O210" i="10" s="1"/>
  <c r="G210" i="10"/>
  <c r="I210" i="10" s="1"/>
  <c r="L210" i="10" s="1"/>
  <c r="N210" i="10" s="1"/>
  <c r="H205" i="10"/>
  <c r="D204" i="10"/>
  <c r="E203" i="10"/>
  <c r="E212" i="10" s="1"/>
  <c r="L202" i="10"/>
  <c r="E202" i="10"/>
  <c r="E201" i="10"/>
  <c r="L200" i="10"/>
  <c r="J200" i="10"/>
  <c r="I200" i="10"/>
  <c r="E200" i="10"/>
  <c r="L199" i="10"/>
  <c r="E199" i="10"/>
  <c r="M199" i="10" s="1"/>
  <c r="E198" i="10"/>
  <c r="E197" i="10"/>
  <c r="L196" i="10"/>
  <c r="E196" i="10"/>
  <c r="M196" i="10" s="1"/>
  <c r="E195" i="10"/>
  <c r="F195" i="10" s="1"/>
  <c r="G195" i="10" s="1"/>
  <c r="L194" i="10"/>
  <c r="E194" i="10"/>
  <c r="M194" i="10" s="1"/>
  <c r="E193" i="10"/>
  <c r="E192" i="10"/>
  <c r="E191" i="10"/>
  <c r="E190" i="10"/>
  <c r="F190" i="10" s="1"/>
  <c r="G190" i="10" s="1"/>
  <c r="E189" i="10"/>
  <c r="F189" i="10" s="1"/>
  <c r="J188" i="10"/>
  <c r="M188" i="10" s="1"/>
  <c r="O188" i="10" s="1"/>
  <c r="I188" i="10"/>
  <c r="L188" i="10" s="1"/>
  <c r="N188" i="10" s="1"/>
  <c r="K173" i="10"/>
  <c r="K172" i="10"/>
  <c r="G171" i="10"/>
  <c r="H171" i="10" s="1"/>
  <c r="J171" i="10" s="1"/>
  <c r="K171" i="10" s="1"/>
  <c r="D165" i="10"/>
  <c r="J164" i="10"/>
  <c r="E164" i="10"/>
  <c r="E173" i="10" s="1"/>
  <c r="C234" i="10" s="1"/>
  <c r="C164" i="10"/>
  <c r="B164" i="10"/>
  <c r="A164" i="10"/>
  <c r="E163" i="10"/>
  <c r="C163" i="10"/>
  <c r="B163" i="10"/>
  <c r="A163" i="10"/>
  <c r="E162" i="10"/>
  <c r="C162" i="10"/>
  <c r="B162" i="10"/>
  <c r="A162" i="10"/>
  <c r="E161" i="10"/>
  <c r="C161" i="10"/>
  <c r="B161" i="10"/>
  <c r="A161" i="10"/>
  <c r="E160" i="10"/>
  <c r="C160" i="10"/>
  <c r="B160" i="10"/>
  <c r="A160" i="10"/>
  <c r="J159" i="10"/>
  <c r="E159" i="10"/>
  <c r="C159" i="10"/>
  <c r="B159" i="10"/>
  <c r="A159" i="10"/>
  <c r="J158" i="10"/>
  <c r="E158" i="10"/>
  <c r="C158" i="10"/>
  <c r="B158" i="10"/>
  <c r="A158" i="10"/>
  <c r="E157" i="10"/>
  <c r="C157" i="10"/>
  <c r="B157" i="10"/>
  <c r="A157" i="10"/>
  <c r="J156" i="10"/>
  <c r="E156" i="10"/>
  <c r="C156" i="10"/>
  <c r="B156" i="10"/>
  <c r="A156" i="10"/>
  <c r="E155" i="10"/>
  <c r="C155" i="10"/>
  <c r="B155" i="10"/>
  <c r="A155" i="10"/>
  <c r="J154" i="10"/>
  <c r="E154" i="10"/>
  <c r="C154" i="10"/>
  <c r="B154" i="10"/>
  <c r="A154" i="10"/>
  <c r="J153" i="10"/>
  <c r="H153" i="10"/>
  <c r="E153" i="10"/>
  <c r="C153" i="10"/>
  <c r="B153" i="10"/>
  <c r="A153" i="10"/>
  <c r="E152" i="10"/>
  <c r="C152" i="10"/>
  <c r="B152" i="10"/>
  <c r="A152" i="10"/>
  <c r="E151" i="10"/>
  <c r="C151" i="10"/>
  <c r="C173" i="10" s="1"/>
  <c r="B151" i="10"/>
  <c r="A151" i="10"/>
  <c r="E150" i="10"/>
  <c r="C150" i="10"/>
  <c r="C172" i="10" s="1"/>
  <c r="B150" i="10"/>
  <c r="A150" i="10"/>
  <c r="H149" i="10"/>
  <c r="J149" i="10" s="1"/>
  <c r="K149" i="10" s="1"/>
  <c r="G136" i="10"/>
  <c r="H136" i="10" s="1"/>
  <c r="O134" i="10"/>
  <c r="N134" i="10"/>
  <c r="O133" i="10"/>
  <c r="N133" i="10"/>
  <c r="H132" i="10"/>
  <c r="J132" i="10" s="1"/>
  <c r="M132" i="10" s="1"/>
  <c r="O132" i="10" s="1"/>
  <c r="G132" i="10"/>
  <c r="I132" i="10" s="1"/>
  <c r="L132" i="10" s="1"/>
  <c r="N132" i="10" s="1"/>
  <c r="H127" i="10"/>
  <c r="D126" i="10"/>
  <c r="E125" i="10"/>
  <c r="E134" i="10" s="1"/>
  <c r="C125" i="10"/>
  <c r="C203" i="10" s="1"/>
  <c r="B125" i="10"/>
  <c r="B203" i="10" s="1"/>
  <c r="A125" i="10"/>
  <c r="A203" i="10" s="1"/>
  <c r="L124" i="10"/>
  <c r="J124" i="10"/>
  <c r="I124" i="10"/>
  <c r="E124" i="10"/>
  <c r="M124" i="10" s="1"/>
  <c r="C124" i="10"/>
  <c r="C202" i="10" s="1"/>
  <c r="B124" i="10"/>
  <c r="B202" i="10" s="1"/>
  <c r="A124" i="10"/>
  <c r="A202" i="10" s="1"/>
  <c r="E123" i="10"/>
  <c r="C123" i="10"/>
  <c r="C201" i="10" s="1"/>
  <c r="B123" i="10"/>
  <c r="B201" i="10" s="1"/>
  <c r="A123" i="10"/>
  <c r="A201" i="10" s="1"/>
  <c r="L122" i="10"/>
  <c r="J122" i="10"/>
  <c r="I122" i="10"/>
  <c r="E122" i="10"/>
  <c r="M122" i="10" s="1"/>
  <c r="C122" i="10"/>
  <c r="C200" i="10" s="1"/>
  <c r="B122" i="10"/>
  <c r="B200" i="10" s="1"/>
  <c r="A122" i="10"/>
  <c r="A200" i="10" s="1"/>
  <c r="L121" i="10"/>
  <c r="E121" i="10"/>
  <c r="M121" i="10" s="1"/>
  <c r="C121" i="10"/>
  <c r="C199" i="10" s="1"/>
  <c r="B121" i="10"/>
  <c r="B199" i="10" s="1"/>
  <c r="A121" i="10"/>
  <c r="A199" i="10" s="1"/>
  <c r="E120" i="10"/>
  <c r="C120" i="10"/>
  <c r="C198" i="10" s="1"/>
  <c r="B120" i="10"/>
  <c r="B198" i="10" s="1"/>
  <c r="A120" i="10"/>
  <c r="A198" i="10" s="1"/>
  <c r="E119" i="10"/>
  <c r="C119" i="10"/>
  <c r="C197" i="10" s="1"/>
  <c r="B119" i="10"/>
  <c r="B197" i="10" s="1"/>
  <c r="A119" i="10"/>
  <c r="A197" i="10" s="1"/>
  <c r="L118" i="10"/>
  <c r="E118" i="10"/>
  <c r="M118" i="10" s="1"/>
  <c r="C118" i="10"/>
  <c r="C196" i="10" s="1"/>
  <c r="B118" i="10"/>
  <c r="B196" i="10" s="1"/>
  <c r="A118" i="10"/>
  <c r="A196" i="10" s="1"/>
  <c r="E117" i="10"/>
  <c r="C117" i="10"/>
  <c r="C195" i="10" s="1"/>
  <c r="B117" i="10"/>
  <c r="B195" i="10" s="1"/>
  <c r="A117" i="10"/>
  <c r="A195" i="10" s="1"/>
  <c r="L116" i="10"/>
  <c r="J116" i="10"/>
  <c r="I116" i="10"/>
  <c r="E116" i="10"/>
  <c r="M116" i="10" s="1"/>
  <c r="C116" i="10"/>
  <c r="C194" i="10" s="1"/>
  <c r="B116" i="10"/>
  <c r="B194" i="10" s="1"/>
  <c r="A116" i="10"/>
  <c r="A194" i="10" s="1"/>
  <c r="E115" i="10"/>
  <c r="C115" i="10"/>
  <c r="C193" i="10" s="1"/>
  <c r="B115" i="10"/>
  <c r="B193" i="10" s="1"/>
  <c r="A115" i="10"/>
  <c r="A193" i="10" s="1"/>
  <c r="E114" i="10"/>
  <c r="C114" i="10"/>
  <c r="C192" i="10" s="1"/>
  <c r="B114" i="10"/>
  <c r="B192" i="10" s="1"/>
  <c r="A114" i="10"/>
  <c r="A192" i="10" s="1"/>
  <c r="E113" i="10"/>
  <c r="C113" i="10"/>
  <c r="C191" i="10" s="1"/>
  <c r="B113" i="10"/>
  <c r="B191" i="10" s="1"/>
  <c r="A113" i="10"/>
  <c r="A191" i="10" s="1"/>
  <c r="E112" i="10"/>
  <c r="C112" i="10"/>
  <c r="C190" i="10" s="1"/>
  <c r="C212" i="10" s="1"/>
  <c r="B112" i="10"/>
  <c r="B190" i="10" s="1"/>
  <c r="A112" i="10"/>
  <c r="A190" i="10" s="1"/>
  <c r="E111" i="10"/>
  <c r="C111" i="10"/>
  <c r="B111" i="10"/>
  <c r="B189" i="10" s="1"/>
  <c r="A111" i="10"/>
  <c r="A189" i="10" s="1"/>
  <c r="J110" i="10"/>
  <c r="M110" i="10" s="1"/>
  <c r="O110" i="10" s="1"/>
  <c r="I110" i="10"/>
  <c r="L110" i="10" s="1"/>
  <c r="N110" i="10" s="1"/>
  <c r="G97" i="10"/>
  <c r="H97" i="10" s="1"/>
  <c r="O95" i="10"/>
  <c r="N95" i="10"/>
  <c r="O94" i="10"/>
  <c r="N94" i="10"/>
  <c r="H93" i="10"/>
  <c r="J93" i="10" s="1"/>
  <c r="M93" i="10" s="1"/>
  <c r="O93" i="10" s="1"/>
  <c r="G93" i="10"/>
  <c r="I93" i="10" s="1"/>
  <c r="L93" i="10" s="1"/>
  <c r="N93" i="10" s="1"/>
  <c r="H88" i="10"/>
  <c r="D87" i="10"/>
  <c r="A87" i="10"/>
  <c r="E86" i="10"/>
  <c r="E95" i="10" s="1"/>
  <c r="C232" i="10" s="1"/>
  <c r="C86" i="10"/>
  <c r="B86" i="10"/>
  <c r="A86" i="10"/>
  <c r="L85" i="10"/>
  <c r="J85" i="10"/>
  <c r="I85" i="10"/>
  <c r="E85" i="10"/>
  <c r="M85" i="10" s="1"/>
  <c r="C85" i="10"/>
  <c r="B85" i="10"/>
  <c r="A85" i="10"/>
  <c r="E84" i="10"/>
  <c r="C84" i="10"/>
  <c r="B84" i="10"/>
  <c r="A84" i="10"/>
  <c r="L83" i="10"/>
  <c r="J83" i="10"/>
  <c r="I83" i="10"/>
  <c r="E83" i="10"/>
  <c r="M83" i="10" s="1"/>
  <c r="C83" i="10"/>
  <c r="B83" i="10"/>
  <c r="A83" i="10"/>
  <c r="L82" i="10"/>
  <c r="E82" i="10"/>
  <c r="M82" i="10" s="1"/>
  <c r="C82" i="10"/>
  <c r="B82" i="10"/>
  <c r="A82" i="10"/>
  <c r="E81" i="10"/>
  <c r="C81" i="10"/>
  <c r="B81" i="10"/>
  <c r="A81" i="10"/>
  <c r="E80" i="10"/>
  <c r="C80" i="10"/>
  <c r="B80" i="10"/>
  <c r="A80" i="10"/>
  <c r="L79" i="10"/>
  <c r="E79" i="10"/>
  <c r="M79" i="10" s="1"/>
  <c r="C79" i="10"/>
  <c r="B79" i="10"/>
  <c r="A79" i="10"/>
  <c r="E78" i="10"/>
  <c r="C78" i="10"/>
  <c r="B78" i="10"/>
  <c r="A78" i="10"/>
  <c r="L77" i="10"/>
  <c r="J77" i="10"/>
  <c r="I77" i="10"/>
  <c r="E77" i="10"/>
  <c r="M77" i="10" s="1"/>
  <c r="C77" i="10"/>
  <c r="B77" i="10"/>
  <c r="A77" i="10"/>
  <c r="E76" i="10"/>
  <c r="C76" i="10"/>
  <c r="B76" i="10"/>
  <c r="A76" i="10"/>
  <c r="E75" i="10"/>
  <c r="C75" i="10"/>
  <c r="B75" i="10"/>
  <c r="A75" i="10"/>
  <c r="E74" i="10"/>
  <c r="C74" i="10"/>
  <c r="B74" i="10"/>
  <c r="A74" i="10"/>
  <c r="E73" i="10"/>
  <c r="C73" i="10"/>
  <c r="C95" i="10" s="1"/>
  <c r="B73" i="10"/>
  <c r="A73" i="10"/>
  <c r="E72" i="10"/>
  <c r="C72" i="10"/>
  <c r="C94" i="10" s="1"/>
  <c r="B72" i="10"/>
  <c r="A72" i="10"/>
  <c r="J71" i="10"/>
  <c r="M71" i="10" s="1"/>
  <c r="O71" i="10" s="1"/>
  <c r="I71" i="10"/>
  <c r="L71" i="10" s="1"/>
  <c r="N71" i="10" s="1"/>
  <c r="B64" i="10"/>
  <c r="B103" i="10" s="1"/>
  <c r="B142" i="10" s="1"/>
  <c r="B181" i="10" s="1"/>
  <c r="H58" i="10"/>
  <c r="O56" i="10"/>
  <c r="N56" i="10"/>
  <c r="C56" i="10"/>
  <c r="O55" i="10"/>
  <c r="N55" i="10"/>
  <c r="C55" i="10"/>
  <c r="H54" i="10"/>
  <c r="J54" i="10" s="1"/>
  <c r="M54" i="10" s="1"/>
  <c r="O54" i="10" s="1"/>
  <c r="G54" i="10"/>
  <c r="I54" i="10" s="1"/>
  <c r="L54" i="10" s="1"/>
  <c r="N54" i="10" s="1"/>
  <c r="H49" i="10"/>
  <c r="D48" i="10"/>
  <c r="E47" i="10"/>
  <c r="E56" i="10" s="1"/>
  <c r="L46" i="10"/>
  <c r="J46" i="10"/>
  <c r="I46" i="10"/>
  <c r="E46" i="10"/>
  <c r="M46" i="10" s="1"/>
  <c r="E45" i="10"/>
  <c r="L44" i="10"/>
  <c r="J44" i="10"/>
  <c r="I44" i="10"/>
  <c r="E44" i="10"/>
  <c r="M44" i="10" s="1"/>
  <c r="L43" i="10"/>
  <c r="E43" i="10"/>
  <c r="M43" i="10" s="1"/>
  <c r="E42" i="10"/>
  <c r="E41" i="10"/>
  <c r="L40" i="10"/>
  <c r="E40" i="10"/>
  <c r="M40" i="10" s="1"/>
  <c r="E39" i="10"/>
  <c r="L38" i="10"/>
  <c r="J38" i="10"/>
  <c r="I38" i="10"/>
  <c r="E38" i="10"/>
  <c r="M38" i="10" s="1"/>
  <c r="E37" i="10"/>
  <c r="E36" i="10"/>
  <c r="E35" i="10"/>
  <c r="L34" i="10"/>
  <c r="E34" i="10"/>
  <c r="M34" i="10" s="1"/>
  <c r="E33" i="10"/>
  <c r="J32" i="10"/>
  <c r="M32" i="10" s="1"/>
  <c r="O32" i="10" s="1"/>
  <c r="I32" i="10"/>
  <c r="L32" i="10" s="1"/>
  <c r="N32" i="10" s="1"/>
  <c r="I194" i="10" l="1"/>
  <c r="I202" i="10"/>
  <c r="I40" i="10"/>
  <c r="J118" i="10"/>
  <c r="H189" i="10"/>
  <c r="I118" i="10"/>
  <c r="I79" i="10"/>
  <c r="J79" i="10"/>
  <c r="I196" i="10"/>
  <c r="J40" i="10"/>
  <c r="F111" i="10"/>
  <c r="H111" i="10" s="1"/>
  <c r="N153" i="10"/>
  <c r="I153" i="10"/>
  <c r="M153" i="10" s="1"/>
  <c r="I156" i="10"/>
  <c r="M156" i="10" s="1"/>
  <c r="N156" i="10"/>
  <c r="I164" i="10"/>
  <c r="N164" i="10"/>
  <c r="I154" i="10"/>
  <c r="M154" i="10" s="1"/>
  <c r="N154" i="10"/>
  <c r="I158" i="10"/>
  <c r="M158" i="10" s="1"/>
  <c r="N158" i="10"/>
  <c r="N159" i="10"/>
  <c r="I159" i="10"/>
  <c r="M159" i="10" s="1"/>
  <c r="J82" i="10"/>
  <c r="F113" i="10"/>
  <c r="H113" i="10" s="1"/>
  <c r="F115" i="10"/>
  <c r="H115" i="10" s="1"/>
  <c r="F120" i="10"/>
  <c r="G120" i="10" s="1"/>
  <c r="F33" i="10"/>
  <c r="H33" i="10" s="1"/>
  <c r="F72" i="10"/>
  <c r="H72" i="10" s="1"/>
  <c r="F73" i="10"/>
  <c r="G73" i="10" s="1"/>
  <c r="F41" i="10"/>
  <c r="H41" i="10" s="1"/>
  <c r="F75" i="10"/>
  <c r="G75" i="10" s="1"/>
  <c r="F76" i="10"/>
  <c r="H76" i="10" s="1"/>
  <c r="F80" i="10"/>
  <c r="H80" i="10" s="1"/>
  <c r="F81" i="10"/>
  <c r="H81" i="10" s="1"/>
  <c r="F124" i="10"/>
  <c r="G124" i="10" s="1"/>
  <c r="F125" i="10"/>
  <c r="G125" i="10" s="1"/>
  <c r="G134" i="10" s="1"/>
  <c r="F35" i="10"/>
  <c r="H35" i="10" s="1"/>
  <c r="F37" i="10"/>
  <c r="H37" i="10" s="1"/>
  <c r="F39" i="10"/>
  <c r="H39" i="10" s="1"/>
  <c r="J43" i="10"/>
  <c r="F74" i="10"/>
  <c r="G74" i="10" s="1"/>
  <c r="F78" i="10"/>
  <c r="H78" i="10" s="1"/>
  <c r="F82" i="10"/>
  <c r="H82" i="10" s="1"/>
  <c r="F117" i="10"/>
  <c r="H117" i="10" s="1"/>
  <c r="I121" i="10"/>
  <c r="J125" i="10"/>
  <c r="F191" i="10"/>
  <c r="G191" i="10" s="1"/>
  <c r="F193" i="10"/>
  <c r="G193" i="10" s="1"/>
  <c r="F197" i="10"/>
  <c r="G197" i="10" s="1"/>
  <c r="F198" i="10"/>
  <c r="G198" i="10" s="1"/>
  <c r="I199" i="10"/>
  <c r="E94" i="10"/>
  <c r="F79" i="10"/>
  <c r="H79" i="10" s="1"/>
  <c r="F122" i="10"/>
  <c r="E172" i="10"/>
  <c r="C225" i="10" s="1"/>
  <c r="F203" i="10"/>
  <c r="H203" i="10" s="1"/>
  <c r="H212" i="10" s="1"/>
  <c r="F212" i="10"/>
  <c r="F77" i="10"/>
  <c r="H77" i="10" s="1"/>
  <c r="F85" i="10"/>
  <c r="H85" i="10" s="1"/>
  <c r="F86" i="10"/>
  <c r="H86" i="10" s="1"/>
  <c r="H95" i="10" s="1"/>
  <c r="F201" i="10"/>
  <c r="H201" i="10" s="1"/>
  <c r="I203" i="10"/>
  <c r="E55" i="10"/>
  <c r="C222" i="10" s="1"/>
  <c r="F47" i="10"/>
  <c r="H47" i="10" s="1"/>
  <c r="H56" i="10" s="1"/>
  <c r="I86" i="10"/>
  <c r="F199" i="10"/>
  <c r="G199" i="10" s="1"/>
  <c r="F114" i="10"/>
  <c r="H114" i="10" s="1"/>
  <c r="F121" i="10"/>
  <c r="G121" i="10" s="1"/>
  <c r="F123" i="10"/>
  <c r="G123" i="10" s="1"/>
  <c r="F43" i="10"/>
  <c r="H43" i="10" s="1"/>
  <c r="F45" i="10"/>
  <c r="H45" i="10" s="1"/>
  <c r="I47" i="10"/>
  <c r="F83" i="10"/>
  <c r="H83" i="10" s="1"/>
  <c r="F84" i="10"/>
  <c r="H84" i="10" s="1"/>
  <c r="F112" i="10"/>
  <c r="H112" i="10" s="1"/>
  <c r="F118" i="10"/>
  <c r="H118" i="10" s="1"/>
  <c r="F119" i="10"/>
  <c r="H119" i="10" s="1"/>
  <c r="F116" i="10"/>
  <c r="H116" i="10" s="1"/>
  <c r="F192" i="10"/>
  <c r="F194" i="10"/>
  <c r="G194" i="10" s="1"/>
  <c r="F196" i="10"/>
  <c r="G196" i="10" s="1"/>
  <c r="F200" i="10"/>
  <c r="H200" i="10" s="1"/>
  <c r="I43" i="10"/>
  <c r="J47" i="10"/>
  <c r="I82" i="10"/>
  <c r="J86" i="10"/>
  <c r="J121" i="10"/>
  <c r="I125" i="10"/>
  <c r="H154" i="10"/>
  <c r="H158" i="10"/>
  <c r="H164" i="10"/>
  <c r="H190" i="10"/>
  <c r="H73" i="10"/>
  <c r="R34" i="10"/>
  <c r="K34" i="10"/>
  <c r="Q34" i="10" s="1"/>
  <c r="R43" i="10"/>
  <c r="R38" i="10"/>
  <c r="K38" i="10"/>
  <c r="Q38" i="10" s="1"/>
  <c r="R40" i="10"/>
  <c r="K40" i="10"/>
  <c r="Q40" i="10" s="1"/>
  <c r="R44" i="10"/>
  <c r="K44" i="10"/>
  <c r="Q44" i="10" s="1"/>
  <c r="R46" i="10"/>
  <c r="K46" i="10"/>
  <c r="Q46" i="10" s="1"/>
  <c r="F34" i="10"/>
  <c r="F36" i="10"/>
  <c r="F38" i="10"/>
  <c r="F40" i="10"/>
  <c r="F42" i="10"/>
  <c r="K43" i="10"/>
  <c r="Q43" i="10" s="1"/>
  <c r="F44" i="10"/>
  <c r="F46" i="10"/>
  <c r="E48" i="10"/>
  <c r="R79" i="10"/>
  <c r="R82" i="10"/>
  <c r="R83" i="10"/>
  <c r="R116" i="10"/>
  <c r="C231" i="10"/>
  <c r="F56" i="10"/>
  <c r="C223" i="10"/>
  <c r="E96" i="10"/>
  <c r="D95" i="10" s="1"/>
  <c r="R77" i="10"/>
  <c r="R85" i="10"/>
  <c r="R118" i="10"/>
  <c r="K77" i="10"/>
  <c r="Q77" i="10" s="1"/>
  <c r="K79" i="10"/>
  <c r="Q79" i="10" s="1"/>
  <c r="K82" i="10"/>
  <c r="Q82" i="10" s="1"/>
  <c r="K83" i="10"/>
  <c r="Q83" i="10" s="1"/>
  <c r="K85" i="10"/>
  <c r="Q85" i="10" s="1"/>
  <c r="E133" i="10"/>
  <c r="E126" i="10"/>
  <c r="K116" i="10"/>
  <c r="Q116" i="10" s="1"/>
  <c r="K118" i="10"/>
  <c r="Q118" i="10" s="1"/>
  <c r="R121" i="10"/>
  <c r="K121" i="10"/>
  <c r="Q121" i="10" s="1"/>
  <c r="R122" i="10"/>
  <c r="K122" i="10"/>
  <c r="Q122" i="10" s="1"/>
  <c r="R124" i="10"/>
  <c r="K124" i="10"/>
  <c r="Q124" i="10" s="1"/>
  <c r="E87" i="10"/>
  <c r="C189" i="10"/>
  <c r="C211" i="10" s="1"/>
  <c r="C133" i="10"/>
  <c r="C233" i="10"/>
  <c r="C134" i="10"/>
  <c r="C244" i="10"/>
  <c r="R194" i="10"/>
  <c r="K194" i="10"/>
  <c r="Q194" i="10" s="1"/>
  <c r="H195" i="10"/>
  <c r="R196" i="10"/>
  <c r="K196" i="10"/>
  <c r="Q196" i="10" s="1"/>
  <c r="K199" i="10"/>
  <c r="Q199" i="10" s="1"/>
  <c r="J173" i="10"/>
  <c r="G189" i="10"/>
  <c r="R199" i="10"/>
  <c r="M200" i="10"/>
  <c r="C235" i="10"/>
  <c r="E165" i="10"/>
  <c r="E211" i="10"/>
  <c r="E204" i="10"/>
  <c r="F202" i="10"/>
  <c r="M202" i="10"/>
  <c r="R202" i="10" s="1"/>
  <c r="B232" i="10"/>
  <c r="B234" i="10"/>
  <c r="B231" i="10"/>
  <c r="B233" i="10"/>
  <c r="B235" i="10"/>
  <c r="G115" i="10" l="1"/>
  <c r="G72" i="10"/>
  <c r="E174" i="10"/>
  <c r="D172" i="10" s="1"/>
  <c r="E57" i="10"/>
  <c r="D55" i="10" s="1"/>
  <c r="G39" i="10"/>
  <c r="G80" i="10"/>
  <c r="G47" i="10"/>
  <c r="L47" i="10" s="1"/>
  <c r="L125" i="10"/>
  <c r="L134" i="10" s="1"/>
  <c r="H125" i="10"/>
  <c r="H134" i="10" s="1"/>
  <c r="G111" i="10"/>
  <c r="G45" i="10"/>
  <c r="G41" i="10"/>
  <c r="G33" i="10"/>
  <c r="H124" i="10"/>
  <c r="M203" i="10"/>
  <c r="M212" i="10" s="1"/>
  <c r="J212" i="10" s="1"/>
  <c r="D173" i="10"/>
  <c r="D174" i="10" s="1"/>
  <c r="H191" i="10"/>
  <c r="G82" i="10"/>
  <c r="G77" i="10"/>
  <c r="D94" i="10"/>
  <c r="D96" i="10" s="1"/>
  <c r="H74" i="10"/>
  <c r="H194" i="10"/>
  <c r="H197" i="10"/>
  <c r="G113" i="10"/>
  <c r="F150" i="10"/>
  <c r="G150" i="10" s="1"/>
  <c r="F55" i="10"/>
  <c r="F57" i="10" s="1"/>
  <c r="H120" i="10"/>
  <c r="G81" i="10"/>
  <c r="F158" i="10"/>
  <c r="G158" i="10" s="1"/>
  <c r="H193" i="10"/>
  <c r="G78" i="10"/>
  <c r="F154" i="10"/>
  <c r="G154" i="10" s="1"/>
  <c r="F162" i="10"/>
  <c r="H198" i="10"/>
  <c r="F172" i="10"/>
  <c r="F173" i="10"/>
  <c r="G119" i="10"/>
  <c r="G117" i="10"/>
  <c r="G116" i="10"/>
  <c r="G114" i="10"/>
  <c r="G112" i="10"/>
  <c r="F95" i="10"/>
  <c r="G85" i="10"/>
  <c r="G83" i="10"/>
  <c r="G79" i="10"/>
  <c r="G76" i="10"/>
  <c r="F152" i="10"/>
  <c r="F156" i="10"/>
  <c r="G156" i="10" s="1"/>
  <c r="F160" i="10"/>
  <c r="G160" i="10" s="1"/>
  <c r="F164" i="10"/>
  <c r="G164" i="10" s="1"/>
  <c r="G173" i="10" s="1"/>
  <c r="H173" i="10" s="1"/>
  <c r="G200" i="10"/>
  <c r="F134" i="10"/>
  <c r="F94" i="10"/>
  <c r="F151" i="10"/>
  <c r="G151" i="10" s="1"/>
  <c r="F153" i="10"/>
  <c r="F155" i="10"/>
  <c r="G155" i="10" s="1"/>
  <c r="F157" i="10"/>
  <c r="G157" i="10" s="1"/>
  <c r="F159" i="10"/>
  <c r="G159" i="10" s="1"/>
  <c r="F161" i="10"/>
  <c r="F163" i="10"/>
  <c r="G163" i="10" s="1"/>
  <c r="G35" i="10"/>
  <c r="G201" i="10"/>
  <c r="H123" i="10"/>
  <c r="H75" i="10"/>
  <c r="M125" i="10"/>
  <c r="M134" i="10" s="1"/>
  <c r="J134" i="10" s="1"/>
  <c r="G203" i="10"/>
  <c r="L203" i="10" s="1"/>
  <c r="H199" i="10"/>
  <c r="G118" i="10"/>
  <c r="G84" i="10"/>
  <c r="G43" i="10"/>
  <c r="G37" i="10"/>
  <c r="F126" i="10"/>
  <c r="M86" i="10"/>
  <c r="M95" i="10" s="1"/>
  <c r="J95" i="10" s="1"/>
  <c r="M47" i="10"/>
  <c r="M56" i="10" s="1"/>
  <c r="J56" i="10" s="1"/>
  <c r="G122" i="10"/>
  <c r="H122" i="10"/>
  <c r="D56" i="10"/>
  <c r="D57" i="10" s="1"/>
  <c r="F87" i="10"/>
  <c r="G86" i="10"/>
  <c r="L86" i="10" s="1"/>
  <c r="H196" i="10"/>
  <c r="G192" i="10"/>
  <c r="H192" i="10"/>
  <c r="H121" i="10"/>
  <c r="C226" i="10"/>
  <c r="E213" i="10"/>
  <c r="D212" i="10" s="1"/>
  <c r="F211" i="10"/>
  <c r="F213" i="10" s="1"/>
  <c r="I173" i="10"/>
  <c r="D234" i="10" s="1"/>
  <c r="E234" i="10" s="1"/>
  <c r="N173" i="10"/>
  <c r="C224" i="10"/>
  <c r="C227" i="10" s="1"/>
  <c r="E135" i="10"/>
  <c r="D134" i="10" s="1"/>
  <c r="F133" i="10"/>
  <c r="C236" i="10"/>
  <c r="G42" i="10"/>
  <c r="H42" i="10"/>
  <c r="G40" i="10"/>
  <c r="H40" i="10"/>
  <c r="G38" i="10"/>
  <c r="H38" i="10"/>
  <c r="G36" i="10"/>
  <c r="H36" i="10"/>
  <c r="H34" i="10"/>
  <c r="G34" i="10"/>
  <c r="F48" i="10"/>
  <c r="K202" i="10"/>
  <c r="Q202" i="10" s="1"/>
  <c r="H202" i="10"/>
  <c r="G202" i="10"/>
  <c r="R200" i="10"/>
  <c r="K200" i="10"/>
  <c r="Q200" i="10" s="1"/>
  <c r="F204" i="10"/>
  <c r="M164" i="10"/>
  <c r="M173" i="10" s="1"/>
  <c r="C242" i="10"/>
  <c r="G46" i="10"/>
  <c r="H46" i="10"/>
  <c r="G44" i="10"/>
  <c r="H44" i="10"/>
  <c r="C241" i="10"/>
  <c r="G56" i="10" l="1"/>
  <c r="D211" i="10"/>
  <c r="D213" i="10" s="1"/>
  <c r="H94" i="10"/>
  <c r="H96" i="10" s="1"/>
  <c r="G212" i="10"/>
  <c r="G94" i="10"/>
  <c r="F96" i="10"/>
  <c r="F174" i="10"/>
  <c r="G161" i="10"/>
  <c r="G153" i="10"/>
  <c r="G162" i="10"/>
  <c r="F165" i="10"/>
  <c r="G87" i="10"/>
  <c r="G133" i="10"/>
  <c r="G135" i="10" s="1"/>
  <c r="K125" i="10"/>
  <c r="Q125" i="10" s="1"/>
  <c r="Q134" i="10" s="1"/>
  <c r="H204" i="10"/>
  <c r="G152" i="10"/>
  <c r="H133" i="10"/>
  <c r="H135" i="10" s="1"/>
  <c r="G126" i="10"/>
  <c r="R125" i="10"/>
  <c r="R134" i="10" s="1"/>
  <c r="F135" i="10"/>
  <c r="H87" i="10"/>
  <c r="G95" i="10"/>
  <c r="G211" i="10"/>
  <c r="D133" i="10"/>
  <c r="D135" i="10" s="1"/>
  <c r="H126" i="10"/>
  <c r="L173" i="10"/>
  <c r="H48" i="10"/>
  <c r="H55" i="10"/>
  <c r="H57" i="10" s="1"/>
  <c r="G55" i="10"/>
  <c r="L95" i="10"/>
  <c r="K95" i="10" s="1"/>
  <c r="D232" i="10" s="1"/>
  <c r="E232" i="10" s="1"/>
  <c r="R86" i="10"/>
  <c r="R95" i="10" s="1"/>
  <c r="K86" i="10"/>
  <c r="Q86" i="10" s="1"/>
  <c r="Q95" i="10" s="1"/>
  <c r="L56" i="10"/>
  <c r="K56" i="10" s="1"/>
  <c r="D231" i="10" s="1"/>
  <c r="R47" i="10"/>
  <c r="R56" i="10" s="1"/>
  <c r="K47" i="10"/>
  <c r="Q47" i="10" s="1"/>
  <c r="Q56" i="10" s="1"/>
  <c r="C243" i="10"/>
  <c r="H211" i="10"/>
  <c r="G204" i="10"/>
  <c r="C245" i="10"/>
  <c r="L212" i="10"/>
  <c r="K212" i="10" s="1"/>
  <c r="D235" i="10" s="1"/>
  <c r="E235" i="10" s="1"/>
  <c r="R203" i="10"/>
  <c r="R212" i="10" s="1"/>
  <c r="K203" i="10"/>
  <c r="Q203" i="10" s="1"/>
  <c r="Q212" i="10" s="1"/>
  <c r="K134" i="10"/>
  <c r="D233" i="10" s="1"/>
  <c r="E233" i="10" s="1"/>
  <c r="I134" i="10"/>
  <c r="G48" i="10"/>
  <c r="G57" i="10" l="1"/>
  <c r="G213" i="10"/>
  <c r="P95" i="10"/>
  <c r="G96" i="10"/>
  <c r="I56" i="10"/>
  <c r="G165" i="10"/>
  <c r="I212" i="10"/>
  <c r="C246" i="10"/>
  <c r="B249" i="10" s="1"/>
  <c r="G172" i="10"/>
  <c r="G174" i="10" s="1"/>
  <c r="P56" i="10"/>
  <c r="P212" i="10"/>
  <c r="P134" i="10"/>
  <c r="I95" i="10"/>
  <c r="H213" i="10"/>
  <c r="D236" i="10"/>
  <c r="E236" i="10" s="1"/>
  <c r="E231" i="10"/>
  <c r="E33" i="1" l="1"/>
  <c r="E74" i="1"/>
  <c r="H49" i="1"/>
  <c r="J90" i="1"/>
  <c r="I90" i="1"/>
  <c r="I81" i="1"/>
  <c r="J81" i="1"/>
  <c r="I84" i="1"/>
  <c r="J84" i="1"/>
  <c r="E150" i="8"/>
  <c r="K173" i="8"/>
  <c r="E189" i="8"/>
  <c r="E201" i="8"/>
  <c r="F201" i="8" s="1"/>
  <c r="E202" i="8"/>
  <c r="E203" i="8"/>
  <c r="F203" i="8" s="1"/>
  <c r="E200" i="8"/>
  <c r="F200" i="8" s="1"/>
  <c r="G200" i="8" s="1"/>
  <c r="E190" i="8"/>
  <c r="F190" i="8" s="1"/>
  <c r="E191" i="8"/>
  <c r="F191" i="8" s="1"/>
  <c r="E192" i="8"/>
  <c r="E193" i="8"/>
  <c r="F193" i="8" s="1"/>
  <c r="E194" i="8"/>
  <c r="F194" i="8" s="1"/>
  <c r="E195" i="8"/>
  <c r="E196" i="8"/>
  <c r="F196" i="8" s="1"/>
  <c r="E197" i="8"/>
  <c r="F197" i="8" s="1"/>
  <c r="E198" i="8"/>
  <c r="F198" i="8" s="1"/>
  <c r="G198" i="8" s="1"/>
  <c r="E199" i="8"/>
  <c r="F199" i="8" s="1"/>
  <c r="G199" i="8" s="1"/>
  <c r="O212" i="8"/>
  <c r="N212" i="8"/>
  <c r="J203" i="8"/>
  <c r="I203" i="8"/>
  <c r="I202" i="8"/>
  <c r="J202" i="8"/>
  <c r="I194" i="8"/>
  <c r="J194" i="8"/>
  <c r="I196" i="8"/>
  <c r="J196" i="8"/>
  <c r="I199" i="8"/>
  <c r="J199" i="8"/>
  <c r="I200" i="8"/>
  <c r="J200" i="8"/>
  <c r="O134" i="8"/>
  <c r="N134" i="8"/>
  <c r="J125" i="8"/>
  <c r="I125" i="8"/>
  <c r="I116" i="8"/>
  <c r="J116" i="8"/>
  <c r="I118" i="8"/>
  <c r="J118" i="8"/>
  <c r="I121" i="8"/>
  <c r="J121" i="8"/>
  <c r="I122" i="8"/>
  <c r="J122" i="8"/>
  <c r="I124" i="8"/>
  <c r="J124" i="8"/>
  <c r="E123" i="8"/>
  <c r="E124" i="8"/>
  <c r="E125" i="8"/>
  <c r="E134" i="8" s="1"/>
  <c r="C233" i="8" s="1"/>
  <c r="E122" i="8"/>
  <c r="E112" i="8"/>
  <c r="E113" i="8"/>
  <c r="E114" i="8"/>
  <c r="E115" i="8"/>
  <c r="E116" i="8"/>
  <c r="E117" i="8"/>
  <c r="E118" i="8"/>
  <c r="M118" i="8" s="1"/>
  <c r="E119" i="8"/>
  <c r="E120" i="8"/>
  <c r="E121" i="8"/>
  <c r="M121" i="8" s="1"/>
  <c r="E111" i="8"/>
  <c r="E73" i="8"/>
  <c r="E74" i="8"/>
  <c r="E75" i="8"/>
  <c r="E76" i="8"/>
  <c r="E77" i="8"/>
  <c r="M77" i="8" s="1"/>
  <c r="E78" i="8"/>
  <c r="E79" i="8"/>
  <c r="M79" i="8" s="1"/>
  <c r="E80" i="8"/>
  <c r="E81" i="8"/>
  <c r="E82" i="8"/>
  <c r="M82" i="8" s="1"/>
  <c r="E83" i="8"/>
  <c r="M83" i="8" s="1"/>
  <c r="E84" i="8"/>
  <c r="E85" i="8"/>
  <c r="M85" i="8" s="1"/>
  <c r="E86" i="8"/>
  <c r="E95" i="8" s="1"/>
  <c r="C232" i="8" s="1"/>
  <c r="E72" i="8"/>
  <c r="O95" i="8"/>
  <c r="N95" i="8"/>
  <c r="L77" i="8"/>
  <c r="L79" i="8"/>
  <c r="L82" i="8"/>
  <c r="L83" i="8"/>
  <c r="L85" i="8"/>
  <c r="I38" i="8"/>
  <c r="J86" i="8"/>
  <c r="I86" i="8"/>
  <c r="I77" i="8"/>
  <c r="J77" i="8"/>
  <c r="I79" i="8"/>
  <c r="J79" i="8"/>
  <c r="I82" i="8"/>
  <c r="J82" i="8"/>
  <c r="I83" i="8"/>
  <c r="J83" i="8"/>
  <c r="I85" i="8"/>
  <c r="J85" i="8"/>
  <c r="J47" i="8"/>
  <c r="I47" i="8"/>
  <c r="J38" i="8"/>
  <c r="I40" i="8"/>
  <c r="J40" i="8"/>
  <c r="I43" i="8"/>
  <c r="J43" i="8"/>
  <c r="I44" i="8"/>
  <c r="J44" i="8"/>
  <c r="I46" i="8"/>
  <c r="J46" i="8"/>
  <c r="O56" i="8"/>
  <c r="N56" i="8"/>
  <c r="C56" i="8"/>
  <c r="C55" i="8"/>
  <c r="B223" i="8"/>
  <c r="B242" i="8" s="1"/>
  <c r="B224" i="8"/>
  <c r="B233" i="8" s="1"/>
  <c r="B225" i="8"/>
  <c r="B244" i="8" s="1"/>
  <c r="B226" i="8"/>
  <c r="B245" i="8" s="1"/>
  <c r="B222" i="8"/>
  <c r="B241" i="8" s="1"/>
  <c r="A242" i="8"/>
  <c r="A243" i="8"/>
  <c r="A244" i="8"/>
  <c r="A245" i="8"/>
  <c r="A241" i="8"/>
  <c r="A232" i="8"/>
  <c r="A233" i="8"/>
  <c r="A234" i="8"/>
  <c r="A235" i="8"/>
  <c r="A231" i="8"/>
  <c r="O211" i="8"/>
  <c r="N211" i="8"/>
  <c r="H210" i="8"/>
  <c r="J210" i="8" s="1"/>
  <c r="M210" i="8" s="1"/>
  <c r="O210" i="8" s="1"/>
  <c r="G210" i="8"/>
  <c r="I210" i="8" s="1"/>
  <c r="L210" i="8" s="1"/>
  <c r="N210" i="8" s="1"/>
  <c r="H205" i="8"/>
  <c r="H214" i="8"/>
  <c r="D204" i="8"/>
  <c r="L202" i="8"/>
  <c r="F202" i="8"/>
  <c r="L200" i="8"/>
  <c r="L199" i="8"/>
  <c r="L196" i="8"/>
  <c r="F195" i="8"/>
  <c r="L194" i="8"/>
  <c r="F192" i="8"/>
  <c r="J188" i="8"/>
  <c r="M188" i="8" s="1"/>
  <c r="O188" i="8" s="1"/>
  <c r="I188" i="8"/>
  <c r="L188" i="8" s="1"/>
  <c r="N188" i="8" s="1"/>
  <c r="K172" i="8"/>
  <c r="B163" i="8"/>
  <c r="B164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50" i="8"/>
  <c r="G136" i="8"/>
  <c r="H136" i="8" s="1"/>
  <c r="A112" i="8"/>
  <c r="A190" i="8" s="1"/>
  <c r="A113" i="8"/>
  <c r="A191" i="8" s="1"/>
  <c r="A114" i="8"/>
  <c r="A192" i="8" s="1"/>
  <c r="A115" i="8"/>
  <c r="A193" i="8" s="1"/>
  <c r="A116" i="8"/>
  <c r="A194" i="8" s="1"/>
  <c r="A117" i="8"/>
  <c r="A195" i="8" s="1"/>
  <c r="A118" i="8"/>
  <c r="A196" i="8" s="1"/>
  <c r="A119" i="8"/>
  <c r="A197" i="8" s="1"/>
  <c r="A120" i="8"/>
  <c r="A198" i="8" s="1"/>
  <c r="A121" i="8"/>
  <c r="A199" i="8" s="1"/>
  <c r="A122" i="8"/>
  <c r="A200" i="8" s="1"/>
  <c r="A123" i="8"/>
  <c r="A201" i="8" s="1"/>
  <c r="A124" i="8"/>
  <c r="A202" i="8" s="1"/>
  <c r="B124" i="8"/>
  <c r="B202" i="8" s="1"/>
  <c r="A125" i="8"/>
  <c r="A203" i="8" s="1"/>
  <c r="B125" i="8"/>
  <c r="B203" i="8" s="1"/>
  <c r="A111" i="8"/>
  <c r="A189" i="8" s="1"/>
  <c r="G97" i="8"/>
  <c r="H97" i="8" s="1"/>
  <c r="G58" i="8"/>
  <c r="H58" i="8" s="1"/>
  <c r="H49" i="8"/>
  <c r="A270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56" i="8"/>
  <c r="B64" i="8"/>
  <c r="B103" i="8" s="1"/>
  <c r="B142" i="8" s="1"/>
  <c r="B181" i="8" s="1"/>
  <c r="H24" i="9"/>
  <c r="A77" i="8"/>
  <c r="A86" i="8"/>
  <c r="B86" i="8"/>
  <c r="A87" i="8"/>
  <c r="A84" i="8"/>
  <c r="A85" i="8"/>
  <c r="B85" i="8"/>
  <c r="A73" i="8"/>
  <c r="A74" i="8"/>
  <c r="A75" i="8"/>
  <c r="A76" i="8"/>
  <c r="A78" i="8"/>
  <c r="A79" i="8"/>
  <c r="A80" i="8"/>
  <c r="A81" i="8"/>
  <c r="A82" i="8"/>
  <c r="A83" i="8"/>
  <c r="A72" i="8"/>
  <c r="O133" i="8"/>
  <c r="N133" i="8"/>
  <c r="H132" i="8"/>
  <c r="J132" i="8" s="1"/>
  <c r="M132" i="8" s="1"/>
  <c r="O132" i="8" s="1"/>
  <c r="G132" i="8"/>
  <c r="I132" i="8" s="1"/>
  <c r="L132" i="8" s="1"/>
  <c r="N132" i="8" s="1"/>
  <c r="H127" i="8"/>
  <c r="D126" i="8"/>
  <c r="L121" i="8"/>
  <c r="L118" i="8"/>
  <c r="J110" i="8"/>
  <c r="M110" i="8" s="1"/>
  <c r="O110" i="8" s="1"/>
  <c r="I110" i="8"/>
  <c r="L110" i="8" s="1"/>
  <c r="N110" i="8" s="1"/>
  <c r="O94" i="8"/>
  <c r="N94" i="8"/>
  <c r="H93" i="8"/>
  <c r="J93" i="8" s="1"/>
  <c r="M93" i="8" s="1"/>
  <c r="O93" i="8" s="1"/>
  <c r="G93" i="8"/>
  <c r="I93" i="8" s="1"/>
  <c r="L93" i="8" s="1"/>
  <c r="N93" i="8" s="1"/>
  <c r="H88" i="8"/>
  <c r="D87" i="8"/>
  <c r="J71" i="8"/>
  <c r="M71" i="8" s="1"/>
  <c r="O71" i="8" s="1"/>
  <c r="I71" i="8"/>
  <c r="L71" i="8" s="1"/>
  <c r="N71" i="8" s="1"/>
  <c r="W23" i="9"/>
  <c r="H163" i="8" s="1"/>
  <c r="W22" i="9"/>
  <c r="H162" i="8" s="1"/>
  <c r="K22" i="9"/>
  <c r="J201" i="8" s="1"/>
  <c r="W21" i="9"/>
  <c r="W20" i="9"/>
  <c r="K19" i="9"/>
  <c r="M19" i="9" s="1"/>
  <c r="F19" i="9"/>
  <c r="D19" i="9"/>
  <c r="K18" i="9"/>
  <c r="M18" i="9" s="1"/>
  <c r="F18" i="9"/>
  <c r="D18" i="9"/>
  <c r="W17" i="9"/>
  <c r="Y17" i="9" s="1"/>
  <c r="R17" i="9"/>
  <c r="P17" i="9"/>
  <c r="K16" i="9"/>
  <c r="F16" i="9"/>
  <c r="D16" i="9"/>
  <c r="W15" i="9"/>
  <c r="Y15" i="9" s="1"/>
  <c r="R15" i="9"/>
  <c r="P15" i="9"/>
  <c r="K14" i="9"/>
  <c r="F14" i="9"/>
  <c r="D14" i="9"/>
  <c r="K13" i="9"/>
  <c r="M13" i="9" s="1"/>
  <c r="F13" i="9"/>
  <c r="D13" i="9"/>
  <c r="W12" i="9"/>
  <c r="R12" i="9"/>
  <c r="P12" i="9"/>
  <c r="K12" i="9"/>
  <c r="M12" i="9" s="1"/>
  <c r="F12" i="9"/>
  <c r="D12" i="9"/>
  <c r="W11" i="9"/>
  <c r="R11" i="9"/>
  <c r="P11" i="9"/>
  <c r="K11" i="9"/>
  <c r="M11" i="9" s="1"/>
  <c r="F11" i="9"/>
  <c r="D11" i="9"/>
  <c r="W10" i="9"/>
  <c r="Y10" i="9" s="1"/>
  <c r="R10" i="9"/>
  <c r="P10" i="9"/>
  <c r="K10" i="9"/>
  <c r="M10" i="9" s="1"/>
  <c r="F10" i="9"/>
  <c r="D10" i="9"/>
  <c r="B221" i="8"/>
  <c r="B230" i="8" s="1"/>
  <c r="O55" i="8"/>
  <c r="N55" i="8"/>
  <c r="H54" i="8"/>
  <c r="J54" i="8" s="1"/>
  <c r="M54" i="8" s="1"/>
  <c r="O54" i="8" s="1"/>
  <c r="G54" i="8"/>
  <c r="I54" i="8" s="1"/>
  <c r="L54" i="8" s="1"/>
  <c r="N54" i="8" s="1"/>
  <c r="D48" i="8"/>
  <c r="E47" i="8"/>
  <c r="E56" i="8" s="1"/>
  <c r="C231" i="8" s="1"/>
  <c r="C24" i="9"/>
  <c r="O24" i="9" s="1"/>
  <c r="B24" i="9"/>
  <c r="E46" i="8"/>
  <c r="C23" i="9"/>
  <c r="O23" i="9" s="1"/>
  <c r="B23" i="9"/>
  <c r="E45" i="8"/>
  <c r="B22" i="9"/>
  <c r="E44" i="8"/>
  <c r="B21" i="9"/>
  <c r="L43" i="8"/>
  <c r="E43" i="8"/>
  <c r="M43" i="8" s="1"/>
  <c r="B20" i="9"/>
  <c r="E42" i="8"/>
  <c r="B19" i="9"/>
  <c r="E41" i="8"/>
  <c r="B18" i="9"/>
  <c r="E40" i="8"/>
  <c r="B17" i="9"/>
  <c r="E39" i="8"/>
  <c r="B16" i="9"/>
  <c r="E38" i="8"/>
  <c r="B15" i="9"/>
  <c r="E37" i="8"/>
  <c r="B14" i="9"/>
  <c r="E36" i="8"/>
  <c r="B13" i="9"/>
  <c r="E35" i="8"/>
  <c r="B12" i="9"/>
  <c r="E34" i="8"/>
  <c r="B11" i="9"/>
  <c r="E33" i="8"/>
  <c r="B10" i="9"/>
  <c r="J32" i="8"/>
  <c r="M32" i="8" s="1"/>
  <c r="O32" i="8" s="1"/>
  <c r="I32" i="8"/>
  <c r="L32" i="8" s="1"/>
  <c r="N32" i="8" s="1"/>
  <c r="G171" i="8"/>
  <c r="H171" i="8" s="1"/>
  <c r="J171" i="8" s="1"/>
  <c r="K171" i="8" s="1"/>
  <c r="D165" i="8"/>
  <c r="J164" i="8"/>
  <c r="H164" i="8"/>
  <c r="E164" i="8"/>
  <c r="E163" i="8"/>
  <c r="E162" i="8"/>
  <c r="E161" i="8"/>
  <c r="E160" i="8"/>
  <c r="J159" i="8"/>
  <c r="H159" i="8"/>
  <c r="E159" i="8"/>
  <c r="J158" i="8"/>
  <c r="H158" i="8"/>
  <c r="E158" i="8"/>
  <c r="E157" i="8"/>
  <c r="H156" i="8"/>
  <c r="E156" i="8"/>
  <c r="E155" i="8"/>
  <c r="J154" i="8"/>
  <c r="H154" i="8"/>
  <c r="E154" i="8"/>
  <c r="J153" i="8"/>
  <c r="H153" i="8"/>
  <c r="E153" i="8"/>
  <c r="E152" i="8"/>
  <c r="E151" i="8"/>
  <c r="H149" i="8"/>
  <c r="J149" i="8" s="1"/>
  <c r="K149" i="8" s="1"/>
  <c r="C4" i="2"/>
  <c r="J75" i="8" l="1"/>
  <c r="I84" i="8"/>
  <c r="I191" i="8"/>
  <c r="I120" i="8"/>
  <c r="I123" i="8"/>
  <c r="H155" i="8"/>
  <c r="I193" i="8"/>
  <c r="J190" i="8"/>
  <c r="I76" i="8"/>
  <c r="I42" i="8"/>
  <c r="I37" i="8"/>
  <c r="J189" i="8"/>
  <c r="H152" i="8"/>
  <c r="J45" i="8"/>
  <c r="J195" i="8"/>
  <c r="J197" i="8"/>
  <c r="I45" i="8"/>
  <c r="J114" i="8"/>
  <c r="I114" i="8"/>
  <c r="I192" i="8"/>
  <c r="H150" i="8"/>
  <c r="H151" i="8"/>
  <c r="I39" i="8"/>
  <c r="J191" i="8"/>
  <c r="H192" i="8"/>
  <c r="H196" i="8"/>
  <c r="H203" i="8"/>
  <c r="H212" i="8" s="1"/>
  <c r="I154" i="8"/>
  <c r="N154" i="8"/>
  <c r="I158" i="8"/>
  <c r="M158" i="8" s="1"/>
  <c r="N158" i="8"/>
  <c r="N153" i="8"/>
  <c r="I153" i="8"/>
  <c r="M153" i="8" s="1"/>
  <c r="N159" i="8"/>
  <c r="I159" i="8"/>
  <c r="J173" i="8"/>
  <c r="I164" i="8"/>
  <c r="M164" i="8" s="1"/>
  <c r="M173" i="8" s="1"/>
  <c r="N164" i="8"/>
  <c r="H194" i="8"/>
  <c r="H202" i="8"/>
  <c r="B234" i="8"/>
  <c r="H193" i="8"/>
  <c r="H201" i="8"/>
  <c r="M201" i="8" s="1"/>
  <c r="G201" i="8"/>
  <c r="I41" i="8"/>
  <c r="J36" i="8"/>
  <c r="I33" i="8"/>
  <c r="I75" i="8"/>
  <c r="I195" i="8"/>
  <c r="I80" i="8"/>
  <c r="J41" i="8"/>
  <c r="Y11" i="9"/>
  <c r="M16" i="9"/>
  <c r="H157" i="8"/>
  <c r="I191" i="10"/>
  <c r="L191" i="10" s="1"/>
  <c r="I113" i="10"/>
  <c r="L113" i="10" s="1"/>
  <c r="J35" i="10"/>
  <c r="M35" i="10" s="1"/>
  <c r="J74" i="10"/>
  <c r="M74" i="10" s="1"/>
  <c r="J191" i="10"/>
  <c r="M191" i="10" s="1"/>
  <c r="I35" i="10"/>
  <c r="L35" i="10" s="1"/>
  <c r="I74" i="10"/>
  <c r="L74" i="10" s="1"/>
  <c r="J113" i="10"/>
  <c r="M113" i="10" s="1"/>
  <c r="I75" i="10"/>
  <c r="L75" i="10" s="1"/>
  <c r="J36" i="10"/>
  <c r="M36" i="10" s="1"/>
  <c r="J192" i="10"/>
  <c r="M192" i="10" s="1"/>
  <c r="J114" i="10"/>
  <c r="M114" i="10" s="1"/>
  <c r="I36" i="10"/>
  <c r="L36" i="10" s="1"/>
  <c r="I114" i="10"/>
  <c r="L114" i="10" s="1"/>
  <c r="I192" i="10"/>
  <c r="L192" i="10" s="1"/>
  <c r="J75" i="10"/>
  <c r="M75" i="10" s="1"/>
  <c r="H155" i="10"/>
  <c r="J155" i="10" s="1"/>
  <c r="H157" i="10"/>
  <c r="J157" i="10" s="1"/>
  <c r="H198" i="8"/>
  <c r="I36" i="8"/>
  <c r="I72" i="8"/>
  <c r="J78" i="8"/>
  <c r="J74" i="8"/>
  <c r="I111" i="8"/>
  <c r="J117" i="8"/>
  <c r="J113" i="8"/>
  <c r="I189" i="8"/>
  <c r="J198" i="8"/>
  <c r="G196" i="8"/>
  <c r="H150" i="10"/>
  <c r="J150" i="10" s="1"/>
  <c r="Y12" i="9"/>
  <c r="M14" i="9"/>
  <c r="J112" i="10"/>
  <c r="M112" i="10" s="1"/>
  <c r="I34" i="10"/>
  <c r="I73" i="10"/>
  <c r="L73" i="10" s="1"/>
  <c r="J34" i="10"/>
  <c r="I112" i="10"/>
  <c r="L112" i="10" s="1"/>
  <c r="J73" i="10"/>
  <c r="M73" i="10" s="1"/>
  <c r="J190" i="10"/>
  <c r="M190" i="10" s="1"/>
  <c r="I190" i="10"/>
  <c r="L190" i="10" s="1"/>
  <c r="H160" i="8"/>
  <c r="H160" i="10"/>
  <c r="J160" i="10" s="1"/>
  <c r="H190" i="8"/>
  <c r="J35" i="8"/>
  <c r="J72" i="8"/>
  <c r="I78" i="8"/>
  <c r="I74" i="8"/>
  <c r="J111" i="8"/>
  <c r="I117" i="8"/>
  <c r="I113" i="8"/>
  <c r="I198" i="8"/>
  <c r="L198" i="8" s="1"/>
  <c r="I190" i="8"/>
  <c r="G192" i="8"/>
  <c r="L192" i="8" s="1"/>
  <c r="H161" i="8"/>
  <c r="H161" i="10"/>
  <c r="J161" i="10" s="1"/>
  <c r="J39" i="8"/>
  <c r="I35" i="8"/>
  <c r="J81" i="8"/>
  <c r="J73" i="8"/>
  <c r="J120" i="8"/>
  <c r="J112" i="8"/>
  <c r="J193" i="8"/>
  <c r="H197" i="8"/>
  <c r="H200" i="8"/>
  <c r="H163" i="10"/>
  <c r="J163" i="10" s="1"/>
  <c r="J37" i="8"/>
  <c r="I115" i="8"/>
  <c r="I111" i="10"/>
  <c r="L111" i="10" s="1"/>
  <c r="J189" i="10"/>
  <c r="M189" i="10" s="1"/>
  <c r="I189" i="10"/>
  <c r="L189" i="10" s="1"/>
  <c r="J33" i="10"/>
  <c r="M33" i="10" s="1"/>
  <c r="I33" i="10"/>
  <c r="L33" i="10" s="1"/>
  <c r="J111" i="10"/>
  <c r="M111" i="10" s="1"/>
  <c r="J72" i="10"/>
  <c r="M72" i="10" s="1"/>
  <c r="I72" i="10"/>
  <c r="L72" i="10" s="1"/>
  <c r="I197" i="10"/>
  <c r="L197" i="10" s="1"/>
  <c r="I119" i="10"/>
  <c r="L119" i="10" s="1"/>
  <c r="J80" i="10"/>
  <c r="M80" i="10" s="1"/>
  <c r="I41" i="10"/>
  <c r="L41" i="10" s="1"/>
  <c r="J41" i="10"/>
  <c r="M41" i="10" s="1"/>
  <c r="J119" i="10"/>
  <c r="M119" i="10" s="1"/>
  <c r="I80" i="10"/>
  <c r="L80" i="10" s="1"/>
  <c r="J197" i="10"/>
  <c r="M197" i="10" s="1"/>
  <c r="I201" i="10"/>
  <c r="L201" i="10" s="1"/>
  <c r="I45" i="10"/>
  <c r="L45" i="10" s="1"/>
  <c r="J123" i="10"/>
  <c r="M123" i="10" s="1"/>
  <c r="J84" i="10"/>
  <c r="M84" i="10" s="1"/>
  <c r="J45" i="10"/>
  <c r="M45" i="10" s="1"/>
  <c r="I123" i="10"/>
  <c r="L123" i="10" s="1"/>
  <c r="I84" i="10"/>
  <c r="L84" i="10" s="1"/>
  <c r="J201" i="10"/>
  <c r="M201" i="10" s="1"/>
  <c r="J33" i="8"/>
  <c r="J34" i="8"/>
  <c r="I81" i="8"/>
  <c r="I73" i="8"/>
  <c r="I112" i="8"/>
  <c r="I201" i="8"/>
  <c r="L201" i="8" s="1"/>
  <c r="I197" i="8"/>
  <c r="I119" i="8"/>
  <c r="J120" i="10"/>
  <c r="M120" i="10" s="1"/>
  <c r="J198" i="10"/>
  <c r="M198" i="10" s="1"/>
  <c r="I120" i="10"/>
  <c r="L120" i="10" s="1"/>
  <c r="I42" i="10"/>
  <c r="L42" i="10" s="1"/>
  <c r="J42" i="10"/>
  <c r="M42" i="10" s="1"/>
  <c r="I198" i="10"/>
  <c r="L198" i="10" s="1"/>
  <c r="J81" i="10"/>
  <c r="M81" i="10" s="1"/>
  <c r="I81" i="10"/>
  <c r="L81" i="10" s="1"/>
  <c r="H151" i="10"/>
  <c r="J151" i="10" s="1"/>
  <c r="H152" i="10"/>
  <c r="J152" i="10" s="1"/>
  <c r="J193" i="10"/>
  <c r="M193" i="10" s="1"/>
  <c r="I115" i="10"/>
  <c r="L115" i="10" s="1"/>
  <c r="I37" i="10"/>
  <c r="L37" i="10" s="1"/>
  <c r="J76" i="10"/>
  <c r="M76" i="10" s="1"/>
  <c r="I76" i="10"/>
  <c r="L76" i="10" s="1"/>
  <c r="I193" i="10"/>
  <c r="L193" i="10" s="1"/>
  <c r="J37" i="10"/>
  <c r="M37" i="10" s="1"/>
  <c r="J115" i="10"/>
  <c r="M115" i="10" s="1"/>
  <c r="I195" i="10"/>
  <c r="L195" i="10" s="1"/>
  <c r="I78" i="10"/>
  <c r="L78" i="10" s="1"/>
  <c r="J117" i="10"/>
  <c r="M117" i="10" s="1"/>
  <c r="I39" i="10"/>
  <c r="L39" i="10" s="1"/>
  <c r="J39" i="10"/>
  <c r="M39" i="10" s="1"/>
  <c r="I117" i="10"/>
  <c r="L117" i="10" s="1"/>
  <c r="J78" i="10"/>
  <c r="M78" i="10" s="1"/>
  <c r="J195" i="10"/>
  <c r="M195" i="10" s="1"/>
  <c r="H162" i="10"/>
  <c r="J162" i="10" s="1"/>
  <c r="J42" i="8"/>
  <c r="I34" i="8"/>
  <c r="J84" i="8"/>
  <c r="J80" i="8"/>
  <c r="J76" i="8"/>
  <c r="J123" i="8"/>
  <c r="J119" i="8"/>
  <c r="J115" i="8"/>
  <c r="J192" i="8"/>
  <c r="M192" i="8" s="1"/>
  <c r="G197" i="8"/>
  <c r="G195" i="8"/>
  <c r="G194" i="8"/>
  <c r="G193" i="8"/>
  <c r="L193" i="8" s="1"/>
  <c r="G191" i="8"/>
  <c r="L191" i="8" s="1"/>
  <c r="G190" i="8"/>
  <c r="G203" i="8"/>
  <c r="G202" i="8"/>
  <c r="H195" i="8"/>
  <c r="H191" i="8"/>
  <c r="H199" i="8"/>
  <c r="E173" i="8"/>
  <c r="C234" i="8" s="1"/>
  <c r="E172" i="8"/>
  <c r="C225" i="8" s="1"/>
  <c r="E133" i="8"/>
  <c r="B232" i="8"/>
  <c r="B231" i="8"/>
  <c r="E211" i="8"/>
  <c r="B243" i="8"/>
  <c r="E55" i="8"/>
  <c r="E94" i="8"/>
  <c r="E212" i="8"/>
  <c r="M194" i="8"/>
  <c r="M196" i="8"/>
  <c r="M200" i="8"/>
  <c r="F189" i="8"/>
  <c r="E204" i="8"/>
  <c r="M199" i="8"/>
  <c r="M202" i="8"/>
  <c r="M203" i="8"/>
  <c r="M212" i="8" s="1"/>
  <c r="E126" i="8"/>
  <c r="R118" i="8"/>
  <c r="K118" i="8"/>
  <c r="Q118" i="8" s="1"/>
  <c r="R121" i="8"/>
  <c r="K121" i="8"/>
  <c r="Q121" i="8" s="1"/>
  <c r="E87" i="8"/>
  <c r="R79" i="8"/>
  <c r="K79" i="8"/>
  <c r="Q79" i="8" s="1"/>
  <c r="R82" i="8"/>
  <c r="K82" i="8"/>
  <c r="Q82" i="8" s="1"/>
  <c r="K43" i="8"/>
  <c r="Q43" i="8" s="1"/>
  <c r="M154" i="8"/>
  <c r="R43" i="8"/>
  <c r="N10" i="9"/>
  <c r="N29" i="9" s="1"/>
  <c r="N47" i="9" s="1"/>
  <c r="B29" i="9"/>
  <c r="B47" i="9" s="1"/>
  <c r="N11" i="9"/>
  <c r="N30" i="9" s="1"/>
  <c r="N48" i="9" s="1"/>
  <c r="B30" i="9"/>
  <c r="B48" i="9" s="1"/>
  <c r="N12" i="9"/>
  <c r="N31" i="9" s="1"/>
  <c r="N49" i="9" s="1"/>
  <c r="B31" i="9"/>
  <c r="B49" i="9" s="1"/>
  <c r="N13" i="9"/>
  <c r="N32" i="9" s="1"/>
  <c r="N50" i="9" s="1"/>
  <c r="B32" i="9"/>
  <c r="B50" i="9" s="1"/>
  <c r="N14" i="9"/>
  <c r="N33" i="9" s="1"/>
  <c r="N51" i="9" s="1"/>
  <c r="B33" i="9"/>
  <c r="B51" i="9" s="1"/>
  <c r="N15" i="9"/>
  <c r="N34" i="9" s="1"/>
  <c r="N52" i="9" s="1"/>
  <c r="B34" i="9"/>
  <c r="B52" i="9" s="1"/>
  <c r="N16" i="9"/>
  <c r="N35" i="9" s="1"/>
  <c r="N53" i="9" s="1"/>
  <c r="B35" i="9"/>
  <c r="B53" i="9" s="1"/>
  <c r="N17" i="9"/>
  <c r="N36" i="9" s="1"/>
  <c r="N54" i="9" s="1"/>
  <c r="B36" i="9"/>
  <c r="B54" i="9" s="1"/>
  <c r="E165" i="8"/>
  <c r="E48" i="8"/>
  <c r="N18" i="9"/>
  <c r="N37" i="9" s="1"/>
  <c r="N55" i="9" s="1"/>
  <c r="B37" i="9"/>
  <c r="B55" i="9" s="1"/>
  <c r="N19" i="9"/>
  <c r="N38" i="9" s="1"/>
  <c r="N56" i="9" s="1"/>
  <c r="B38" i="9"/>
  <c r="B56" i="9" s="1"/>
  <c r="N20" i="9"/>
  <c r="N39" i="9" s="1"/>
  <c r="N57" i="9" s="1"/>
  <c r="B39" i="9"/>
  <c r="B57" i="9" s="1"/>
  <c r="N21" i="9"/>
  <c r="N40" i="9" s="1"/>
  <c r="N58" i="9" s="1"/>
  <c r="B40" i="9"/>
  <c r="B58" i="9" s="1"/>
  <c r="N22" i="9"/>
  <c r="N41" i="9" s="1"/>
  <c r="N59" i="9" s="1"/>
  <c r="B41" i="9"/>
  <c r="B59" i="9" s="1"/>
  <c r="B42" i="9"/>
  <c r="B60" i="9" s="1"/>
  <c r="N23" i="9"/>
  <c r="N42" i="9" s="1"/>
  <c r="N60" i="9" s="1"/>
  <c r="N24" i="9"/>
  <c r="N43" i="9" s="1"/>
  <c r="N61" i="9" s="1"/>
  <c r="B43" i="9"/>
  <c r="B61" i="9" s="1"/>
  <c r="M193" i="8" l="1"/>
  <c r="K193" i="8" s="1"/>
  <c r="Q193" i="8" s="1"/>
  <c r="M191" i="8"/>
  <c r="K191" i="8" s="1"/>
  <c r="Q191" i="8" s="1"/>
  <c r="M190" i="8"/>
  <c r="M197" i="8"/>
  <c r="M195" i="8"/>
  <c r="I162" i="10"/>
  <c r="M162" i="10" s="1"/>
  <c r="N162" i="10"/>
  <c r="N151" i="10"/>
  <c r="I151" i="10"/>
  <c r="M151" i="10" s="1"/>
  <c r="I160" i="10"/>
  <c r="M160" i="10" s="1"/>
  <c r="N160" i="10"/>
  <c r="N150" i="10"/>
  <c r="I150" i="10"/>
  <c r="N157" i="10"/>
  <c r="I157" i="10"/>
  <c r="M157" i="10" s="1"/>
  <c r="I152" i="10"/>
  <c r="M152" i="10" s="1"/>
  <c r="N152" i="10"/>
  <c r="N163" i="10"/>
  <c r="I163" i="10"/>
  <c r="M163" i="10" s="1"/>
  <c r="N161" i="10"/>
  <c r="I161" i="10"/>
  <c r="M161" i="10" s="1"/>
  <c r="N155" i="10"/>
  <c r="I155" i="10"/>
  <c r="M155" i="10" s="1"/>
  <c r="M198" i="8"/>
  <c r="R198" i="8" s="1"/>
  <c r="C244" i="8"/>
  <c r="L197" i="8"/>
  <c r="R73" i="10"/>
  <c r="R75" i="10"/>
  <c r="R195" i="10"/>
  <c r="K193" i="10"/>
  <c r="Q193" i="10" s="1"/>
  <c r="L190" i="8"/>
  <c r="R190" i="10"/>
  <c r="R191" i="10"/>
  <c r="K195" i="10"/>
  <c r="Q195" i="10" s="1"/>
  <c r="K33" i="10"/>
  <c r="L55" i="10"/>
  <c r="L48" i="10"/>
  <c r="R33" i="10"/>
  <c r="R113" i="10"/>
  <c r="K113" i="10"/>
  <c r="Q113" i="10" s="1"/>
  <c r="L195" i="8"/>
  <c r="R42" i="10"/>
  <c r="K42" i="10"/>
  <c r="Q42" i="10" s="1"/>
  <c r="K41" i="10"/>
  <c r="Q41" i="10" s="1"/>
  <c r="R41" i="10"/>
  <c r="M48" i="10"/>
  <c r="M55" i="10"/>
  <c r="R112" i="10"/>
  <c r="K112" i="10"/>
  <c r="Q112" i="10" s="1"/>
  <c r="K75" i="10"/>
  <c r="Q75" i="10" s="1"/>
  <c r="R120" i="10"/>
  <c r="K120" i="10"/>
  <c r="Q120" i="10" s="1"/>
  <c r="L211" i="10"/>
  <c r="L204" i="10"/>
  <c r="R189" i="10"/>
  <c r="K189" i="10"/>
  <c r="J172" i="10"/>
  <c r="J165" i="10"/>
  <c r="M133" i="10"/>
  <c r="M126" i="10"/>
  <c r="R76" i="10"/>
  <c r="K76" i="10"/>
  <c r="Q76" i="10" s="1"/>
  <c r="K45" i="10"/>
  <c r="Q45" i="10" s="1"/>
  <c r="R45" i="10"/>
  <c r="K119" i="10"/>
  <c r="Q119" i="10" s="1"/>
  <c r="R119" i="10"/>
  <c r="M204" i="10"/>
  <c r="M211" i="10"/>
  <c r="K73" i="10"/>
  <c r="Q73" i="10" s="1"/>
  <c r="K192" i="10"/>
  <c r="Q192" i="10" s="1"/>
  <c r="R192" i="10"/>
  <c r="K74" i="10"/>
  <c r="Q74" i="10" s="1"/>
  <c r="R74" i="10"/>
  <c r="K198" i="10"/>
  <c r="Q198" i="10" s="1"/>
  <c r="R198" i="10"/>
  <c r="K117" i="10"/>
  <c r="Q117" i="10" s="1"/>
  <c r="R117" i="10"/>
  <c r="K39" i="10"/>
  <c r="Q39" i="10" s="1"/>
  <c r="R39" i="10"/>
  <c r="R201" i="10"/>
  <c r="K201" i="10"/>
  <c r="Q201" i="10" s="1"/>
  <c r="K197" i="10"/>
  <c r="Q197" i="10" s="1"/>
  <c r="R197" i="10"/>
  <c r="K111" i="10"/>
  <c r="L133" i="10"/>
  <c r="R111" i="10"/>
  <c r="L126" i="10"/>
  <c r="R114" i="10"/>
  <c r="K114" i="10"/>
  <c r="Q114" i="10" s="1"/>
  <c r="R35" i="10"/>
  <c r="K35" i="10"/>
  <c r="Q35" i="10" s="1"/>
  <c r="K123" i="10"/>
  <c r="Q123" i="10" s="1"/>
  <c r="R123" i="10"/>
  <c r="R37" i="10"/>
  <c r="K37" i="10"/>
  <c r="Q37" i="10" s="1"/>
  <c r="K81" i="10"/>
  <c r="Q81" i="10" s="1"/>
  <c r="R81" i="10"/>
  <c r="K72" i="10"/>
  <c r="L87" i="10"/>
  <c r="L94" i="10"/>
  <c r="R72" i="10"/>
  <c r="K36" i="10"/>
  <c r="Q36" i="10" s="1"/>
  <c r="R36" i="10"/>
  <c r="K191" i="10"/>
  <c r="Q191" i="10" s="1"/>
  <c r="R193" i="10"/>
  <c r="R78" i="10"/>
  <c r="K78" i="10"/>
  <c r="Q78" i="10" s="1"/>
  <c r="R115" i="10"/>
  <c r="K115" i="10"/>
  <c r="Q115" i="10" s="1"/>
  <c r="R84" i="10"/>
  <c r="K84" i="10"/>
  <c r="Q84" i="10" s="1"/>
  <c r="R80" i="10"/>
  <c r="K80" i="10"/>
  <c r="Q80" i="10" s="1"/>
  <c r="M94" i="10"/>
  <c r="M87" i="10"/>
  <c r="K190" i="10"/>
  <c r="Q190" i="10" s="1"/>
  <c r="G189" i="8"/>
  <c r="L189" i="8" s="1"/>
  <c r="H189" i="8"/>
  <c r="M189" i="8" s="1"/>
  <c r="M204" i="8" s="1"/>
  <c r="C223" i="8"/>
  <c r="C242" i="8" s="1"/>
  <c r="C224" i="8"/>
  <c r="C243" i="8" s="1"/>
  <c r="C222" i="8"/>
  <c r="G212" i="8"/>
  <c r="L203" i="8"/>
  <c r="L212" i="8" s="1"/>
  <c r="K212" i="8" s="1"/>
  <c r="D235" i="8" s="1"/>
  <c r="C235" i="8"/>
  <c r="C236" i="8" s="1"/>
  <c r="E213" i="8"/>
  <c r="D212" i="8" s="1"/>
  <c r="C226" i="8"/>
  <c r="J212" i="8"/>
  <c r="R202" i="8"/>
  <c r="K202" i="8"/>
  <c r="Q202" i="8" s="1"/>
  <c r="R200" i="8"/>
  <c r="K200" i="8"/>
  <c r="Q200" i="8" s="1"/>
  <c r="R196" i="8"/>
  <c r="K196" i="8"/>
  <c r="Q196" i="8" s="1"/>
  <c r="R192" i="8"/>
  <c r="K192" i="8"/>
  <c r="Q192" i="8" s="1"/>
  <c r="R201" i="8"/>
  <c r="K201" i="8"/>
  <c r="Q201" i="8" s="1"/>
  <c r="K199" i="8"/>
  <c r="Q199" i="8" s="1"/>
  <c r="R199" i="8"/>
  <c r="F204" i="8"/>
  <c r="R194" i="8"/>
  <c r="K194" i="8"/>
  <c r="Q194" i="8" s="1"/>
  <c r="E174" i="8"/>
  <c r="E135" i="8"/>
  <c r="D134" i="8" s="1"/>
  <c r="E96" i="8"/>
  <c r="D95" i="8" s="1"/>
  <c r="M159" i="8"/>
  <c r="E57" i="8"/>
  <c r="D55" i="8" s="1"/>
  <c r="I173" i="8"/>
  <c r="N173" i="8"/>
  <c r="R191" i="8" l="1"/>
  <c r="R193" i="8"/>
  <c r="K197" i="8"/>
  <c r="Q197" i="8" s="1"/>
  <c r="R195" i="8"/>
  <c r="K190" i="8"/>
  <c r="Q190" i="8" s="1"/>
  <c r="R190" i="8"/>
  <c r="K195" i="8"/>
  <c r="Q195" i="8" s="1"/>
  <c r="K198" i="8"/>
  <c r="Q198" i="8" s="1"/>
  <c r="R197" i="8"/>
  <c r="R87" i="10"/>
  <c r="R94" i="10"/>
  <c r="R96" i="10" s="1"/>
  <c r="M135" i="10"/>
  <c r="J135" i="10" s="1"/>
  <c r="J133" i="10"/>
  <c r="I211" i="10"/>
  <c r="K211" i="10"/>
  <c r="L213" i="10"/>
  <c r="I213" i="10" s="1"/>
  <c r="R133" i="10"/>
  <c r="R135" i="10" s="1"/>
  <c r="R126" i="10"/>
  <c r="N172" i="10"/>
  <c r="N174" i="10" s="1"/>
  <c r="N165" i="10"/>
  <c r="R55" i="10"/>
  <c r="R57" i="10" s="1"/>
  <c r="R48" i="10"/>
  <c r="R211" i="10"/>
  <c r="R213" i="10" s="1"/>
  <c r="R204" i="10"/>
  <c r="K94" i="10"/>
  <c r="L96" i="10"/>
  <c r="I96" i="10" s="1"/>
  <c r="I94" i="10"/>
  <c r="I133" i="10"/>
  <c r="L135" i="10"/>
  <c r="I135" i="10" s="1"/>
  <c r="K133" i="10"/>
  <c r="I165" i="10"/>
  <c r="M150" i="10"/>
  <c r="M96" i="10"/>
  <c r="J96" i="10" s="1"/>
  <c r="J94" i="10"/>
  <c r="K87" i="10"/>
  <c r="Q72" i="10"/>
  <c r="Q111" i="10"/>
  <c r="K126" i="10"/>
  <c r="I55" i="10"/>
  <c r="L57" i="10"/>
  <c r="I57" i="10" s="1"/>
  <c r="K55" i="10"/>
  <c r="H172" i="10"/>
  <c r="J174" i="10"/>
  <c r="H174" i="10" s="1"/>
  <c r="I172" i="10"/>
  <c r="M57" i="10"/>
  <c r="J57" i="10" s="1"/>
  <c r="J55" i="10"/>
  <c r="Q33" i="10"/>
  <c r="K48" i="10"/>
  <c r="C245" i="8"/>
  <c r="M213" i="10"/>
  <c r="J213" i="10" s="1"/>
  <c r="J211" i="10"/>
  <c r="K204" i="10"/>
  <c r="Q189" i="10"/>
  <c r="D94" i="8"/>
  <c r="D133" i="8"/>
  <c r="D211" i="8"/>
  <c r="D213" i="8" s="1"/>
  <c r="K203" i="8"/>
  <c r="Q203" i="8" s="1"/>
  <c r="Q212" i="8" s="1"/>
  <c r="P212" i="8" s="1"/>
  <c r="M211" i="8"/>
  <c r="M213" i="8" s="1"/>
  <c r="L211" i="8"/>
  <c r="L213" i="8" s="1"/>
  <c r="L204" i="8"/>
  <c r="K189" i="8"/>
  <c r="Q189" i="8" s="1"/>
  <c r="Q211" i="8" s="1"/>
  <c r="R189" i="8"/>
  <c r="R211" i="8" s="1"/>
  <c r="R203" i="8"/>
  <c r="R212" i="8" s="1"/>
  <c r="I212" i="8"/>
  <c r="D173" i="8"/>
  <c r="G204" i="8"/>
  <c r="G211" i="8"/>
  <c r="E235" i="8"/>
  <c r="D234" i="8"/>
  <c r="H204" i="8"/>
  <c r="H211" i="8"/>
  <c r="H213" i="8" s="1"/>
  <c r="D172" i="8"/>
  <c r="L173" i="8"/>
  <c r="D56" i="8"/>
  <c r="D57" i="8" s="1"/>
  <c r="D96" i="8"/>
  <c r="C241" i="8"/>
  <c r="C227" i="8"/>
  <c r="D174" i="8" l="1"/>
  <c r="C4" i="9"/>
  <c r="Q48" i="10"/>
  <c r="Q55" i="10"/>
  <c r="D224" i="10"/>
  <c r="K135" i="10"/>
  <c r="Q133" i="10"/>
  <c r="Q126" i="10"/>
  <c r="D225" i="10"/>
  <c r="I174" i="10"/>
  <c r="Q94" i="10"/>
  <c r="Q87" i="10"/>
  <c r="K213" i="10"/>
  <c r="D226" i="10"/>
  <c r="Q204" i="10"/>
  <c r="Q211" i="10"/>
  <c r="D223" i="10"/>
  <c r="K96" i="10"/>
  <c r="D222" i="10"/>
  <c r="K57" i="10"/>
  <c r="M165" i="10"/>
  <c r="M172" i="10"/>
  <c r="R213" i="8"/>
  <c r="R204" i="8"/>
  <c r="K211" i="8"/>
  <c r="K213" i="8" s="1"/>
  <c r="K204" i="8"/>
  <c r="J211" i="8"/>
  <c r="G213" i="8"/>
  <c r="I213" i="8" s="1"/>
  <c r="I211" i="8"/>
  <c r="J213" i="8"/>
  <c r="Q213" i="8"/>
  <c r="Q204" i="8"/>
  <c r="D135" i="8"/>
  <c r="C246" i="8"/>
  <c r="B249" i="8" s="1"/>
  <c r="D242" i="10" l="1"/>
  <c r="E242" i="10" s="1"/>
  <c r="E223" i="10"/>
  <c r="D245" i="10"/>
  <c r="E245" i="10" s="1"/>
  <c r="E226" i="10"/>
  <c r="D227" i="10"/>
  <c r="E227" i="10" s="1"/>
  <c r="D244" i="10"/>
  <c r="E244" i="10" s="1"/>
  <c r="E225" i="10"/>
  <c r="P211" i="10"/>
  <c r="Q213" i="10"/>
  <c r="P133" i="10"/>
  <c r="Q135" i="10"/>
  <c r="D243" i="10"/>
  <c r="E243" i="10" s="1"/>
  <c r="E224" i="10"/>
  <c r="P55" i="10"/>
  <c r="Q57" i="10"/>
  <c r="M174" i="10"/>
  <c r="L172" i="10"/>
  <c r="D241" i="10"/>
  <c r="E222" i="10"/>
  <c r="Q96" i="10"/>
  <c r="P94" i="10"/>
  <c r="P211" i="8"/>
  <c r="D226" i="8"/>
  <c r="E241" i="10" l="1"/>
  <c r="D246" i="10"/>
  <c r="E246" i="10" s="1"/>
  <c r="O98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74" i="1"/>
  <c r="H36" i="1" l="1"/>
  <c r="H37" i="1"/>
  <c r="H41" i="1"/>
  <c r="H42" i="1"/>
  <c r="H47" i="1"/>
  <c r="H48" i="1"/>
  <c r="C99" i="1" l="1"/>
  <c r="C98" i="1"/>
  <c r="H26" i="2" l="1"/>
  <c r="C26" i="2"/>
  <c r="O26" i="2" s="1"/>
  <c r="B26" i="2"/>
  <c r="N26" i="2" s="1"/>
  <c r="N47" i="2" s="1"/>
  <c r="N67" i="2" s="1"/>
  <c r="C25" i="2"/>
  <c r="O25" i="2" s="1"/>
  <c r="B25" i="2"/>
  <c r="N25" i="2" s="1"/>
  <c r="N46" i="2" s="1"/>
  <c r="N66" i="2" s="1"/>
  <c r="C24" i="2"/>
  <c r="O24" i="2" s="1"/>
  <c r="B24" i="2"/>
  <c r="R23" i="2"/>
  <c r="P23" i="2"/>
  <c r="F23" i="2"/>
  <c r="D23" i="2"/>
  <c r="C23" i="2"/>
  <c r="O23" i="2" s="1"/>
  <c r="B23" i="2"/>
  <c r="N23" i="2" s="1"/>
  <c r="N44" i="2" s="1"/>
  <c r="N64" i="2" s="1"/>
  <c r="C22" i="2"/>
  <c r="O22" i="2" s="1"/>
  <c r="B22" i="2"/>
  <c r="C21" i="2"/>
  <c r="O21" i="2" s="1"/>
  <c r="B21" i="2"/>
  <c r="B42" i="2" s="1"/>
  <c r="B62" i="2" s="1"/>
  <c r="C20" i="2"/>
  <c r="O20" i="2" s="1"/>
  <c r="B20" i="2"/>
  <c r="B41" i="2" s="1"/>
  <c r="B61" i="2" s="1"/>
  <c r="C19" i="2"/>
  <c r="O19" i="2" s="1"/>
  <c r="B19" i="2"/>
  <c r="C18" i="2"/>
  <c r="O18" i="2" s="1"/>
  <c r="B18" i="2"/>
  <c r="N18" i="2" s="1"/>
  <c r="N39" i="2" s="1"/>
  <c r="N59" i="2" s="1"/>
  <c r="C17" i="2"/>
  <c r="O17" i="2" s="1"/>
  <c r="B17" i="2"/>
  <c r="C16" i="2"/>
  <c r="O16" i="2" s="1"/>
  <c r="B16" i="2"/>
  <c r="N16" i="2" s="1"/>
  <c r="N37" i="2" s="1"/>
  <c r="N57" i="2" s="1"/>
  <c r="C15" i="2"/>
  <c r="O15" i="2" s="1"/>
  <c r="B15" i="2"/>
  <c r="C14" i="2"/>
  <c r="O14" i="2" s="1"/>
  <c r="B14" i="2"/>
  <c r="N14" i="2" s="1"/>
  <c r="N35" i="2" s="1"/>
  <c r="N55" i="2" s="1"/>
  <c r="C13" i="2"/>
  <c r="O13" i="2" s="1"/>
  <c r="B13" i="2"/>
  <c r="C12" i="2"/>
  <c r="O12" i="2" s="1"/>
  <c r="B12" i="2"/>
  <c r="N12" i="2" s="1"/>
  <c r="N33" i="2" s="1"/>
  <c r="N53" i="2" s="1"/>
  <c r="C11" i="2"/>
  <c r="O11" i="2" s="1"/>
  <c r="B11" i="2"/>
  <c r="W21" i="2"/>
  <c r="W16" i="2"/>
  <c r="Y16" i="2" s="1"/>
  <c r="W12" i="2"/>
  <c r="Y12" i="2" s="1"/>
  <c r="R16" i="2"/>
  <c r="R15" i="2"/>
  <c r="R12" i="2"/>
  <c r="R11" i="2"/>
  <c r="P16" i="2"/>
  <c r="P11" i="2"/>
  <c r="P17" i="2"/>
  <c r="K14" i="2"/>
  <c r="M14" i="2" s="1"/>
  <c r="K22" i="2"/>
  <c r="D18" i="2"/>
  <c r="D16" i="2"/>
  <c r="D13" i="2"/>
  <c r="D10" i="2"/>
  <c r="C10" i="2"/>
  <c r="O10" i="2" s="1"/>
  <c r="B10" i="2"/>
  <c r="B111" i="1"/>
  <c r="K57" i="1"/>
  <c r="K34" i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H32" i="1"/>
  <c r="J32" i="1" s="1"/>
  <c r="K32" i="1" s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N98" i="1"/>
  <c r="O75" i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N75" i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J73" i="1"/>
  <c r="M73" i="1" s="1"/>
  <c r="O73" i="1" s="1"/>
  <c r="H97" i="1"/>
  <c r="J97" i="1" s="1"/>
  <c r="M97" i="1" s="1"/>
  <c r="O97" i="1" s="1"/>
  <c r="I86" i="1" l="1"/>
  <c r="J86" i="1"/>
  <c r="H44" i="1"/>
  <c r="H39" i="1"/>
  <c r="C58" i="1"/>
  <c r="B107" i="1" s="1"/>
  <c r="C57" i="1"/>
  <c r="B106" i="1" s="1"/>
  <c r="B47" i="2"/>
  <c r="B67" i="2" s="1"/>
  <c r="N20" i="2"/>
  <c r="N41" i="2" s="1"/>
  <c r="N61" i="2" s="1"/>
  <c r="B39" i="2"/>
  <c r="B59" i="2" s="1"/>
  <c r="B46" i="2"/>
  <c r="B66" i="2" s="1"/>
  <c r="B35" i="2"/>
  <c r="B55" i="2" s="1"/>
  <c r="N99" i="1"/>
  <c r="O99" i="1"/>
  <c r="K58" i="1"/>
  <c r="B38" i="2"/>
  <c r="B58" i="2" s="1"/>
  <c r="N17" i="2"/>
  <c r="N38" i="2" s="1"/>
  <c r="N58" i="2" s="1"/>
  <c r="I73" i="1"/>
  <c r="L73" i="1" s="1"/>
  <c r="N73" i="1" s="1"/>
  <c r="G97" i="1"/>
  <c r="I97" i="1" s="1"/>
  <c r="L97" i="1" s="1"/>
  <c r="N97" i="1" s="1"/>
  <c r="F19" i="2"/>
  <c r="F15" i="2"/>
  <c r="F11" i="2"/>
  <c r="F18" i="2"/>
  <c r="F13" i="2"/>
  <c r="F12" i="2"/>
  <c r="F16" i="2"/>
  <c r="F10" i="2"/>
  <c r="K19" i="2"/>
  <c r="M19" i="2" s="1"/>
  <c r="N10" i="2"/>
  <c r="N31" i="2" s="1"/>
  <c r="N51" i="2" s="1"/>
  <c r="B31" i="2"/>
  <c r="B51" i="2" s="1"/>
  <c r="F14" i="2"/>
  <c r="N24" i="2"/>
  <c r="N45" i="2" s="1"/>
  <c r="N65" i="2" s="1"/>
  <c r="B45" i="2"/>
  <c r="B65" i="2" s="1"/>
  <c r="K25" i="2"/>
  <c r="K21" i="2"/>
  <c r="K16" i="2"/>
  <c r="M16" i="2" s="1"/>
  <c r="K24" i="2"/>
  <c r="K18" i="2"/>
  <c r="K13" i="2"/>
  <c r="K11" i="2"/>
  <c r="M11" i="2" s="1"/>
  <c r="K23" i="2"/>
  <c r="M23" i="2" s="1"/>
  <c r="K15" i="2"/>
  <c r="M15" i="2" s="1"/>
  <c r="K10" i="2"/>
  <c r="J74" i="1" s="1"/>
  <c r="D12" i="2"/>
  <c r="P12" i="2"/>
  <c r="B32" i="2"/>
  <c r="B52" i="2" s="1"/>
  <c r="N11" i="2"/>
  <c r="N32" i="2" s="1"/>
  <c r="N52" i="2" s="1"/>
  <c r="B40" i="2"/>
  <c r="B60" i="2" s="1"/>
  <c r="N19" i="2"/>
  <c r="N40" i="2" s="1"/>
  <c r="N60" i="2" s="1"/>
  <c r="B34" i="2"/>
  <c r="B54" i="2" s="1"/>
  <c r="N13" i="2"/>
  <c r="N34" i="2" s="1"/>
  <c r="N54" i="2" s="1"/>
  <c r="D19" i="2"/>
  <c r="D15" i="2"/>
  <c r="D11" i="2"/>
  <c r="D14" i="2"/>
  <c r="P10" i="2"/>
  <c r="P15" i="2"/>
  <c r="B36" i="2"/>
  <c r="B56" i="2" s="1"/>
  <c r="N15" i="2"/>
  <c r="N36" i="2" s="1"/>
  <c r="N56" i="2" s="1"/>
  <c r="B44" i="2"/>
  <c r="B64" i="2" s="1"/>
  <c r="W22" i="2"/>
  <c r="N21" i="2"/>
  <c r="N42" i="2" s="1"/>
  <c r="N62" i="2" s="1"/>
  <c r="R17" i="2"/>
  <c r="W10" i="2"/>
  <c r="Y10" i="2" s="1"/>
  <c r="W23" i="2"/>
  <c r="Y23" i="2" s="1"/>
  <c r="B33" i="2"/>
  <c r="B53" i="2" s="1"/>
  <c r="B37" i="2"/>
  <c r="B57" i="2" s="1"/>
  <c r="R10" i="2"/>
  <c r="W11" i="2"/>
  <c r="W15" i="2"/>
  <c r="Y15" i="2" s="1"/>
  <c r="B43" i="2"/>
  <c r="B63" i="2" s="1"/>
  <c r="N22" i="2"/>
  <c r="N43" i="2" s="1"/>
  <c r="N63" i="2" s="1"/>
  <c r="H33" i="1" l="1"/>
  <c r="J77" i="1"/>
  <c r="I82" i="1"/>
  <c r="J82" i="1"/>
  <c r="J89" i="1"/>
  <c r="I89" i="1"/>
  <c r="J85" i="1"/>
  <c r="I85" i="1"/>
  <c r="J87" i="1"/>
  <c r="I87" i="1"/>
  <c r="I77" i="1"/>
  <c r="I78" i="1"/>
  <c r="J78" i="1"/>
  <c r="I75" i="1"/>
  <c r="J75" i="1"/>
  <c r="I80" i="1"/>
  <c r="I79" i="1"/>
  <c r="J79" i="1"/>
  <c r="J88" i="1"/>
  <c r="I88" i="1"/>
  <c r="I83" i="1"/>
  <c r="J83" i="1"/>
  <c r="J80" i="1"/>
  <c r="B112" i="1"/>
  <c r="Y11" i="2"/>
  <c r="H45" i="1"/>
  <c r="H38" i="1"/>
  <c r="M10" i="2"/>
  <c r="M13" i="2"/>
  <c r="H35" i="1"/>
  <c r="M18" i="2"/>
  <c r="H46" i="1"/>
  <c r="H34" i="1"/>
  <c r="K12" i="2"/>
  <c r="I76" i="1" s="1"/>
  <c r="W20" i="2"/>
  <c r="W17" i="2"/>
  <c r="B113" i="1"/>
  <c r="J76" i="1" l="1"/>
  <c r="Y17" i="2"/>
  <c r="H40" i="1"/>
  <c r="H43" i="1"/>
  <c r="M12" i="2"/>
  <c r="E45" i="1" l="1"/>
  <c r="E43" i="1"/>
  <c r="E46" i="1"/>
  <c r="E44" i="1"/>
  <c r="F43" i="1" l="1"/>
  <c r="G43" i="1" s="1"/>
  <c r="F45" i="1"/>
  <c r="G45" i="1" s="1"/>
  <c r="F44" i="1"/>
  <c r="G44" i="1" s="1"/>
  <c r="F46" i="1"/>
  <c r="G46" i="1" s="1"/>
  <c r="E35" i="1" l="1"/>
  <c r="J47" i="1"/>
  <c r="E47" i="1"/>
  <c r="J49" i="1"/>
  <c r="E49" i="1"/>
  <c r="J41" i="1"/>
  <c r="E41" i="1"/>
  <c r="D50" i="1"/>
  <c r="J42" i="1"/>
  <c r="E42" i="1"/>
  <c r="J36" i="1"/>
  <c r="E36" i="1"/>
  <c r="E40" i="1"/>
  <c r="J48" i="1"/>
  <c r="E48" i="1"/>
  <c r="J37" i="1"/>
  <c r="E37" i="1"/>
  <c r="E38" i="1"/>
  <c r="E34" i="1"/>
  <c r="E39" i="1"/>
  <c r="N37" i="1" l="1"/>
  <c r="I37" i="1"/>
  <c r="M37" i="1" s="1"/>
  <c r="N48" i="1"/>
  <c r="I48" i="1"/>
  <c r="N41" i="1"/>
  <c r="I41" i="1"/>
  <c r="N49" i="1"/>
  <c r="I49" i="1"/>
  <c r="N47" i="1"/>
  <c r="I47" i="1"/>
  <c r="N36" i="1"/>
  <c r="I36" i="1"/>
  <c r="N42" i="1"/>
  <c r="I42" i="1"/>
  <c r="F39" i="1"/>
  <c r="G39" i="1" s="1"/>
  <c r="F37" i="1"/>
  <c r="E50" i="1"/>
  <c r="E57" i="1"/>
  <c r="C106" i="1" s="1"/>
  <c r="F33" i="1"/>
  <c r="G33" i="1" s="1"/>
  <c r="F41" i="1"/>
  <c r="G41" i="1" s="1"/>
  <c r="F34" i="1"/>
  <c r="G34" i="1" s="1"/>
  <c r="F36" i="1"/>
  <c r="G36" i="1" s="1"/>
  <c r="F49" i="1"/>
  <c r="G49" i="1" s="1"/>
  <c r="E58" i="1"/>
  <c r="C112" i="1" s="1"/>
  <c r="F35" i="1"/>
  <c r="F40" i="1"/>
  <c r="J58" i="1"/>
  <c r="F38" i="1"/>
  <c r="G38" i="1" s="1"/>
  <c r="F48" i="1"/>
  <c r="G48" i="1" s="1"/>
  <c r="M48" i="1"/>
  <c r="F42" i="1"/>
  <c r="G42" i="1" s="1"/>
  <c r="F47" i="1"/>
  <c r="G47" i="1" s="1"/>
  <c r="J33" i="1" l="1"/>
  <c r="N58" i="1"/>
  <c r="I58" i="1"/>
  <c r="D112" i="1" s="1"/>
  <c r="M49" i="1"/>
  <c r="M58" i="1" s="1"/>
  <c r="M41" i="1"/>
  <c r="M36" i="1"/>
  <c r="M42" i="1"/>
  <c r="M47" i="1"/>
  <c r="F50" i="1"/>
  <c r="F58" i="1"/>
  <c r="F57" i="1"/>
  <c r="E59" i="1"/>
  <c r="N33" i="1" l="1"/>
  <c r="I33" i="1"/>
  <c r="M33" i="1" s="1"/>
  <c r="L58" i="1"/>
  <c r="F59" i="1"/>
  <c r="D58" i="1"/>
  <c r="D57" i="1"/>
  <c r="E87" i="1" l="1"/>
  <c r="E89" i="1"/>
  <c r="E88" i="1"/>
  <c r="E86" i="1"/>
  <c r="E85" i="1"/>
  <c r="G58" i="1"/>
  <c r="H58" i="1" s="1"/>
  <c r="G40" i="1"/>
  <c r="G35" i="1"/>
  <c r="J35" i="1" s="1"/>
  <c r="G37" i="1"/>
  <c r="D59" i="1"/>
  <c r="I35" i="1" l="1"/>
  <c r="N35" i="1"/>
  <c r="F89" i="1"/>
  <c r="F87" i="1"/>
  <c r="G50" i="1"/>
  <c r="G57" i="1"/>
  <c r="F85" i="1"/>
  <c r="F88" i="1"/>
  <c r="F86" i="1"/>
  <c r="G59" i="1" l="1"/>
  <c r="J34" i="1" l="1"/>
  <c r="J45" i="1"/>
  <c r="J39" i="1"/>
  <c r="J43" i="1"/>
  <c r="J40" i="1"/>
  <c r="J38" i="1"/>
  <c r="J46" i="1"/>
  <c r="J44" i="1"/>
  <c r="N44" i="1" l="1"/>
  <c r="I44" i="1"/>
  <c r="M44" i="1" s="1"/>
  <c r="N38" i="1"/>
  <c r="I38" i="1"/>
  <c r="M38" i="1" s="1"/>
  <c r="N43" i="1"/>
  <c r="I43" i="1"/>
  <c r="M43" i="1" s="1"/>
  <c r="N45" i="1"/>
  <c r="I45" i="1"/>
  <c r="M45" i="1" s="1"/>
  <c r="N46" i="1"/>
  <c r="I46" i="1"/>
  <c r="M46" i="1" s="1"/>
  <c r="N40" i="1"/>
  <c r="I40" i="1"/>
  <c r="M40" i="1" s="1"/>
  <c r="N39" i="1"/>
  <c r="I39" i="1"/>
  <c r="M39" i="1" s="1"/>
  <c r="N34" i="1"/>
  <c r="I34" i="1"/>
  <c r="M34" i="1" s="1"/>
  <c r="J57" i="1"/>
  <c r="J50" i="1"/>
  <c r="M35" i="1"/>
  <c r="I57" i="1" l="1"/>
  <c r="D106" i="1" s="1"/>
  <c r="J59" i="1"/>
  <c r="H59" i="1" s="1"/>
  <c r="H57" i="1"/>
  <c r="I50" i="1"/>
  <c r="N50" i="1"/>
  <c r="N57" i="1"/>
  <c r="N59" i="1" s="1"/>
  <c r="M57" i="1" l="1"/>
  <c r="L57" i="1" s="1"/>
  <c r="M50" i="1"/>
  <c r="I59" i="1"/>
  <c r="M59" i="1" l="1"/>
  <c r="L81" i="1" l="1"/>
  <c r="E81" i="1"/>
  <c r="E77" i="1"/>
  <c r="E79" i="1"/>
  <c r="E76" i="1"/>
  <c r="E75" i="1"/>
  <c r="E78" i="1"/>
  <c r="E80" i="1"/>
  <c r="E90" i="1"/>
  <c r="E82" i="1"/>
  <c r="L84" i="1"/>
  <c r="E84" i="1"/>
  <c r="E83" i="1"/>
  <c r="E98" i="1" l="1"/>
  <c r="C107" i="1" s="1"/>
  <c r="F82" i="1"/>
  <c r="F81" i="1"/>
  <c r="M81" i="1"/>
  <c r="K81" i="1" s="1"/>
  <c r="Q81" i="1" s="1"/>
  <c r="F80" i="1"/>
  <c r="F78" i="1"/>
  <c r="F75" i="1"/>
  <c r="F79" i="1"/>
  <c r="M84" i="1"/>
  <c r="R84" i="1" s="1"/>
  <c r="F84" i="1"/>
  <c r="F90" i="1"/>
  <c r="E99" i="1"/>
  <c r="C113" i="1" s="1"/>
  <c r="D91" i="1"/>
  <c r="F76" i="1"/>
  <c r="F83" i="1"/>
  <c r="F77" i="1"/>
  <c r="C120" i="1" l="1"/>
  <c r="K84" i="1"/>
  <c r="Q84" i="1" s="1"/>
  <c r="R81" i="1"/>
  <c r="E91" i="1"/>
  <c r="F74" i="1"/>
  <c r="G74" i="1" s="1"/>
  <c r="F99" i="1"/>
  <c r="E100" i="1" l="1"/>
  <c r="D98" i="1" s="1"/>
  <c r="F98" i="1"/>
  <c r="F100" i="1" s="1"/>
  <c r="C114" i="1"/>
  <c r="F91" i="1"/>
  <c r="C119" i="1" l="1"/>
  <c r="C108" i="1"/>
  <c r="D99" i="1"/>
  <c r="D100" i="1" l="1"/>
  <c r="H92" i="1"/>
  <c r="G88" i="1"/>
  <c r="L88" i="1" s="1"/>
  <c r="G85" i="1"/>
  <c r="L85" i="1" s="1"/>
  <c r="G86" i="1"/>
  <c r="L86" i="1" s="1"/>
  <c r="G87" i="1"/>
  <c r="L87" i="1" s="1"/>
  <c r="G89" i="1"/>
  <c r="L89" i="1" s="1"/>
  <c r="G79" i="1"/>
  <c r="L79" i="1" s="1"/>
  <c r="G75" i="1"/>
  <c r="G76" i="1"/>
  <c r="L76" i="1" s="1"/>
  <c r="G84" i="1"/>
  <c r="G80" i="1"/>
  <c r="L80" i="1" s="1"/>
  <c r="G90" i="1"/>
  <c r="G81" i="1"/>
  <c r="G77" i="1"/>
  <c r="L77" i="1" s="1"/>
  <c r="G78" i="1"/>
  <c r="L78" i="1" s="1"/>
  <c r="G82" i="1"/>
  <c r="L82" i="1" s="1"/>
  <c r="G83" i="1"/>
  <c r="L83" i="1" s="1"/>
  <c r="C121" i="1"/>
  <c r="B124" i="1" s="1"/>
  <c r="L75" i="1" l="1"/>
  <c r="G98" i="1"/>
  <c r="G91" i="1"/>
  <c r="L74" i="1"/>
  <c r="G99" i="1"/>
  <c r="L90" i="1"/>
  <c r="H88" i="1"/>
  <c r="M88" i="1" s="1"/>
  <c r="K88" i="1" s="1"/>
  <c r="Q88" i="1" s="1"/>
  <c r="H89" i="1"/>
  <c r="M89" i="1" s="1"/>
  <c r="K89" i="1" s="1"/>
  <c r="Q89" i="1" s="1"/>
  <c r="H86" i="1"/>
  <c r="M86" i="1" s="1"/>
  <c r="R86" i="1" s="1"/>
  <c r="H87" i="1"/>
  <c r="M87" i="1" s="1"/>
  <c r="R87" i="1" s="1"/>
  <c r="H85" i="1"/>
  <c r="M85" i="1" s="1"/>
  <c r="K85" i="1" s="1"/>
  <c r="Q85" i="1" s="1"/>
  <c r="H78" i="1"/>
  <c r="M78" i="1" s="1"/>
  <c r="K78" i="1" s="1"/>
  <c r="Q78" i="1" s="1"/>
  <c r="H90" i="1"/>
  <c r="H81" i="1"/>
  <c r="H82" i="1"/>
  <c r="M82" i="1" s="1"/>
  <c r="R82" i="1" s="1"/>
  <c r="H83" i="1"/>
  <c r="M83" i="1" s="1"/>
  <c r="R83" i="1" s="1"/>
  <c r="H77" i="1"/>
  <c r="M77" i="1" s="1"/>
  <c r="K77" i="1" s="1"/>
  <c r="Q77" i="1" s="1"/>
  <c r="H79" i="1"/>
  <c r="M79" i="1" s="1"/>
  <c r="K79" i="1" s="1"/>
  <c r="Q79" i="1" s="1"/>
  <c r="H75" i="1"/>
  <c r="M75" i="1" s="1"/>
  <c r="H76" i="1"/>
  <c r="M76" i="1" s="1"/>
  <c r="R76" i="1" s="1"/>
  <c r="H84" i="1"/>
  <c r="H80" i="1"/>
  <c r="M80" i="1" s="1"/>
  <c r="R80" i="1" s="1"/>
  <c r="H74" i="1"/>
  <c r="R75" i="1" l="1"/>
  <c r="R88" i="1"/>
  <c r="K75" i="1"/>
  <c r="Q75" i="1" s="1"/>
  <c r="R77" i="1"/>
  <c r="R85" i="1"/>
  <c r="K86" i="1"/>
  <c r="Q86" i="1" s="1"/>
  <c r="R79" i="1"/>
  <c r="K82" i="1"/>
  <c r="Q82" i="1" s="1"/>
  <c r="K87" i="1"/>
  <c r="Q87" i="1" s="1"/>
  <c r="K80" i="1"/>
  <c r="Q80" i="1" s="1"/>
  <c r="K83" i="1"/>
  <c r="Q83" i="1" s="1"/>
  <c r="R89" i="1"/>
  <c r="K76" i="1"/>
  <c r="Q76" i="1" s="1"/>
  <c r="L98" i="1"/>
  <c r="I98" i="1" s="1"/>
  <c r="L91" i="1"/>
  <c r="H99" i="1"/>
  <c r="M90" i="1"/>
  <c r="M99" i="1" s="1"/>
  <c r="R78" i="1"/>
  <c r="H98" i="1"/>
  <c r="H91" i="1"/>
  <c r="M74" i="1"/>
  <c r="K74" i="1" s="1"/>
  <c r="L99" i="1"/>
  <c r="G100" i="1"/>
  <c r="K90" i="1" l="1"/>
  <c r="Q90" i="1" s="1"/>
  <c r="Q99" i="1" s="1"/>
  <c r="R90" i="1"/>
  <c r="R99" i="1" s="1"/>
  <c r="K99" i="1"/>
  <c r="J99" i="1"/>
  <c r="K91" i="1"/>
  <c r="Q74" i="1"/>
  <c r="H100" i="1"/>
  <c r="M91" i="1"/>
  <c r="M98" i="1"/>
  <c r="M100" i="1" s="1"/>
  <c r="R74" i="1"/>
  <c r="I99" i="1"/>
  <c r="L100" i="1"/>
  <c r="I100" i="1" s="1"/>
  <c r="D113" i="1" l="1"/>
  <c r="E113" i="1" s="1"/>
  <c r="K98" i="1"/>
  <c r="E112" i="1"/>
  <c r="P99" i="1"/>
  <c r="J100" i="1"/>
  <c r="R98" i="1"/>
  <c r="R100" i="1" s="1"/>
  <c r="R91" i="1"/>
  <c r="Q91" i="1"/>
  <c r="Q98" i="1"/>
  <c r="J98" i="1"/>
  <c r="K100" i="1" l="1"/>
  <c r="D107" i="1"/>
  <c r="D114" i="1"/>
  <c r="E114" i="1" s="1"/>
  <c r="Q100" i="1"/>
  <c r="P98" i="1"/>
  <c r="D120" i="1" l="1"/>
  <c r="E120" i="1" s="1"/>
  <c r="E107" i="1"/>
  <c r="D108" i="1"/>
  <c r="E108" i="1" s="1"/>
  <c r="D119" i="1"/>
  <c r="E119" i="1" s="1"/>
  <c r="E106" i="1"/>
  <c r="D121" i="1" l="1"/>
  <c r="E121" i="1" s="1"/>
  <c r="L46" i="8"/>
  <c r="M46" i="8"/>
  <c r="L44" i="8"/>
  <c r="M44" i="8"/>
  <c r="L38" i="8"/>
  <c r="M38" i="8"/>
  <c r="L40" i="8"/>
  <c r="M40" i="8"/>
  <c r="F56" i="8"/>
  <c r="F40" i="8"/>
  <c r="F38" i="8"/>
  <c r="F44" i="8"/>
  <c r="F72" i="8"/>
  <c r="F111" i="8"/>
  <c r="F35" i="8"/>
  <c r="F43" i="8"/>
  <c r="F41" i="8"/>
  <c r="F46" i="8"/>
  <c r="F123" i="8"/>
  <c r="F118" i="8"/>
  <c r="F55" i="8"/>
  <c r="F33" i="8"/>
  <c r="F34" i="8"/>
  <c r="F45" i="8"/>
  <c r="F37" i="8"/>
  <c r="F78" i="8"/>
  <c r="F117" i="8"/>
  <c r="F80" i="8"/>
  <c r="F42" i="8"/>
  <c r="F47" i="8"/>
  <c r="F36" i="8"/>
  <c r="F74" i="8"/>
  <c r="F76" i="8"/>
  <c r="F81" i="8"/>
  <c r="F114" i="8"/>
  <c r="F116" i="8"/>
  <c r="F124" i="8"/>
  <c r="F121" i="8"/>
  <c r="F86" i="8"/>
  <c r="F125" i="8"/>
  <c r="F119" i="8"/>
  <c r="F79" i="8"/>
  <c r="F83" i="8"/>
  <c r="F120" i="8"/>
  <c r="F84" i="8"/>
  <c r="F39" i="8"/>
  <c r="F85" i="8"/>
  <c r="F77" i="8"/>
  <c r="F75" i="8"/>
  <c r="F73" i="8"/>
  <c r="F122" i="8"/>
  <c r="F113" i="8"/>
  <c r="F115" i="8"/>
  <c r="F112" i="8"/>
  <c r="F82" i="8"/>
  <c r="F95" i="8"/>
  <c r="H36" i="8" l="1"/>
  <c r="M36" i="8" s="1"/>
  <c r="G36" i="8"/>
  <c r="L36" i="8" s="1"/>
  <c r="H42" i="8"/>
  <c r="M42" i="8" s="1"/>
  <c r="G42" i="8"/>
  <c r="L42" i="8" s="1"/>
  <c r="G37" i="8"/>
  <c r="L37" i="8" s="1"/>
  <c r="H37" i="8"/>
  <c r="M37" i="8" s="1"/>
  <c r="M34" i="8"/>
  <c r="H34" i="8"/>
  <c r="G34" i="8"/>
  <c r="H41" i="8"/>
  <c r="M41" i="8" s="1"/>
  <c r="G41" i="8"/>
  <c r="L41" i="8" s="1"/>
  <c r="H35" i="8"/>
  <c r="M35" i="8" s="1"/>
  <c r="G35" i="8"/>
  <c r="L35" i="8" s="1"/>
  <c r="H38" i="8"/>
  <c r="G38" i="8"/>
  <c r="G39" i="8"/>
  <c r="L39" i="8" s="1"/>
  <c r="H39" i="8"/>
  <c r="H47" i="8"/>
  <c r="M47" i="8" s="1"/>
  <c r="G47" i="8"/>
  <c r="G56" i="8" s="1"/>
  <c r="H45" i="8"/>
  <c r="M45" i="8" s="1"/>
  <c r="G45" i="8"/>
  <c r="L45" i="8" s="1"/>
  <c r="H33" i="8"/>
  <c r="G33" i="8"/>
  <c r="H46" i="8"/>
  <c r="G46" i="8"/>
  <c r="H43" i="8"/>
  <c r="G43" i="8"/>
  <c r="H44" i="8"/>
  <c r="G44" i="8"/>
  <c r="H40" i="8"/>
  <c r="G40" i="8"/>
  <c r="H75" i="8"/>
  <c r="M75" i="8" s="1"/>
  <c r="G75" i="8"/>
  <c r="H85" i="8"/>
  <c r="G85" i="8"/>
  <c r="H84" i="8"/>
  <c r="G84" i="8"/>
  <c r="L84" i="8" s="1"/>
  <c r="H83" i="8"/>
  <c r="G83" i="8"/>
  <c r="H86" i="8"/>
  <c r="M86" i="8" s="1"/>
  <c r="G86" i="8"/>
  <c r="L86" i="8" s="1"/>
  <c r="L95" i="8" s="1"/>
  <c r="H76" i="8"/>
  <c r="M76" i="8" s="1"/>
  <c r="G76" i="8"/>
  <c r="G72" i="8"/>
  <c r="L72" i="8" s="1"/>
  <c r="H72" i="8"/>
  <c r="M72" i="8" s="1"/>
  <c r="H73" i="8"/>
  <c r="M73" i="8" s="1"/>
  <c r="G73" i="8"/>
  <c r="L73" i="8" s="1"/>
  <c r="H77" i="8"/>
  <c r="G77" i="8"/>
  <c r="H79" i="8"/>
  <c r="G79" i="8"/>
  <c r="H81" i="8"/>
  <c r="G81" i="8"/>
  <c r="L81" i="8" s="1"/>
  <c r="H74" i="8"/>
  <c r="M74" i="8" s="1"/>
  <c r="G74" i="8"/>
  <c r="L74" i="8" s="1"/>
  <c r="H80" i="8"/>
  <c r="G80" i="8"/>
  <c r="L80" i="8" s="1"/>
  <c r="H78" i="8"/>
  <c r="M78" i="8" s="1"/>
  <c r="G78" i="8"/>
  <c r="L78" i="8" s="1"/>
  <c r="G115" i="8"/>
  <c r="L115" i="8" s="1"/>
  <c r="H115" i="8"/>
  <c r="M115" i="8" s="1"/>
  <c r="L122" i="8"/>
  <c r="H122" i="8"/>
  <c r="G122" i="8"/>
  <c r="G119" i="8"/>
  <c r="L119" i="8" s="1"/>
  <c r="H119" i="8"/>
  <c r="M119" i="8" s="1"/>
  <c r="M124" i="8"/>
  <c r="G124" i="8"/>
  <c r="H124" i="8"/>
  <c r="G114" i="8"/>
  <c r="L114" i="8" s="1"/>
  <c r="H114" i="8"/>
  <c r="M114" i="8" s="1"/>
  <c r="G117" i="8"/>
  <c r="L117" i="8" s="1"/>
  <c r="H117" i="8"/>
  <c r="M117" i="8" s="1"/>
  <c r="G123" i="8"/>
  <c r="L123" i="8" s="1"/>
  <c r="H123" i="8"/>
  <c r="M123" i="8" s="1"/>
  <c r="G112" i="8"/>
  <c r="L112" i="8" s="1"/>
  <c r="H112" i="8"/>
  <c r="M112" i="8" s="1"/>
  <c r="G113" i="8"/>
  <c r="L113" i="8" s="1"/>
  <c r="H113" i="8"/>
  <c r="M113" i="8" s="1"/>
  <c r="G120" i="8"/>
  <c r="L120" i="8" s="1"/>
  <c r="H120" i="8"/>
  <c r="M120" i="8" s="1"/>
  <c r="G125" i="8"/>
  <c r="L125" i="8" s="1"/>
  <c r="L134" i="8" s="1"/>
  <c r="H125" i="8"/>
  <c r="L116" i="8"/>
  <c r="G116" i="8"/>
  <c r="H116" i="8"/>
  <c r="G118" i="8"/>
  <c r="H118" i="8"/>
  <c r="G111" i="8"/>
  <c r="H111" i="8"/>
  <c r="H82" i="8"/>
  <c r="G82" i="8"/>
  <c r="G121" i="8"/>
  <c r="H121" i="8"/>
  <c r="M39" i="8"/>
  <c r="G95" i="8"/>
  <c r="L34" i="8"/>
  <c r="K40" i="8"/>
  <c r="Q40" i="8" s="1"/>
  <c r="R38" i="8"/>
  <c r="R46" i="8"/>
  <c r="K38" i="8"/>
  <c r="Q38" i="8" s="1"/>
  <c r="F87" i="8"/>
  <c r="R77" i="8"/>
  <c r="K46" i="8"/>
  <c r="Q46" i="8" s="1"/>
  <c r="R44" i="8"/>
  <c r="K44" i="8"/>
  <c r="Q44" i="8" s="1"/>
  <c r="R40" i="8"/>
  <c r="F94" i="8"/>
  <c r="F96" i="8" s="1"/>
  <c r="F48" i="8"/>
  <c r="L75" i="8"/>
  <c r="F126" i="8"/>
  <c r="M122" i="8"/>
  <c r="L124" i="8"/>
  <c r="M116" i="8"/>
  <c r="F57" i="8"/>
  <c r="L47" i="8" l="1"/>
  <c r="L56" i="8" s="1"/>
  <c r="K39" i="8"/>
  <c r="Q39" i="8" s="1"/>
  <c r="G134" i="8"/>
  <c r="K34" i="8"/>
  <c r="Q34" i="8" s="1"/>
  <c r="R39" i="8"/>
  <c r="R116" i="8"/>
  <c r="R45" i="8"/>
  <c r="K42" i="8"/>
  <c r="Q42" i="8" s="1"/>
  <c r="R36" i="8"/>
  <c r="K37" i="8"/>
  <c r="Q37" i="8" s="1"/>
  <c r="G48" i="8"/>
  <c r="R122" i="8"/>
  <c r="K113" i="8"/>
  <c r="Q113" i="8" s="1"/>
  <c r="H56" i="8"/>
  <c r="R114" i="8"/>
  <c r="F133" i="8"/>
  <c r="R117" i="8"/>
  <c r="R119" i="8"/>
  <c r="K112" i="8"/>
  <c r="Q112" i="8" s="1"/>
  <c r="R120" i="8"/>
  <c r="L76" i="8"/>
  <c r="K76" i="8" s="1"/>
  <c r="Q76" i="8" s="1"/>
  <c r="M84" i="8"/>
  <c r="K84" i="8" s="1"/>
  <c r="Q84" i="8" s="1"/>
  <c r="M80" i="8"/>
  <c r="K80" i="8" s="1"/>
  <c r="Q80" i="8" s="1"/>
  <c r="M81" i="8"/>
  <c r="R81" i="8" s="1"/>
  <c r="K72" i="8"/>
  <c r="R113" i="8"/>
  <c r="R37" i="8"/>
  <c r="K36" i="8"/>
  <c r="Q36" i="8" s="1"/>
  <c r="R112" i="8"/>
  <c r="G55" i="8"/>
  <c r="K47" i="8"/>
  <c r="Q47" i="8" s="1"/>
  <c r="Q56" i="8" s="1"/>
  <c r="M56" i="8"/>
  <c r="K56" i="8" s="1"/>
  <c r="D231" i="8" s="1"/>
  <c r="E231" i="8" s="1"/>
  <c r="I56" i="8"/>
  <c r="R34" i="8"/>
  <c r="K120" i="8"/>
  <c r="Q120" i="8" s="1"/>
  <c r="G133" i="8"/>
  <c r="M125" i="8"/>
  <c r="R125" i="8" s="1"/>
  <c r="R134" i="8" s="1"/>
  <c r="H134" i="8"/>
  <c r="G94" i="8"/>
  <c r="G96" i="8" s="1"/>
  <c r="R86" i="8"/>
  <c r="R95" i="8" s="1"/>
  <c r="H95" i="8"/>
  <c r="H94" i="8"/>
  <c r="H133" i="8"/>
  <c r="H55" i="8"/>
  <c r="M94" i="8"/>
  <c r="R47" i="8"/>
  <c r="R56" i="8" s="1"/>
  <c r="K117" i="8"/>
  <c r="Q117" i="8" s="1"/>
  <c r="K116" i="8"/>
  <c r="Q116" i="8" s="1"/>
  <c r="K122" i="8"/>
  <c r="Q122" i="8" s="1"/>
  <c r="K119" i="8"/>
  <c r="Q119" i="8" s="1"/>
  <c r="K77" i="8"/>
  <c r="Q77" i="8" s="1"/>
  <c r="G87" i="8"/>
  <c r="R42" i="8"/>
  <c r="K45" i="8"/>
  <c r="Q45" i="8" s="1"/>
  <c r="L111" i="8"/>
  <c r="L133" i="8" s="1"/>
  <c r="G126" i="8"/>
  <c r="R35" i="8"/>
  <c r="K35" i="8"/>
  <c r="Q35" i="8" s="1"/>
  <c r="R73" i="8"/>
  <c r="K73" i="8"/>
  <c r="Q73" i="8" s="1"/>
  <c r="R124" i="8"/>
  <c r="K124" i="8"/>
  <c r="Q124" i="8" s="1"/>
  <c r="F134" i="8"/>
  <c r="R75" i="8"/>
  <c r="K75" i="8"/>
  <c r="Q75" i="8" s="1"/>
  <c r="H48" i="8"/>
  <c r="M33" i="8"/>
  <c r="M55" i="8" s="1"/>
  <c r="R115" i="8"/>
  <c r="K115" i="8"/>
  <c r="Q115" i="8" s="1"/>
  <c r="K114" i="8"/>
  <c r="Q114" i="8" s="1"/>
  <c r="H87" i="8"/>
  <c r="R72" i="8"/>
  <c r="R123" i="8"/>
  <c r="K123" i="8"/>
  <c r="Q123" i="8" s="1"/>
  <c r="R74" i="8"/>
  <c r="K74" i="8"/>
  <c r="Q74" i="8" s="1"/>
  <c r="K41" i="8"/>
  <c r="Q41" i="8" s="1"/>
  <c r="R41" i="8"/>
  <c r="M111" i="8"/>
  <c r="M133" i="8" s="1"/>
  <c r="H126" i="8"/>
  <c r="R85" i="8"/>
  <c r="K85" i="8"/>
  <c r="Q85" i="8" s="1"/>
  <c r="L33" i="8"/>
  <c r="L55" i="8" s="1"/>
  <c r="R78" i="8"/>
  <c r="K78" i="8"/>
  <c r="Q78" i="8" s="1"/>
  <c r="K83" i="8"/>
  <c r="Q83" i="8" s="1"/>
  <c r="R83" i="8"/>
  <c r="I95" i="8"/>
  <c r="F211" i="8" l="1"/>
  <c r="F212" i="8"/>
  <c r="R84" i="8"/>
  <c r="K81" i="8"/>
  <c r="Q81" i="8" s="1"/>
  <c r="R80" i="8"/>
  <c r="L94" i="8"/>
  <c r="K94" i="8" s="1"/>
  <c r="D223" i="8" s="1"/>
  <c r="R76" i="8"/>
  <c r="R87" i="8" s="1"/>
  <c r="L87" i="8"/>
  <c r="R94" i="8"/>
  <c r="R96" i="8" s="1"/>
  <c r="K86" i="8"/>
  <c r="Q86" i="8" s="1"/>
  <c r="Q95" i="8" s="1"/>
  <c r="K125" i="8"/>
  <c r="Q125" i="8" s="1"/>
  <c r="Q134" i="8" s="1"/>
  <c r="M134" i="8"/>
  <c r="K134" i="8" s="1"/>
  <c r="J56" i="8"/>
  <c r="J94" i="8"/>
  <c r="H96" i="8"/>
  <c r="P56" i="8"/>
  <c r="M87" i="8"/>
  <c r="M95" i="8"/>
  <c r="J95" i="8" s="1"/>
  <c r="F135" i="8"/>
  <c r="L48" i="8"/>
  <c r="K33" i="8"/>
  <c r="R33" i="8"/>
  <c r="R55" i="8" s="1"/>
  <c r="I55" i="8"/>
  <c r="G57" i="8"/>
  <c r="M126" i="8"/>
  <c r="M135" i="8"/>
  <c r="M48" i="8"/>
  <c r="M57" i="8"/>
  <c r="G135" i="8"/>
  <c r="H135" i="8"/>
  <c r="I134" i="8"/>
  <c r="Q72" i="8"/>
  <c r="Q94" i="8" s="1"/>
  <c r="H57" i="8"/>
  <c r="F173" i="8"/>
  <c r="F164" i="8"/>
  <c r="F158" i="8"/>
  <c r="F172" i="8"/>
  <c r="F154" i="8"/>
  <c r="F157" i="8"/>
  <c r="F160" i="8"/>
  <c r="F162" i="8"/>
  <c r="F152" i="8"/>
  <c r="F156" i="8"/>
  <c r="F159" i="8"/>
  <c r="F150" i="8"/>
  <c r="G150" i="8" s="1"/>
  <c r="F155" i="8"/>
  <c r="F163" i="8"/>
  <c r="F153" i="8"/>
  <c r="F161" i="8"/>
  <c r="F151" i="8"/>
  <c r="K111" i="8"/>
  <c r="R111" i="8"/>
  <c r="R133" i="8" s="1"/>
  <c r="L126" i="8"/>
  <c r="I133" i="8"/>
  <c r="J134" i="8" l="1"/>
  <c r="F213" i="8"/>
  <c r="I94" i="8"/>
  <c r="L96" i="8"/>
  <c r="I96" i="8" s="1"/>
  <c r="K87" i="8"/>
  <c r="P134" i="8"/>
  <c r="D233" i="8"/>
  <c r="E233" i="8" s="1"/>
  <c r="E223" i="8"/>
  <c r="K95" i="8"/>
  <c r="K96" i="8" s="1"/>
  <c r="M96" i="8"/>
  <c r="J96" i="8" s="1"/>
  <c r="F174" i="8"/>
  <c r="J57" i="8"/>
  <c r="J133" i="8"/>
  <c r="K126" i="8"/>
  <c r="Q111" i="8"/>
  <c r="Q133" i="8" s="1"/>
  <c r="G161" i="8"/>
  <c r="J161" i="8" s="1"/>
  <c r="G155" i="8"/>
  <c r="J155" i="8" s="1"/>
  <c r="G159" i="8"/>
  <c r="G152" i="8"/>
  <c r="J152" i="8" s="1"/>
  <c r="G160" i="8"/>
  <c r="J160" i="8" s="1"/>
  <c r="G164" i="8"/>
  <c r="G173" i="8" s="1"/>
  <c r="L57" i="8"/>
  <c r="I57" i="8" s="1"/>
  <c r="K55" i="8"/>
  <c r="D222" i="8" s="1"/>
  <c r="E222" i="8" s="1"/>
  <c r="K48" i="8"/>
  <c r="Q33" i="8"/>
  <c r="Q55" i="8" s="1"/>
  <c r="L135" i="8"/>
  <c r="I135" i="8" s="1"/>
  <c r="K133" i="8"/>
  <c r="R135" i="8"/>
  <c r="R126" i="8"/>
  <c r="G151" i="8"/>
  <c r="J151" i="8" s="1"/>
  <c r="G153" i="8"/>
  <c r="G163" i="8"/>
  <c r="J163" i="8" s="1"/>
  <c r="F165" i="8"/>
  <c r="G156" i="8"/>
  <c r="J156" i="8" s="1"/>
  <c r="G162" i="8"/>
  <c r="J162" i="8" s="1"/>
  <c r="G157" i="8"/>
  <c r="J157" i="8" s="1"/>
  <c r="G154" i="8"/>
  <c r="G158" i="8"/>
  <c r="J55" i="8"/>
  <c r="Q87" i="8"/>
  <c r="J135" i="8"/>
  <c r="R48" i="8"/>
  <c r="R57" i="8"/>
  <c r="N157" i="8" l="1"/>
  <c r="I157" i="8"/>
  <c r="M157" i="8" s="1"/>
  <c r="I156" i="8"/>
  <c r="M156" i="8" s="1"/>
  <c r="N156" i="8"/>
  <c r="N163" i="8"/>
  <c r="I163" i="8"/>
  <c r="M163" i="8" s="1"/>
  <c r="N151" i="8"/>
  <c r="I151" i="8"/>
  <c r="M151" i="8" s="1"/>
  <c r="I160" i="8"/>
  <c r="M160" i="8" s="1"/>
  <c r="N160" i="8"/>
  <c r="N161" i="8"/>
  <c r="I161" i="8"/>
  <c r="M161" i="8" s="1"/>
  <c r="I162" i="8"/>
  <c r="M162" i="8" s="1"/>
  <c r="N162" i="8"/>
  <c r="I152" i="8"/>
  <c r="M152" i="8" s="1"/>
  <c r="N152" i="8"/>
  <c r="N155" i="8"/>
  <c r="I155" i="8"/>
  <c r="M155" i="8" s="1"/>
  <c r="G172" i="8"/>
  <c r="H173" i="8"/>
  <c r="K135" i="8"/>
  <c r="D224" i="8"/>
  <c r="P95" i="8"/>
  <c r="D232" i="8"/>
  <c r="P94" i="8"/>
  <c r="Q96" i="8"/>
  <c r="G165" i="8"/>
  <c r="J150" i="8"/>
  <c r="Q48" i="8"/>
  <c r="K57" i="8"/>
  <c r="Q126" i="8"/>
  <c r="N150" i="8" l="1"/>
  <c r="N172" i="8" s="1"/>
  <c r="I150" i="8"/>
  <c r="J172" i="8"/>
  <c r="D243" i="8"/>
  <c r="E243" i="8" s="1"/>
  <c r="E224" i="8"/>
  <c r="E232" i="8"/>
  <c r="D242" i="8"/>
  <c r="E242" i="8" s="1"/>
  <c r="Q57" i="8"/>
  <c r="P55" i="8"/>
  <c r="G174" i="8"/>
  <c r="P133" i="8"/>
  <c r="Q135" i="8"/>
  <c r="D241" i="8"/>
  <c r="J165" i="8"/>
  <c r="N165" i="8" l="1"/>
  <c r="N174" i="8"/>
  <c r="I172" i="8"/>
  <c r="J174" i="8"/>
  <c r="H174" i="8" s="1"/>
  <c r="H172" i="8"/>
  <c r="M150" i="8"/>
  <c r="M172" i="8" s="1"/>
  <c r="I165" i="8"/>
  <c r="E241" i="8"/>
  <c r="D225" i="8" l="1"/>
  <c r="E225" i="8" s="1"/>
  <c r="E234" i="8"/>
  <c r="D236" i="8"/>
  <c r="E236" i="8" s="1"/>
  <c r="M165" i="8"/>
  <c r="D227" i="8"/>
  <c r="E227" i="8" s="1"/>
  <c r="I174" i="8"/>
  <c r="D244" i="8" l="1"/>
  <c r="E244" i="8" s="1"/>
  <c r="D245" i="8"/>
  <c r="E226" i="8"/>
  <c r="M174" i="8"/>
  <c r="L172" i="8"/>
  <c r="B111" i="8"/>
  <c r="B189" i="8" s="1"/>
  <c r="C10" i="9"/>
  <c r="O10" i="9" s="1"/>
  <c r="B72" i="8"/>
  <c r="B73" i="8"/>
  <c r="C11" i="9"/>
  <c r="O11" i="9" s="1"/>
  <c r="B112" i="8"/>
  <c r="B190" i="8" s="1"/>
  <c r="B113" i="8"/>
  <c r="B191" i="8" s="1"/>
  <c r="C12" i="9"/>
  <c r="O12" i="9" s="1"/>
  <c r="B74" i="8"/>
  <c r="B75" i="8"/>
  <c r="C13" i="9"/>
  <c r="O13" i="9" s="1"/>
  <c r="B114" i="8"/>
  <c r="B192" i="8" s="1"/>
  <c r="B115" i="8"/>
  <c r="B193" i="8" s="1"/>
  <c r="C14" i="9"/>
  <c r="O14" i="9" s="1"/>
  <c r="B76" i="8"/>
  <c r="B116" i="8"/>
  <c r="B194" i="8" s="1"/>
  <c r="C15" i="9"/>
  <c r="O15" i="9" s="1"/>
  <c r="B77" i="8"/>
  <c r="B117" i="8"/>
  <c r="B195" i="8" s="1"/>
  <c r="C16" i="9"/>
  <c r="O16" i="9" s="1"/>
  <c r="B78" i="8"/>
  <c r="B118" i="8"/>
  <c r="B196" i="8" s="1"/>
  <c r="C17" i="9"/>
  <c r="O17" i="9" s="1"/>
  <c r="B79" i="8"/>
  <c r="B119" i="8"/>
  <c r="B197" i="8" s="1"/>
  <c r="C18" i="9"/>
  <c r="O18" i="9" s="1"/>
  <c r="B80" i="8"/>
  <c r="B120" i="8"/>
  <c r="B198" i="8" s="1"/>
  <c r="C19" i="9"/>
  <c r="O19" i="9" s="1"/>
  <c r="B81" i="8"/>
  <c r="B121" i="8"/>
  <c r="B199" i="8" s="1"/>
  <c r="C20" i="9"/>
  <c r="O20" i="9" s="1"/>
  <c r="B82" i="8"/>
  <c r="B122" i="8"/>
  <c r="B200" i="8" s="1"/>
  <c r="C21" i="9"/>
  <c r="O21" i="9" s="1"/>
  <c r="B83" i="8"/>
  <c r="B123" i="8"/>
  <c r="B201" i="8" s="1"/>
  <c r="C22" i="9"/>
  <c r="O22" i="9" s="1"/>
  <c r="B84" i="8"/>
  <c r="C112" i="8"/>
  <c r="C73" i="8"/>
  <c r="C95" i="8" s="1"/>
  <c r="C114" i="8"/>
  <c r="C192" i="8" s="1"/>
  <c r="C75" i="8"/>
  <c r="C116" i="8"/>
  <c r="C194" i="8" s="1"/>
  <c r="C77" i="8"/>
  <c r="C118" i="8"/>
  <c r="C196" i="8" s="1"/>
  <c r="C79" i="8"/>
  <c r="C120" i="8"/>
  <c r="C198" i="8" s="1"/>
  <c r="C81" i="8"/>
  <c r="C122" i="8"/>
  <c r="C200" i="8" s="1"/>
  <c r="C83" i="8"/>
  <c r="C124" i="8"/>
  <c r="C202" i="8" s="1"/>
  <c r="C85" i="8"/>
  <c r="C113" i="8"/>
  <c r="C191" i="8" s="1"/>
  <c r="C74" i="8"/>
  <c r="C115" i="8"/>
  <c r="C193" i="8" s="1"/>
  <c r="C76" i="8"/>
  <c r="C111" i="8"/>
  <c r="C72" i="8"/>
  <c r="C94" i="8" s="1"/>
  <c r="B162" i="8"/>
  <c r="B161" i="8"/>
  <c r="B159" i="8"/>
  <c r="C157" i="8"/>
  <c r="C155" i="8"/>
  <c r="B154" i="8"/>
  <c r="C153" i="8"/>
  <c r="B152" i="8"/>
  <c r="C151" i="8"/>
  <c r="C173" i="8" s="1"/>
  <c r="B150" i="8"/>
  <c r="C78" i="8"/>
  <c r="C117" i="8"/>
  <c r="C195" i="8" s="1"/>
  <c r="C80" i="8"/>
  <c r="C119" i="8"/>
  <c r="C197" i="8" s="1"/>
  <c r="C82" i="8"/>
  <c r="C121" i="8"/>
  <c r="C199" i="8" s="1"/>
  <c r="C123" i="8"/>
  <c r="C201" i="8" s="1"/>
  <c r="C84" i="8"/>
  <c r="C86" i="8"/>
  <c r="C125" i="8"/>
  <c r="C203" i="8" s="1"/>
  <c r="C156" i="8"/>
  <c r="C158" i="8"/>
  <c r="C160" i="8"/>
  <c r="C162" i="8"/>
  <c r="B155" i="8"/>
  <c r="B153" i="8"/>
  <c r="B151" i="8"/>
  <c r="C161" i="8"/>
  <c r="C159" i="8"/>
  <c r="B156" i="8"/>
  <c r="C164" i="8"/>
  <c r="C163" i="8"/>
  <c r="B157" i="8"/>
  <c r="C154" i="8"/>
  <c r="C152" i="8"/>
  <c r="C150" i="8"/>
  <c r="C172" i="8" s="1"/>
  <c r="B235" i="8"/>
  <c r="B160" i="8"/>
  <c r="B158" i="8"/>
  <c r="C189" i="8" l="1"/>
  <c r="C211" i="8" s="1"/>
  <c r="C133" i="8"/>
  <c r="C190" i="8"/>
  <c r="C212" i="8" s="1"/>
  <c r="C134" i="8"/>
  <c r="E245" i="8"/>
  <c r="D246" i="8"/>
  <c r="E246" i="8" s="1"/>
</calcChain>
</file>

<file path=xl/sharedStrings.xml><?xml version="1.0" encoding="utf-8"?>
<sst xmlns="http://schemas.openxmlformats.org/spreadsheetml/2006/main" count="1796" uniqueCount="255">
  <si>
    <t>Детальное коммерческое предложение</t>
  </si>
  <si>
    <t>В расчет включаются только размещения в национальных и неэфирных блоках, другие направления не участвуют.</t>
  </si>
  <si>
    <t>При запросе условий в адрес селлеров фиксируется бюджет без учета наценки за средний хронометраж ролика, все расчеты ведутся для базового хронометража ролика - 20 секунд</t>
  </si>
  <si>
    <t>Условия, предложенные участником в Коммерческом предложении в части следующих показателей: Бюджет без учета НДС и без AB в размере -</t>
  </si>
  <si>
    <t>CPP (стоимость одного пункта рейтинга), GRP (сумма закупочных рейтингов всех выходов рекламного ролика),</t>
  </si>
  <si>
    <t>Охват для каждого этапа размещения необходимо оптимизировать на частоту 3+</t>
  </si>
  <si>
    <t>По требованию рекламодателя  участник обязан предоставить темплейт с выгрузкой охватов</t>
  </si>
  <si>
    <t>Affinity Index для каждого этапа зафиксирован и не подлежит коррекции</t>
  </si>
  <si>
    <t xml:space="preserve">Ипользование орбит не допускается </t>
  </si>
  <si>
    <t xml:space="preserve">Рекламодатель оставляет за собой право запросить у НРА подтверждение наличия у участника программатика </t>
  </si>
  <si>
    <t>Этап размещения 1</t>
  </si>
  <si>
    <t>Период</t>
  </si>
  <si>
    <t>Целевая аудитория</t>
  </si>
  <si>
    <t>Хронометраж</t>
  </si>
  <si>
    <t>Бюджет с учетом НДС и АВ</t>
  </si>
  <si>
    <t>Агентское вознаграждение (АВ)</t>
  </si>
  <si>
    <t>Канал (название)</t>
  </si>
  <si>
    <t>Баинговая закупочная аудитория телеканалов</t>
  </si>
  <si>
    <t>Бюджет без учета НДС и без АВ, руб.</t>
  </si>
  <si>
    <t>CPP20 без учета НДС без АВ, руб.</t>
  </si>
  <si>
    <t>GRP20</t>
  </si>
  <si>
    <t>Средний хронометраж ролика, с</t>
  </si>
  <si>
    <t>Индекс соответствия (affinity index)</t>
  </si>
  <si>
    <t xml:space="preserve">TRP20 </t>
  </si>
  <si>
    <t>TRP</t>
  </si>
  <si>
    <t>N</t>
  </si>
  <si>
    <t>Reach %</t>
  </si>
  <si>
    <t>Селлер</t>
  </si>
  <si>
    <t>Доля бюджета на канал, %</t>
  </si>
  <si>
    <t>Бюджет на канал, руб.</t>
  </si>
  <si>
    <t>итого</t>
  </si>
  <si>
    <t>Первый</t>
  </si>
  <si>
    <t>All 14-59 BigTV</t>
  </si>
  <si>
    <t>НРА</t>
  </si>
  <si>
    <t>1+</t>
  </si>
  <si>
    <t>Россия-1</t>
  </si>
  <si>
    <t>All 18+</t>
  </si>
  <si>
    <t>НТВ</t>
  </si>
  <si>
    <t>2+</t>
  </si>
  <si>
    <t>ТНТ</t>
  </si>
  <si>
    <t>All 14-44 BigTV</t>
  </si>
  <si>
    <t>3+</t>
  </si>
  <si>
    <t>СТС</t>
  </si>
  <si>
    <t>All 10-45</t>
  </si>
  <si>
    <t>4+</t>
  </si>
  <si>
    <t>5-канал</t>
  </si>
  <si>
    <t>All 25-59</t>
  </si>
  <si>
    <t>5+</t>
  </si>
  <si>
    <t>Рен-ТВ</t>
  </si>
  <si>
    <t>All 25-54</t>
  </si>
  <si>
    <t>6+</t>
  </si>
  <si>
    <t>Домашний</t>
  </si>
  <si>
    <t>W 25-59</t>
  </si>
  <si>
    <t>7+</t>
  </si>
  <si>
    <t>ТВ-3</t>
  </si>
  <si>
    <t>8+</t>
  </si>
  <si>
    <t>Пятница</t>
  </si>
  <si>
    <t>9+</t>
  </si>
  <si>
    <t>All 25-49</t>
  </si>
  <si>
    <t>10+</t>
  </si>
  <si>
    <t>11+</t>
  </si>
  <si>
    <t>ТВЦ</t>
  </si>
  <si>
    <t>12+</t>
  </si>
  <si>
    <t>13+</t>
  </si>
  <si>
    <t>Звезда</t>
  </si>
  <si>
    <t>15+</t>
  </si>
  <si>
    <t>Россия 24</t>
  </si>
  <si>
    <t>All 18+ BigTV</t>
  </si>
  <si>
    <t>Матч-ТВ</t>
  </si>
  <si>
    <t>M 14-59 BigTV</t>
  </si>
  <si>
    <t>ТНТ-4</t>
  </si>
  <si>
    <t>Единый рекламный канал (ЕРК)</t>
  </si>
  <si>
    <t>ИТОГО</t>
  </si>
  <si>
    <t>Итого Этап размещения 1</t>
  </si>
  <si>
    <t>Доля бюджета, %</t>
  </si>
  <si>
    <t>Бюджет, руб.</t>
  </si>
  <si>
    <t>Тотал Федеральные телеканалы</t>
  </si>
  <si>
    <t>Тотал Тематические телеканалы (ЕРК)</t>
  </si>
  <si>
    <t>Этап размещения 2</t>
  </si>
  <si>
    <t>Итого Этап размещения 2</t>
  </si>
  <si>
    <t>Этап размещения 3</t>
  </si>
  <si>
    <t>Итого Этап размещения 4</t>
  </si>
  <si>
    <t>ТАБЛИЦА 1 Федеральные телеканалы</t>
  </si>
  <si>
    <t>Этапы размещения</t>
  </si>
  <si>
    <t xml:space="preserve">Бюджет с НДС и АВ, руб. </t>
  </si>
  <si>
    <t>Итого GRP20</t>
  </si>
  <si>
    <t>CPP20 c учетом НДС и АВ, руб.</t>
  </si>
  <si>
    <t>ТАБЛИЦА 2 Тематические телеканалы (ЕРК)</t>
  </si>
  <si>
    <t>Итоговая стоимость за весь объем размещения рекламно-информационных материалов</t>
  </si>
  <si>
    <t>CPP'20 фикс офф тайм базовый месяц (июнь 2020)</t>
  </si>
  <si>
    <t>Наценки за качество размещения, %</t>
  </si>
  <si>
    <t>Сезонные коэффициенты</t>
  </si>
  <si>
    <t>Суперфиксированный</t>
  </si>
  <si>
    <t>Фиксированный</t>
  </si>
  <si>
    <t>Офф-прайм</t>
  </si>
  <si>
    <t>Прайм-тайм</t>
  </si>
  <si>
    <t>-</t>
  </si>
  <si>
    <t>Телеканалы</t>
  </si>
  <si>
    <t>ПРИЛОЖЕНИЕ № 1 к  Детальному коммерческому предложению</t>
  </si>
  <si>
    <t>Общий бюджет с НДС и АВ -</t>
  </si>
  <si>
    <t>Качество размещения  для федеральных телеканалов для Ц.А. Все 25-45 AB</t>
  </si>
  <si>
    <t>Качество размещения  для федеральных телеканалов для Ц.А. Все 55-75 AB</t>
  </si>
  <si>
    <t xml:space="preserve"> Качество размещения, %</t>
  </si>
  <si>
    <t>Канал</t>
  </si>
  <si>
    <t>Плавающий</t>
  </si>
  <si>
    <t>Итого</t>
  </si>
  <si>
    <t>не определена</t>
  </si>
  <si>
    <t xml:space="preserve"> - </t>
  </si>
  <si>
    <t>Требования предъявляемые к отчетности и зачету фактически набранных рейтингов по факту проведения этапа размещения на федеральных телеканалах
Этап размещения должен удовлетворять требованиям к рекламным заказам по продолжительности и объему размещения. Допустимые  колебания прогнозных рейтингов по отношению к фактическим в пределах допустимой погрешности в нижеприведенной таблице:</t>
  </si>
  <si>
    <t>Тип размещения</t>
  </si>
  <si>
    <t>При подсчете фактических рейтингов по телеканалам в интервалах, указанных в нижеприведенной таблице, принимаются к зачету фактические рейтинги равными значениям, указанным в таблице:</t>
  </si>
  <si>
    <t>Фактические значения рейтингов</t>
  </si>
  <si>
    <t xml:space="preserve">Значения рейтингов, принимаемые к зачету </t>
  </si>
  <si>
    <t>от 0 до 0.20</t>
  </si>
  <si>
    <t>0.20</t>
  </si>
  <si>
    <t>от 0 до 0.30</t>
  </si>
  <si>
    <t>0.30</t>
  </si>
  <si>
    <t>от 0 до 0.10</t>
  </si>
  <si>
    <t>0.10</t>
  </si>
  <si>
    <t>от 0 до 0.05</t>
  </si>
  <si>
    <t>0.05</t>
  </si>
  <si>
    <t>от 0 до 0.08</t>
  </si>
  <si>
    <t>0.08</t>
  </si>
  <si>
    <t>от 0 до 0.02</t>
  </si>
  <si>
    <t>0.02</t>
  </si>
  <si>
    <t>Единый Рекламный канал</t>
  </si>
  <si>
    <t>DISCOVERY CHANNEL</t>
  </si>
  <si>
    <t>EUROSPORT 1</t>
  </si>
  <si>
    <t>EUROSPORT 2</t>
  </si>
  <si>
    <t>VIASAT EXPLORE</t>
  </si>
  <si>
    <t>VIASAT HISTORY</t>
  </si>
  <si>
    <t>МАТЧ! ФУТБОЛ 1</t>
  </si>
  <si>
    <t>МАТЧ! ФУТБОЛ 2</t>
  </si>
  <si>
    <t>МАТЧ! ФУТБОЛ 3</t>
  </si>
  <si>
    <t>КХЛ</t>
  </si>
  <si>
    <t>МУЗЫКА ПЕРВОГО</t>
  </si>
  <si>
    <t>TV 1000</t>
  </si>
  <si>
    <t>TV 1000 ACTION</t>
  </si>
  <si>
    <t>TV 1000 РУССКОЕ КИНО</t>
  </si>
  <si>
    <t>ДОМ КИНО</t>
  </si>
  <si>
    <t>ANIMAL PLANET</t>
  </si>
  <si>
    <t>BRIDGE TV РУССКИЙ ХИТ</t>
  </si>
  <si>
    <t>КИНОКОМЕДИЯ</t>
  </si>
  <si>
    <t>TLC</t>
  </si>
  <si>
    <t>VIASAT NATURE</t>
  </si>
  <si>
    <t>RU.TV</t>
  </si>
  <si>
    <t>SONY TURBO</t>
  </si>
  <si>
    <t>SONY SCI-FI</t>
  </si>
  <si>
    <t>SONY CHANNEL</t>
  </si>
  <si>
    <t>РУССКИЙ РОМАН</t>
  </si>
  <si>
    <t>РУССКИЙ БЕСТСЕЛЛЕР</t>
  </si>
  <si>
    <t>РУССКИЙ ДЕТЕКТИВ</t>
  </si>
  <si>
    <t>НАСТОЯЩЕЕ СТРАШНОЕ ТЕЛЕВИДЕНИЕ</t>
  </si>
  <si>
    <t>ЖИВАЯ ПЛАНЕТА</t>
  </si>
  <si>
    <t>ИСТОРИЯ</t>
  </si>
  <si>
    <t>ДОКТОР</t>
  </si>
  <si>
    <t>СИНЕМА</t>
  </si>
  <si>
    <t>МОЯ ПЛАНЕТА</t>
  </si>
  <si>
    <t>НАУКА</t>
  </si>
  <si>
    <t>FOX</t>
  </si>
  <si>
    <t>ПОБЕДА</t>
  </si>
  <si>
    <t>КИНОСВИДАНИЕ</t>
  </si>
  <si>
    <t>STAR FAMILY</t>
  </si>
  <si>
    <t>STAR CINEMA</t>
  </si>
  <si>
    <t>FAN</t>
  </si>
  <si>
    <t>Все 25-45 АВ</t>
  </si>
  <si>
    <t>20"</t>
  </si>
  <si>
    <t>март</t>
  </si>
  <si>
    <t>апрель</t>
  </si>
  <si>
    <t>август</t>
  </si>
  <si>
    <t>сентябрь</t>
  </si>
  <si>
    <t xml:space="preserve">Все 55-75 АВ </t>
  </si>
  <si>
    <t>октябрь</t>
  </si>
  <si>
    <t>ноябрь</t>
  </si>
  <si>
    <t>февраль</t>
  </si>
  <si>
    <t>Итого Этап размещения 3</t>
  </si>
  <si>
    <t>Этап размещения 4</t>
  </si>
  <si>
    <t>декабрь</t>
  </si>
  <si>
    <t>CPP'20 фикс офф тайм базовый месяц (июнь 2021)</t>
  </si>
  <si>
    <t>ТАБЛИЦА 3 Федеральные + Тематические телеканалы (ЕРК)</t>
  </si>
  <si>
    <t>* Цена на Едином Рекламном канале должна быть рассчитана на 100% плавание, 70% прайма</t>
  </si>
  <si>
    <t>должны быть подтверждены официальными письмами от всех подрядчиков (Федеральные телеканалы  НРА, Тематические телеканалы НРА)</t>
  </si>
  <si>
    <t>Формат детального коммерческого предложения изменению не подлежит</t>
  </si>
  <si>
    <t>Допустимый объем размещения во временном интервале с 02:30 до 06:30 на Телеканале ЕРК не может превышать 5% от общего объема GRP’20. К зачету принимаются только фактические рейтинги, вышедшие в федеральном (сетевом) вещании. Локальные и орбитальные выходы не учитываются  при подсчете фактических рейтингов и не принимаются в зачет фактических рейтингов.</t>
  </si>
  <si>
    <t>К зачету принимаются только фактические рейтинги, вышедшие в федеральном (сетевом) вещании. Локальные и орбитальные выходы не учитываются  при подсчете фактических рейтингов и не принимаются в зачет фактических рейтингов.</t>
  </si>
  <si>
    <t>____________________________________________________________________</t>
  </si>
  <si>
    <t>( подпись, фамилия, имя, отчество подписавшего (должность подписавшего и М.П. – для юридических лиц))</t>
  </si>
  <si>
    <t>22.11.2021-19.12.2021</t>
  </si>
  <si>
    <t>Этап размещения 5</t>
  </si>
  <si>
    <t>Все 25-45</t>
  </si>
  <si>
    <t>20"; 15"</t>
  </si>
  <si>
    <t>Россия 1</t>
  </si>
  <si>
    <t>РЕН ТВ</t>
  </si>
  <si>
    <t>МИР</t>
  </si>
  <si>
    <t>Качество размещения  для федеральных телеканалов для Ц.А. Все 25-45</t>
  </si>
  <si>
    <t>Качество размещения  для федеральных телеканалов для Ц.А. Все 55-75</t>
  </si>
  <si>
    <t>* Цена на Едином Рекламном канале должна быть рассчитана на 100% плавание, 65% прайма</t>
  </si>
  <si>
    <t>15.08.2022-18.09.2022</t>
  </si>
  <si>
    <t xml:space="preserve">Все 25-45 </t>
  </si>
  <si>
    <t>21.11.2022-18.12.2022</t>
  </si>
  <si>
    <t>Итого Этап размещения 5</t>
  </si>
  <si>
    <t>0.04</t>
  </si>
  <si>
    <t>0.25</t>
  </si>
  <si>
    <t>Участник в Коммерческом предложении заполняет CPP'20 фикс офф тайм для базового месяца по каждому каналу, CPP'20 с учетом параметров для каждого этапа рассчитывается автоматически</t>
  </si>
  <si>
    <t>BOLT</t>
  </si>
  <si>
    <t>BRIDGE TV CLASSIC</t>
  </si>
  <si>
    <t>EUROPA PLUS TV</t>
  </si>
  <si>
    <t>FOX LIFE</t>
  </si>
  <si>
    <t>ID</t>
  </si>
  <si>
    <t>NAT GEO WILD</t>
  </si>
  <si>
    <t>NATIONAL GEOGRAPHIC</t>
  </si>
  <si>
    <t>КИНОМИКС</t>
  </si>
  <si>
    <t>КИНОСЕРИЯ</t>
  </si>
  <si>
    <t>КИНОУЖАС</t>
  </si>
  <si>
    <t>КУХНЯ ТВ</t>
  </si>
  <si>
    <t>ЛЯ-МИНОР</t>
  </si>
  <si>
    <t>МАТЧ! БОЕЦ</t>
  </si>
  <si>
    <t>МОСФИЛЬМ. ЗОЛОТАЯ КОЛЛЕКЦИЯ</t>
  </si>
  <si>
    <t>МУЖСКОЕ КИНО</t>
  </si>
  <si>
    <t>НАШЕ НОВОЕ КИНО</t>
  </si>
  <si>
    <t>НТВ ХИТ</t>
  </si>
  <si>
    <t>ПОЕХАЛИ!</t>
  </si>
  <si>
    <t>РОДНОЕ КИНО</t>
  </si>
  <si>
    <t>БОБЁР</t>
  </si>
  <si>
    <t>ДОМ КИНО ПРЕМИУМ</t>
  </si>
  <si>
    <t>ИНДИЙСКОЕ КИНО</t>
  </si>
  <si>
    <t>ТЕЛЕКАФЕ</t>
  </si>
  <si>
    <t>КИНО ТВ</t>
  </si>
  <si>
    <t>04.10.2021 - 31.10.2021</t>
  </si>
  <si>
    <t>Суббота</t>
  </si>
  <si>
    <t>Оценка планируемых показателей охватов должна быть сделана на основе октября 2020 года по базе дом плюс дача (01.10-28.10.2020, базовый расчетный день 14.10.2020). Данное условие должно быть применимо для каждого этапа размещения.</t>
  </si>
  <si>
    <t>14+</t>
  </si>
  <si>
    <t xml:space="preserve">Необходимо заполнить поля, выделенные серым цветом.
Поля без цвета зафиксированы и изменению не подлежат.
Поля, выделенные желтым цветом, рассчитываются автоматически, значения в этих полях будут автоматически изменены при заполнении полей, выделенных серым цветом.
Округление до 2-х знаков после запятой. Большее количество знаков после запятой не допускается, в т.ч.если они скрыты.
Под бюджетом понимается бюджет рекламной кампании, содержащий расчет всех рекламных затрат, производимых за определенный промежуток времени.
Под целевой аудиторией "Все 25 - 45, AB" подразумеваются мужчины и женщины в возрасте от 25 до 45 лет с доходом средним и ниже среднего.
Под целевой аудиторией "Все 55 - 75, AB" подразумеваются мужчины и женщины в возрасте от 55 до 75 лет с доходом средним и ниже среднего. 
По результатам заполнения детального коммерческого предложения:
- по каждому этапу размещения Доля бюджета на канал, % в строке ИТОГО должна равняться 100%;
- по каждому этапу размещения Бюджет на канал, руб. в строке ИТОГО должен равняться Бюджету с учетом НДС и АВ согласно общей информации по соответствующему этапу размещения.                                                                                                                                                                                                                
Размер Агентского вознаграждения (АВ) не должен составлять 0 рублей (0,00%).                                                                                                                                                         </t>
  </si>
  <si>
    <t xml:space="preserve">Необходимо заполнить поля, выделенные серым цветом.
Поля без цвета зафиксированы и изменению не подлежат.
Поля, выделенные желтым цветом, рассчитываются автоматически, значения в этих полях будут автоматически изменены при заполнении полей, выделенных серым цветом.
Округление до 2-х знаков после запятой. Большее количество знаков после запятой не допускается, в т.ч.если они скрыты.
Под бюджетом понимается бюджет рекламной кампании, содержащий расчет всех рекламных затрат, производимых за определенный промежуток времени.
Под целевой аудиторией "Все 25 - 45" подразумеваются мужчины и женщины в возрасте от 25 до 45 лет.
Под целевой аудиторией "Все 55 - 75" подразумеваются мужчины и женщины в возрасте от 55 до 75. 
По результатам заполнения детального коммерческого предложения:
- по каждому этапу размещения Доля бюджета на канал, % в строке ИТОГО должна равняться 100%;
- по каждому этапу размещения Бюджет на канал, руб. в строке ИТОГО должен равняться Бюджету с учетом НДС и АВ согласно общей информации по соответствующему этапу размещения.                                                                                                                                                                                                                
Размер Агентского вознаграждения (АВ) не должен составлять 0 рублей (0,00%).                                                                                                                                                         </t>
  </si>
  <si>
    <t>от 0 до 0.25</t>
  </si>
  <si>
    <t>от 0 до 0.04</t>
  </si>
  <si>
    <t>13.02.2023-12.03.2023</t>
  </si>
  <si>
    <t>20.03.2023-16.04.2023</t>
  </si>
  <si>
    <t>14.08.2023-17.09.2023</t>
  </si>
  <si>
    <t>02.10.2023-29.10.2023</t>
  </si>
  <si>
    <t>20.11.2023-17.12.2023</t>
  </si>
  <si>
    <t>03.10.2022-30.10.2022</t>
  </si>
  <si>
    <t>14.02.2022-13.03.2022</t>
  </si>
  <si>
    <t>Все 55-75</t>
  </si>
  <si>
    <t>21.03.2022-17.04.2022</t>
  </si>
  <si>
    <t>ТВЦентр</t>
  </si>
  <si>
    <t>ВРЕМЯ: далекое и близкое</t>
  </si>
  <si>
    <t>Сарафан плюс</t>
  </si>
  <si>
    <t>HGTV HOME &amp; GARDEN</t>
  </si>
  <si>
    <t>МАТЧ!СТРАНА  (НТВ-ПЛЮС СПОРТ ПЛЮС)</t>
  </si>
  <si>
    <t>МАТЧ! АРЕНА  (Спорт 1)</t>
  </si>
  <si>
    <t>МАТЧ! ИГРА (Спорт 2)</t>
  </si>
  <si>
    <t>РУССКАЯ КОМЕДИЯ</t>
  </si>
  <si>
    <t>Техно (Т24)</t>
  </si>
  <si>
    <t>W 18-45 BigTV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</si>
</sst>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-* #,##0.00\ _₽_-;\-* #,##0.00\ _₽_-;_-* &quot;-&quot;??\ _₽_-;_-@_-"/>
    <numFmt numFmtId="165" formatCode="#,##0.00\ &quot;₽&quot;"/>
    <numFmt numFmtId="166" formatCode="0.0%"/>
    <numFmt numFmtId="167" formatCode="#,##0.00&quot;р.&quot;"/>
    <numFmt numFmtId="168" formatCode="_-* #,##0.00_р_._-;\-* #,##0.00_р_._-;_-* &quot;-&quot;??_р_._-;_-@_-"/>
    <numFmt numFmtId="169" formatCode="#,##0.00000"/>
    <numFmt numFmtId="170" formatCode="0.000%"/>
    <numFmt numFmtId="171" formatCode="0.00000000000%"/>
    <numFmt numFmtId="172" formatCode="#,##0.00_р_."/>
    <numFmt numFmtId="173" formatCode="0.00000%"/>
    <numFmt numFmtId="174" formatCode="#,##0.000000"/>
    <numFmt numFmtId="175" formatCode="#,##0.0000"/>
    <numFmt numFmtId="176" formatCode="#,##0.0"/>
    <numFmt numFmtId="177" formatCode="#,##0\ &quot;₽&quot;"/>
    <numFmt numFmtId="178" formatCode="#,##0.000"/>
  </numFmts>
  <fonts count="25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sz val="18"/>
      <color theme="1"/>
      <name val="Calibri"/>
      <family val="2"/>
      <charset val="204"/>
    </font>
    <font>
      <vertAlign val="superscript"/>
      <sz val="18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vertAlign val="superscript"/>
      <sz val="16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7" fillId="0" borderId="0"/>
    <xf numFmtId="9" fontId="11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</cellStyleXfs>
  <cellXfs count="419">
    <xf numFmtId="0" fontId="0" fillId="0" borderId="0" xfId="0"/>
    <xf numFmtId="0" fontId="6" fillId="0" borderId="0" xfId="2" applyFont="1" applyProtection="1"/>
    <xf numFmtId="0" fontId="7" fillId="0" borderId="0" xfId="2" applyFont="1" applyProtection="1"/>
    <xf numFmtId="49" fontId="9" fillId="0" borderId="0" xfId="2" applyNumberFormat="1" applyFont="1" applyBorder="1" applyAlignment="1" applyProtection="1">
      <alignment horizontal="left" vertical="center"/>
    </xf>
    <xf numFmtId="4" fontId="6" fillId="0" borderId="0" xfId="2" applyNumberFormat="1" applyFont="1" applyProtection="1"/>
    <xf numFmtId="9" fontId="6" fillId="0" borderId="0" xfId="1" applyFont="1" applyProtection="1"/>
    <xf numFmtId="172" fontId="2" fillId="4" borderId="3" xfId="2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1" applyNumberFormat="1" applyFont="1" applyProtection="1"/>
    <xf numFmtId="0" fontId="6" fillId="0" borderId="0" xfId="2" applyFont="1" applyFill="1" applyBorder="1" applyProtection="1"/>
    <xf numFmtId="9" fontId="6" fillId="0" borderId="0" xfId="1" applyFont="1" applyFill="1" applyBorder="1" applyProtection="1"/>
    <xf numFmtId="4" fontId="6" fillId="4" borderId="3" xfId="7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Fill="1"/>
    <xf numFmtId="0" fontId="6" fillId="0" borderId="0" xfId="2" applyFont="1"/>
    <xf numFmtId="0" fontId="10" fillId="0" borderId="0" xfId="2" applyFont="1"/>
    <xf numFmtId="0" fontId="6" fillId="0" borderId="0" xfId="11" applyFont="1" applyFill="1"/>
    <xf numFmtId="0" fontId="6" fillId="0" borderId="0" xfId="11" applyFont="1"/>
    <xf numFmtId="9" fontId="7" fillId="3" borderId="3" xfId="6" applyFont="1" applyFill="1" applyBorder="1" applyAlignment="1">
      <alignment horizontal="center"/>
    </xf>
    <xf numFmtId="9" fontId="7" fillId="3" borderId="3" xfId="6" applyFont="1" applyFill="1" applyBorder="1" applyAlignment="1"/>
    <xf numFmtId="9" fontId="16" fillId="3" borderId="3" xfId="6" applyFont="1" applyFill="1" applyBorder="1" applyAlignment="1">
      <alignment horizontal="center" wrapText="1"/>
    </xf>
    <xf numFmtId="0" fontId="16" fillId="0" borderId="0" xfId="2" applyFont="1" applyFill="1"/>
    <xf numFmtId="0" fontId="7" fillId="0" borderId="0" xfId="5" applyFont="1"/>
    <xf numFmtId="0" fontId="7" fillId="3" borderId="0" xfId="5" applyFont="1" applyFill="1"/>
    <xf numFmtId="0" fontId="17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19" fillId="3" borderId="0" xfId="0" applyFont="1" applyFill="1"/>
    <xf numFmtId="0" fontId="20" fillId="3" borderId="0" xfId="5" applyFont="1" applyFill="1" applyAlignment="1">
      <alignment vertical="center"/>
    </xf>
    <xf numFmtId="0" fontId="6" fillId="3" borderId="0" xfId="2" applyFont="1" applyFill="1"/>
    <xf numFmtId="0" fontId="2" fillId="3" borderId="0" xfId="2" applyFont="1" applyFill="1"/>
    <xf numFmtId="165" fontId="2" fillId="3" borderId="0" xfId="2" applyNumberFormat="1" applyFont="1" applyFill="1"/>
    <xf numFmtId="177" fontId="2" fillId="3" borderId="0" xfId="2" applyNumberFormat="1" applyFont="1" applyFill="1"/>
    <xf numFmtId="165" fontId="6" fillId="3" borderId="0" xfId="2" applyNumberFormat="1" applyFont="1" applyFill="1"/>
    <xf numFmtId="0" fontId="10" fillId="3" borderId="0" xfId="2" applyFont="1" applyFill="1"/>
    <xf numFmtId="0" fontId="14" fillId="3" borderId="3" xfId="2" applyFont="1" applyFill="1" applyBorder="1"/>
    <xf numFmtId="0" fontId="8" fillId="3" borderId="3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2" applyFont="1" applyFill="1" applyBorder="1"/>
    <xf numFmtId="0" fontId="6" fillId="3" borderId="3" xfId="2" applyFont="1" applyFill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0" fontId="16" fillId="3" borderId="0" xfId="11" applyFont="1" applyFill="1"/>
    <xf numFmtId="0" fontId="14" fillId="3" borderId="0" xfId="11" applyFont="1" applyFill="1" applyAlignment="1">
      <alignment horizontal="right"/>
    </xf>
    <xf numFmtId="0" fontId="6" fillId="3" borderId="0" xfId="11" applyFont="1" applyFill="1"/>
    <xf numFmtId="0" fontId="14" fillId="3" borderId="3" xfId="11" applyFont="1" applyFill="1" applyBorder="1" applyAlignment="1">
      <alignment horizontal="center" wrapText="1"/>
    </xf>
    <xf numFmtId="0" fontId="16" fillId="3" borderId="3" xfId="11" applyFont="1" applyFill="1" applyBorder="1" applyAlignment="1">
      <alignment horizontal="left" wrapText="1"/>
    </xf>
    <xf numFmtId="0" fontId="16" fillId="3" borderId="0" xfId="2" applyFont="1" applyFill="1"/>
    <xf numFmtId="0" fontId="14" fillId="3" borderId="3" xfId="11" applyFont="1" applyFill="1" applyBorder="1" applyAlignment="1">
      <alignment horizontal="center" vertical="center"/>
    </xf>
    <xf numFmtId="0" fontId="16" fillId="3" borderId="3" xfId="11" applyFont="1" applyFill="1" applyBorder="1"/>
    <xf numFmtId="0" fontId="16" fillId="3" borderId="3" xfId="11" applyFont="1" applyFill="1" applyBorder="1" applyAlignment="1">
      <alignment horizontal="center"/>
    </xf>
    <xf numFmtId="2" fontId="16" fillId="3" borderId="3" xfId="11" applyNumberFormat="1" applyFont="1" applyFill="1" applyBorder="1" applyAlignment="1">
      <alignment horizontal="center"/>
    </xf>
    <xf numFmtId="0" fontId="6" fillId="3" borderId="0" xfId="11" applyFont="1" applyFill="1" applyAlignment="1"/>
    <xf numFmtId="0" fontId="6" fillId="3" borderId="0" xfId="2" applyFont="1" applyFill="1" applyAlignment="1">
      <alignment vertical="center" wrapText="1"/>
    </xf>
    <xf numFmtId="0" fontId="6" fillId="3" borderId="0" xfId="2" quotePrefix="1" applyFont="1" applyFill="1"/>
    <xf numFmtId="0" fontId="2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center"/>
      <protection hidden="1"/>
    </xf>
    <xf numFmtId="0" fontId="4" fillId="0" borderId="0" xfId="2" applyFont="1" applyProtection="1">
      <protection hidden="1"/>
    </xf>
    <xf numFmtId="0" fontId="5" fillId="0" borderId="0" xfId="2" applyFont="1" applyProtection="1">
      <protection hidden="1"/>
    </xf>
    <xf numFmtId="0" fontId="2" fillId="0" borderId="0" xfId="2" applyFont="1" applyAlignment="1" applyProtection="1">
      <alignment vertical="center"/>
      <protection hidden="1"/>
    </xf>
    <xf numFmtId="0" fontId="6" fillId="0" borderId="0" xfId="2" applyFont="1" applyProtection="1">
      <protection hidden="1"/>
    </xf>
    <xf numFmtId="9" fontId="6" fillId="0" borderId="0" xfId="1" applyFont="1" applyProtection="1">
      <protection hidden="1"/>
    </xf>
    <xf numFmtId="0" fontId="3" fillId="0" borderId="0" xfId="2" applyFont="1" applyProtection="1">
      <protection hidden="1"/>
    </xf>
    <xf numFmtId="0" fontId="7" fillId="0" borderId="0" xfId="2" applyFont="1" applyProtection="1">
      <protection hidden="1"/>
    </xf>
    <xf numFmtId="0" fontId="2" fillId="0" borderId="0" xfId="2" applyFont="1" applyProtection="1">
      <protection hidden="1"/>
    </xf>
    <xf numFmtId="49" fontId="9" fillId="0" borderId="0" xfId="2" applyNumberFormat="1" applyFont="1" applyBorder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left" vertical="center"/>
      <protection hidden="1"/>
    </xf>
    <xf numFmtId="49" fontId="8" fillId="0" borderId="0" xfId="2" applyNumberFormat="1" applyFont="1" applyBorder="1" applyAlignment="1" applyProtection="1">
      <alignment horizontal="left" vertical="center"/>
      <protection hidden="1"/>
    </xf>
    <xf numFmtId="4" fontId="6" fillId="0" borderId="0" xfId="2" applyNumberFormat="1" applyFont="1" applyProtection="1">
      <protection hidden="1"/>
    </xf>
    <xf numFmtId="4" fontId="9" fillId="0" borderId="0" xfId="2" applyNumberFormat="1" applyFont="1" applyBorder="1" applyAlignment="1" applyProtection="1">
      <alignment horizontal="center" vertical="center"/>
      <protection hidden="1"/>
    </xf>
    <xf numFmtId="166" fontId="6" fillId="0" borderId="0" xfId="2" applyNumberFormat="1" applyFont="1" applyProtection="1">
      <protection hidden="1"/>
    </xf>
    <xf numFmtId="167" fontId="2" fillId="0" borderId="0" xfId="2" applyNumberFormat="1" applyFont="1" applyProtection="1">
      <protection hidden="1"/>
    </xf>
    <xf numFmtId="0" fontId="6" fillId="0" borderId="0" xfId="2" applyFont="1" applyAlignment="1" applyProtection="1">
      <protection hidden="1"/>
    </xf>
    <xf numFmtId="0" fontId="7" fillId="2" borderId="3" xfId="3" applyFont="1" applyFill="1" applyBorder="1" applyAlignment="1" applyProtection="1">
      <alignment horizontal="right"/>
      <protection hidden="1"/>
    </xf>
    <xf numFmtId="0" fontId="7" fillId="2" borderId="3" xfId="3" applyFont="1" applyFill="1" applyBorder="1" applyAlignment="1" applyProtection="1">
      <alignment horizontal="center"/>
      <protection hidden="1"/>
    </xf>
    <xf numFmtId="167" fontId="8" fillId="0" borderId="0" xfId="2" applyNumberFormat="1" applyFont="1" applyProtection="1">
      <protection hidden="1"/>
    </xf>
    <xf numFmtId="0" fontId="7" fillId="2" borderId="1" xfId="3" applyFont="1" applyFill="1" applyBorder="1" applyAlignment="1" applyProtection="1">
      <alignment horizontal="right"/>
      <protection hidden="1"/>
    </xf>
    <xf numFmtId="167" fontId="8" fillId="3" borderId="3" xfId="4" applyNumberFormat="1" applyFont="1" applyFill="1" applyBorder="1" applyAlignment="1" applyProtection="1">
      <alignment horizontal="center" vertical="center"/>
      <protection hidden="1"/>
    </xf>
    <xf numFmtId="167" fontId="6" fillId="0" borderId="0" xfId="2" applyNumberFormat="1" applyFont="1" applyProtection="1">
      <protection hidden="1"/>
    </xf>
    <xf numFmtId="167" fontId="7" fillId="0" borderId="0" xfId="2" applyNumberFormat="1" applyFont="1" applyProtection="1">
      <protection hidden="1"/>
    </xf>
    <xf numFmtId="169" fontId="6" fillId="0" borderId="0" xfId="2" applyNumberFormat="1" applyFont="1" applyProtection="1">
      <protection hidden="1"/>
    </xf>
    <xf numFmtId="0" fontId="6" fillId="2" borderId="3" xfId="2" applyFont="1" applyFill="1" applyBorder="1" applyAlignment="1" applyProtection="1">
      <alignment horizontal="right"/>
      <protection hidden="1"/>
    </xf>
    <xf numFmtId="171" fontId="6" fillId="0" borderId="0" xfId="2" applyNumberFormat="1" applyFont="1" applyProtection="1">
      <protection hidden="1"/>
    </xf>
    <xf numFmtId="4" fontId="10" fillId="0" borderId="0" xfId="2" applyNumberFormat="1" applyFont="1" applyProtection="1">
      <protection hidden="1"/>
    </xf>
    <xf numFmtId="0" fontId="10" fillId="0" borderId="0" xfId="2" applyFont="1" applyProtection="1">
      <protection hidden="1"/>
    </xf>
    <xf numFmtId="0" fontId="2" fillId="2" borderId="5" xfId="3" applyFont="1" applyFill="1" applyBorder="1" applyAlignment="1" applyProtection="1">
      <alignment horizontal="center" vertical="center" wrapText="1"/>
      <protection hidden="1"/>
    </xf>
    <xf numFmtId="0" fontId="2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3" xfId="3" applyFont="1" applyFill="1" applyBorder="1" applyAlignment="1" applyProtection="1">
      <alignment horizontal="center" vertical="center" wrapText="1"/>
      <protection hidden="1"/>
    </xf>
    <xf numFmtId="0" fontId="2" fillId="2" borderId="3" xfId="3" applyFont="1" applyFill="1" applyBorder="1" applyAlignment="1" applyProtection="1">
      <alignment horizontal="center" vertical="center"/>
      <protection hidden="1"/>
    </xf>
    <xf numFmtId="0" fontId="2" fillId="0" borderId="3" xfId="2" applyFont="1" applyFill="1" applyBorder="1" applyAlignment="1" applyProtection="1">
      <alignment wrapText="1"/>
      <protection hidden="1"/>
    </xf>
    <xf numFmtId="10" fontId="7" fillId="0" borderId="3" xfId="6" applyNumberFormat="1" applyFont="1" applyFill="1" applyBorder="1" applyAlignment="1" applyProtection="1">
      <alignment horizontal="right"/>
      <protection hidden="1"/>
    </xf>
    <xf numFmtId="4" fontId="7" fillId="0" borderId="3" xfId="4" applyNumberFormat="1" applyFont="1" applyFill="1" applyBorder="1" applyAlignment="1" applyProtection="1">
      <alignment horizontal="right" vertical="center"/>
      <protection hidden="1"/>
    </xf>
    <xf numFmtId="2" fontId="6" fillId="0" borderId="3" xfId="2" applyNumberFormat="1" applyFont="1" applyFill="1" applyBorder="1" applyAlignment="1" applyProtection="1">
      <alignment horizontal="right"/>
      <protection hidden="1"/>
    </xf>
    <xf numFmtId="4" fontId="6" fillId="0" borderId="3" xfId="7" applyNumberFormat="1" applyFont="1" applyFill="1" applyBorder="1" applyAlignment="1" applyProtection="1">
      <alignment horizontal="center" vertical="center"/>
      <protection hidden="1"/>
    </xf>
    <xf numFmtId="0" fontId="8" fillId="0" borderId="3" xfId="2" applyFont="1" applyFill="1" applyBorder="1" applyAlignment="1" applyProtection="1">
      <alignment wrapText="1"/>
      <protection hidden="1"/>
    </xf>
    <xf numFmtId="4" fontId="6" fillId="0" borderId="3" xfId="7" applyNumberFormat="1" applyFont="1" applyFill="1" applyBorder="1" applyAlignment="1" applyProtection="1">
      <alignment horizontal="right" vertical="center"/>
      <protection hidden="1"/>
    </xf>
    <xf numFmtId="10" fontId="7" fillId="0" borderId="0" xfId="2" applyNumberFormat="1" applyFont="1" applyProtection="1">
      <protection hidden="1"/>
    </xf>
    <xf numFmtId="10" fontId="6" fillId="0" borderId="0" xfId="1" applyNumberFormat="1" applyFont="1" applyProtection="1">
      <protection hidden="1"/>
    </xf>
    <xf numFmtId="9" fontId="6" fillId="0" borderId="3" xfId="6" applyNumberFormat="1" applyFont="1" applyFill="1" applyBorder="1" applyAlignment="1" applyProtection="1">
      <alignment horizontal="center"/>
      <protection hidden="1"/>
    </xf>
    <xf numFmtId="9" fontId="6" fillId="0" borderId="3" xfId="6" applyFont="1" applyFill="1" applyBorder="1" applyAlignment="1" applyProtection="1">
      <alignment horizontal="center"/>
      <protection hidden="1"/>
    </xf>
    <xf numFmtId="173" fontId="6" fillId="0" borderId="0" xfId="2" applyNumberFormat="1" applyFont="1" applyProtection="1">
      <protection hidden="1"/>
    </xf>
    <xf numFmtId="170" fontId="7" fillId="0" borderId="0" xfId="1" applyNumberFormat="1" applyFont="1" applyProtection="1">
      <protection hidden="1"/>
    </xf>
    <xf numFmtId="2" fontId="2" fillId="0" borderId="0" xfId="2" applyNumberFormat="1" applyFont="1" applyFill="1" applyBorder="1" applyAlignment="1" applyProtection="1">
      <alignment vertical="center" wrapText="1"/>
      <protection hidden="1"/>
    </xf>
    <xf numFmtId="2" fontId="8" fillId="0" borderId="0" xfId="2" applyNumberFormat="1" applyFont="1" applyFill="1" applyBorder="1" applyAlignment="1" applyProtection="1">
      <alignment vertical="center" wrapText="1"/>
      <protection hidden="1"/>
    </xf>
    <xf numFmtId="167" fontId="2" fillId="0" borderId="0" xfId="2" applyNumberFormat="1" applyFont="1" applyFill="1" applyBorder="1" applyAlignment="1" applyProtection="1">
      <alignment vertical="center" wrapText="1"/>
      <protection hidden="1"/>
    </xf>
    <xf numFmtId="0" fontId="6" fillId="0" borderId="0" xfId="2" applyFont="1" applyFill="1" applyBorder="1" applyAlignment="1" applyProtection="1">
      <protection hidden="1"/>
    </xf>
    <xf numFmtId="2" fontId="6" fillId="0" borderId="3" xfId="2" applyNumberFormat="1" applyFont="1" applyFill="1" applyBorder="1" applyAlignment="1" applyProtection="1">
      <alignment horizontal="center"/>
      <protection hidden="1"/>
    </xf>
    <xf numFmtId="0" fontId="2" fillId="0" borderId="0" xfId="2" applyFont="1" applyFill="1" applyBorder="1" applyAlignment="1" applyProtection="1">
      <alignment horizontal="left"/>
      <protection hidden="1"/>
    </xf>
    <xf numFmtId="10" fontId="7" fillId="0" borderId="0" xfId="2" applyNumberFormat="1" applyFont="1" applyFill="1" applyBorder="1" applyProtection="1">
      <protection hidden="1"/>
    </xf>
    <xf numFmtId="4" fontId="7" fillId="0" borderId="0" xfId="4" applyNumberFormat="1" applyFont="1" applyFill="1" applyBorder="1" applyAlignment="1" applyProtection="1">
      <alignment horizontal="right" vertical="center"/>
      <protection hidden="1"/>
    </xf>
    <xf numFmtId="4" fontId="6" fillId="0" borderId="0" xfId="7" applyNumberFormat="1" applyFont="1" applyFill="1" applyBorder="1" applyAlignment="1" applyProtection="1">
      <alignment horizontal="right" vertical="center"/>
      <protection hidden="1"/>
    </xf>
    <xf numFmtId="2" fontId="6" fillId="0" borderId="0" xfId="2" applyNumberFormat="1" applyFont="1" applyFill="1" applyBorder="1" applyAlignment="1" applyProtection="1">
      <alignment horizontal="center"/>
      <protection hidden="1"/>
    </xf>
    <xf numFmtId="0" fontId="2" fillId="0" borderId="0" xfId="2" applyFont="1" applyFill="1" applyBorder="1" applyAlignment="1" applyProtection="1">
      <protection hidden="1"/>
    </xf>
    <xf numFmtId="10" fontId="7" fillId="0" borderId="0" xfId="8" applyNumberFormat="1" applyFont="1" applyFill="1" applyBorder="1" applyAlignment="1" applyProtection="1">
      <alignment horizontal="right" vertical="center"/>
      <protection hidden="1"/>
    </xf>
    <xf numFmtId="2" fontId="6" fillId="0" borderId="0" xfId="2" applyNumberFormat="1" applyFont="1" applyFill="1" applyBorder="1" applyAlignment="1" applyProtection="1">
      <alignment horizontal="right"/>
      <protection hidden="1"/>
    </xf>
    <xf numFmtId="10" fontId="6" fillId="0" borderId="0" xfId="6" applyNumberFormat="1" applyFont="1" applyProtection="1">
      <protection hidden="1"/>
    </xf>
    <xf numFmtId="0" fontId="6" fillId="0" borderId="0" xfId="2" applyFont="1" applyFill="1" applyProtection="1">
      <protection hidden="1"/>
    </xf>
    <xf numFmtId="10" fontId="7" fillId="0" borderId="3" xfId="2" applyNumberFormat="1" applyFont="1" applyBorder="1" applyProtection="1">
      <protection hidden="1"/>
    </xf>
    <xf numFmtId="165" fontId="6" fillId="0" borderId="0" xfId="2" applyNumberFormat="1" applyFont="1" applyProtection="1">
      <protection hidden="1"/>
    </xf>
    <xf numFmtId="0" fontId="6" fillId="0" borderId="0" xfId="2" applyFont="1" applyFill="1" applyBorder="1" applyAlignment="1" applyProtection="1">
      <alignment horizontal="center" vertical="center" wrapText="1"/>
      <protection hidden="1"/>
    </xf>
    <xf numFmtId="0" fontId="6" fillId="2" borderId="3" xfId="2" applyFont="1" applyFill="1" applyBorder="1" applyAlignment="1" applyProtection="1">
      <alignment horizontal="center"/>
      <protection hidden="1"/>
    </xf>
    <xf numFmtId="2" fontId="6" fillId="0" borderId="0" xfId="2" applyNumberFormat="1" applyFont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169" fontId="6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Font="1" applyBorder="1" applyProtection="1">
      <protection hidden="1"/>
    </xf>
    <xf numFmtId="166" fontId="6" fillId="0" borderId="0" xfId="6" applyNumberFormat="1" applyFont="1" applyProtection="1">
      <protection hidden="1"/>
    </xf>
    <xf numFmtId="2" fontId="2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3" applyFont="1" applyFill="1" applyBorder="1" applyAlignment="1" applyProtection="1">
      <alignment horizontal="center" vertical="center" wrapText="1"/>
      <protection hidden="1"/>
    </xf>
    <xf numFmtId="0" fontId="8" fillId="2" borderId="3" xfId="3" applyFont="1" applyFill="1" applyBorder="1" applyAlignment="1" applyProtection="1">
      <alignment horizontal="center" vertical="center" wrapText="1"/>
      <protection hidden="1"/>
    </xf>
    <xf numFmtId="0" fontId="2" fillId="0" borderId="1" xfId="2" applyFont="1" applyFill="1" applyBorder="1" applyAlignment="1" applyProtection="1">
      <alignment wrapText="1"/>
      <protection hidden="1"/>
    </xf>
    <xf numFmtId="0" fontId="2" fillId="0" borderId="1" xfId="2" applyFont="1" applyFill="1" applyBorder="1" applyAlignment="1" applyProtection="1">
      <alignment horizontal="center" wrapText="1"/>
      <protection hidden="1"/>
    </xf>
    <xf numFmtId="172" fontId="6" fillId="0" borderId="3" xfId="2" applyNumberFormat="1" applyFont="1" applyFill="1" applyBorder="1" applyAlignment="1" applyProtection="1">
      <alignment wrapText="1"/>
      <protection hidden="1"/>
    </xf>
    <xf numFmtId="4" fontId="6" fillId="0" borderId="0" xfId="2" applyNumberFormat="1" applyFont="1" applyFill="1" applyProtection="1">
      <protection hidden="1"/>
    </xf>
    <xf numFmtId="166" fontId="7" fillId="0" borderId="0" xfId="6" applyNumberFormat="1" applyFont="1" applyProtection="1">
      <protection hidden="1"/>
    </xf>
    <xf numFmtId="175" fontId="6" fillId="0" borderId="0" xfId="2" applyNumberFormat="1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alignment wrapText="1"/>
      <protection hidden="1"/>
    </xf>
    <xf numFmtId="0" fontId="7" fillId="0" borderId="0" xfId="2" applyFont="1" applyFill="1" applyProtection="1">
      <protection hidden="1"/>
    </xf>
    <xf numFmtId="0" fontId="2" fillId="0" borderId="2" xfId="2" applyFont="1" applyFill="1" applyBorder="1" applyAlignment="1" applyProtection="1">
      <alignment horizontal="center" wrapText="1"/>
      <protection hidden="1"/>
    </xf>
    <xf numFmtId="0" fontId="2" fillId="0" borderId="0" xfId="2" applyFont="1" applyFill="1" applyProtection="1">
      <protection hidden="1"/>
    </xf>
    <xf numFmtId="167" fontId="7" fillId="0" borderId="0" xfId="2" applyNumberFormat="1" applyFont="1" applyFill="1" applyProtection="1">
      <protection hidden="1"/>
    </xf>
    <xf numFmtId="167" fontId="6" fillId="0" borderId="0" xfId="2" applyNumberFormat="1" applyFont="1" applyFill="1" applyProtection="1">
      <protection hidden="1"/>
    </xf>
    <xf numFmtId="4" fontId="7" fillId="0" borderId="0" xfId="2" applyNumberFormat="1" applyFont="1" applyFill="1" applyProtection="1">
      <protection hidden="1"/>
    </xf>
    <xf numFmtId="167" fontId="2" fillId="3" borderId="1" xfId="2" applyNumberFormat="1" applyFont="1" applyFill="1" applyBorder="1" applyAlignment="1" applyProtection="1">
      <alignment vertical="center" wrapText="1"/>
      <protection hidden="1"/>
    </xf>
    <xf numFmtId="4" fontId="7" fillId="0" borderId="0" xfId="2" applyNumberFormat="1" applyFont="1" applyProtection="1">
      <protection hidden="1"/>
    </xf>
    <xf numFmtId="174" fontId="7" fillId="0" borderId="0" xfId="2" applyNumberFormat="1" applyFont="1" applyProtection="1">
      <protection hidden="1"/>
    </xf>
    <xf numFmtId="174" fontId="6" fillId="0" borderId="0" xfId="2" applyNumberFormat="1" applyFont="1" applyProtection="1">
      <protection hidden="1"/>
    </xf>
    <xf numFmtId="0" fontId="7" fillId="2" borderId="2" xfId="3" applyFont="1" applyFill="1" applyBorder="1" applyAlignment="1" applyProtection="1">
      <alignment horizontal="center" vertical="center"/>
      <protection hidden="1"/>
    </xf>
    <xf numFmtId="17" fontId="6" fillId="2" borderId="3" xfId="2" applyNumberFormat="1" applyFont="1" applyFill="1" applyBorder="1" applyAlignment="1" applyProtection="1">
      <alignment horizontal="center"/>
      <protection hidden="1"/>
    </xf>
    <xf numFmtId="10" fontId="7" fillId="0" borderId="3" xfId="6" applyNumberFormat="1" applyFont="1" applyFill="1" applyBorder="1" applyAlignment="1" applyProtection="1">
      <alignment horizontal="center"/>
      <protection hidden="1"/>
    </xf>
    <xf numFmtId="0" fontId="8" fillId="0" borderId="0" xfId="2" applyFont="1" applyProtection="1">
      <protection hidden="1"/>
    </xf>
    <xf numFmtId="0" fontId="2" fillId="3" borderId="3" xfId="2" applyFont="1" applyFill="1" applyBorder="1" applyAlignment="1" applyProtection="1">
      <alignment wrapText="1"/>
      <protection hidden="1"/>
    </xf>
    <xf numFmtId="10" fontId="7" fillId="3" borderId="3" xfId="6" applyNumberFormat="1" applyFont="1" applyFill="1" applyBorder="1" applyAlignment="1" applyProtection="1">
      <alignment horizontal="right"/>
      <protection hidden="1"/>
    </xf>
    <xf numFmtId="4" fontId="7" fillId="5" borderId="3" xfId="4" applyNumberFormat="1" applyFont="1" applyFill="1" applyBorder="1" applyAlignment="1" applyProtection="1">
      <alignment horizontal="right" vertical="center"/>
      <protection hidden="1"/>
    </xf>
    <xf numFmtId="167" fontId="2" fillId="3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3" applyFont="1" applyFill="1" applyBorder="1" applyAlignment="1" applyProtection="1">
      <alignment wrapText="1"/>
      <protection hidden="1"/>
    </xf>
    <xf numFmtId="10" fontId="7" fillId="5" borderId="3" xfId="1" applyNumberFormat="1" applyFont="1" applyFill="1" applyBorder="1" applyAlignment="1" applyProtection="1">
      <alignment horizontal="right" vertical="center"/>
      <protection hidden="1"/>
    </xf>
    <xf numFmtId="4" fontId="6" fillId="0" borderId="0" xfId="2" applyNumberFormat="1" applyFont="1" applyAlignment="1" applyProtection="1">
      <protection hidden="1"/>
    </xf>
    <xf numFmtId="10" fontId="6" fillId="0" borderId="0" xfId="2" applyNumberFormat="1" applyFont="1" applyProtection="1">
      <protection hidden="1"/>
    </xf>
    <xf numFmtId="10" fontId="7" fillId="5" borderId="3" xfId="8" applyNumberFormat="1" applyFont="1" applyFill="1" applyBorder="1" applyAlignment="1" applyProtection="1">
      <alignment horizontal="right" vertical="center"/>
      <protection hidden="1"/>
    </xf>
    <xf numFmtId="0" fontId="6" fillId="0" borderId="3" xfId="2" applyFont="1" applyBorder="1" applyAlignment="1" applyProtection="1">
      <protection hidden="1"/>
    </xf>
    <xf numFmtId="4" fontId="7" fillId="5" borderId="3" xfId="4" applyNumberFormat="1" applyFont="1" applyFill="1" applyBorder="1" applyAlignment="1" applyProtection="1">
      <alignment horizontal="center" vertical="center"/>
      <protection hidden="1"/>
    </xf>
    <xf numFmtId="9" fontId="6" fillId="0" borderId="0" xfId="8" applyFont="1" applyProtection="1">
      <protection hidden="1"/>
    </xf>
    <xf numFmtId="176" fontId="6" fillId="0" borderId="0" xfId="2" applyNumberFormat="1" applyFont="1" applyProtection="1">
      <protection hidden="1"/>
    </xf>
    <xf numFmtId="172" fontId="6" fillId="0" borderId="0" xfId="2" applyNumberFormat="1" applyFont="1" applyProtection="1">
      <protection hidden="1"/>
    </xf>
    <xf numFmtId="165" fontId="13" fillId="5" borderId="3" xfId="4" applyNumberFormat="1" applyFont="1" applyFill="1" applyBorder="1" applyAlignment="1" applyProtection="1">
      <alignment horizontal="center" vertical="center"/>
      <protection hidden="1"/>
    </xf>
    <xf numFmtId="10" fontId="6" fillId="0" borderId="3" xfId="6" applyNumberFormat="1" applyFont="1" applyBorder="1" applyAlignment="1" applyProtection="1">
      <alignment horizontal="center"/>
      <protection hidden="1"/>
    </xf>
    <xf numFmtId="10" fontId="6" fillId="3" borderId="3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14" fillId="3" borderId="3" xfId="11" applyFont="1" applyFill="1" applyBorder="1" applyAlignment="1">
      <alignment horizontal="center" wrapText="1"/>
    </xf>
    <xf numFmtId="178" fontId="7" fillId="0" borderId="3" xfId="4" applyNumberFormat="1" applyFont="1" applyFill="1" applyBorder="1" applyAlignment="1" applyProtection="1">
      <alignment horizontal="right" vertical="center"/>
      <protection hidden="1"/>
    </xf>
    <xf numFmtId="0" fontId="7" fillId="3" borderId="3" xfId="11" applyFont="1" applyFill="1" applyBorder="1" applyAlignment="1">
      <alignment horizontal="left" wrapText="1"/>
    </xf>
    <xf numFmtId="0" fontId="7" fillId="3" borderId="3" xfId="11" applyFont="1" applyFill="1" applyBorder="1"/>
    <xf numFmtId="0" fontId="7" fillId="3" borderId="3" xfId="11" applyFont="1" applyFill="1" applyBorder="1" applyAlignment="1">
      <alignment horizontal="center"/>
    </xf>
    <xf numFmtId="2" fontId="7" fillId="3" borderId="3" xfId="11" applyNumberFormat="1" applyFont="1" applyFill="1" applyBorder="1" applyAlignment="1">
      <alignment horizontal="center"/>
    </xf>
    <xf numFmtId="9" fontId="7" fillId="3" borderId="3" xfId="6" applyFont="1" applyFill="1" applyBorder="1" applyAlignment="1">
      <alignment horizontal="center" wrapText="1"/>
    </xf>
    <xf numFmtId="164" fontId="6" fillId="0" borderId="0" xfId="12" applyFont="1" applyProtection="1">
      <protection hidden="1"/>
    </xf>
    <xf numFmtId="165" fontId="8" fillId="3" borderId="0" xfId="2" applyNumberFormat="1" applyFont="1" applyFill="1"/>
    <xf numFmtId="9" fontId="7" fillId="0" borderId="3" xfId="6" applyFont="1" applyFill="1" applyBorder="1" applyAlignment="1" applyProtection="1">
      <alignment horizontal="center"/>
      <protection hidden="1"/>
    </xf>
    <xf numFmtId="0" fontId="18" fillId="0" borderId="0" xfId="5" applyFont="1" applyFill="1" applyAlignment="1">
      <alignment vertical="center"/>
    </xf>
    <xf numFmtId="0" fontId="7" fillId="0" borderId="0" xfId="5" applyFont="1" applyFill="1"/>
    <xf numFmtId="165" fontId="9" fillId="0" borderId="0" xfId="2" applyNumberFormat="1" applyFont="1" applyFill="1" applyBorder="1" applyAlignment="1" applyProtection="1">
      <alignment horizontal="left" vertical="top"/>
      <protection hidden="1"/>
    </xf>
    <xf numFmtId="0" fontId="2" fillId="0" borderId="3" xfId="2" applyFont="1" applyBorder="1" applyAlignment="1" applyProtection="1">
      <alignment horizontal="left"/>
      <protection hidden="1"/>
    </xf>
    <xf numFmtId="0" fontId="2" fillId="2" borderId="1" xfId="3" applyFont="1" applyFill="1" applyBorder="1" applyAlignment="1" applyProtection="1">
      <alignment horizontal="center" vertical="center" wrapText="1"/>
      <protection hidden="1"/>
    </xf>
    <xf numFmtId="0" fontId="2" fillId="2" borderId="13" xfId="3" applyFont="1" applyFill="1" applyBorder="1" applyAlignment="1" applyProtection="1">
      <alignment horizontal="center" vertical="center" wrapText="1"/>
      <protection hidden="1"/>
    </xf>
    <xf numFmtId="0" fontId="6" fillId="2" borderId="2" xfId="3" applyFont="1" applyFill="1" applyBorder="1" applyAlignment="1" applyProtection="1">
      <alignment horizontal="center" vertical="center"/>
      <protection hidden="1"/>
    </xf>
    <xf numFmtId="10" fontId="6" fillId="4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right"/>
      <protection locked="0"/>
    </xf>
    <xf numFmtId="0" fontId="3" fillId="0" borderId="0" xfId="2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2" fillId="0" borderId="0" xfId="2" applyFont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9" fontId="6" fillId="0" borderId="0" xfId="1" applyFont="1" applyProtection="1">
      <protection locked="0"/>
    </xf>
    <xf numFmtId="0" fontId="7" fillId="0" borderId="0" xfId="2" applyFont="1" applyProtection="1">
      <protection locked="0"/>
    </xf>
    <xf numFmtId="0" fontId="2" fillId="0" borderId="0" xfId="2" applyFont="1" applyProtection="1">
      <protection locked="0"/>
    </xf>
    <xf numFmtId="4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167" fontId="6" fillId="0" borderId="0" xfId="2" applyNumberFormat="1" applyFont="1" applyProtection="1">
      <protection locked="0"/>
    </xf>
    <xf numFmtId="167" fontId="7" fillId="0" borderId="0" xfId="2" applyNumberFormat="1" applyFont="1" applyProtection="1">
      <protection locked="0"/>
    </xf>
    <xf numFmtId="0" fontId="6" fillId="2" borderId="3" xfId="2" applyFont="1" applyFill="1" applyBorder="1" applyAlignment="1" applyProtection="1">
      <alignment horizontal="center"/>
      <protection locked="0"/>
    </xf>
    <xf numFmtId="166" fontId="6" fillId="0" borderId="0" xfId="2" applyNumberFormat="1" applyFont="1" applyProtection="1">
      <protection locked="0"/>
    </xf>
    <xf numFmtId="0" fontId="10" fillId="0" borderId="0" xfId="2" applyFont="1" applyProtection="1">
      <protection locked="0"/>
    </xf>
    <xf numFmtId="2" fontId="6" fillId="0" borderId="0" xfId="2" applyNumberFormat="1" applyFont="1" applyProtection="1">
      <protection locked="0"/>
    </xf>
    <xf numFmtId="0" fontId="6" fillId="0" borderId="0" xfId="2" applyFont="1" applyAlignment="1" applyProtection="1">
      <protection locked="0"/>
    </xf>
    <xf numFmtId="2" fontId="6" fillId="0" borderId="0" xfId="1" applyNumberFormat="1" applyFont="1" applyProtection="1">
      <protection locked="0"/>
    </xf>
    <xf numFmtId="172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2" applyNumberFormat="1" applyFont="1" applyAlignment="1" applyProtection="1">
      <protection locked="0"/>
    </xf>
    <xf numFmtId="167" fontId="2" fillId="0" borderId="0" xfId="2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protection locked="0"/>
    </xf>
    <xf numFmtId="0" fontId="6" fillId="0" borderId="0" xfId="2" applyFont="1" applyFill="1" applyBorder="1" applyProtection="1">
      <protection locked="0"/>
    </xf>
    <xf numFmtId="9" fontId="6" fillId="0" borderId="0" xfId="1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left"/>
      <protection locked="0"/>
    </xf>
    <xf numFmtId="10" fontId="7" fillId="0" borderId="0" xfId="2" applyNumberFormat="1" applyFont="1" applyFill="1" applyBorder="1" applyProtection="1">
      <protection locked="0"/>
    </xf>
    <xf numFmtId="4" fontId="7" fillId="0" borderId="0" xfId="4" applyNumberFormat="1" applyFont="1" applyFill="1" applyBorder="1" applyAlignment="1" applyProtection="1">
      <alignment horizontal="right" vertical="center"/>
      <protection locked="0"/>
    </xf>
    <xf numFmtId="4" fontId="6" fillId="0" borderId="0" xfId="7" applyNumberFormat="1" applyFont="1" applyFill="1" applyBorder="1" applyAlignment="1" applyProtection="1">
      <alignment horizontal="right" vertical="center"/>
      <protection locked="0"/>
    </xf>
    <xf numFmtId="2" fontId="6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protection locked="0"/>
    </xf>
    <xf numFmtId="10" fontId="7" fillId="0" borderId="0" xfId="8" applyNumberFormat="1" applyFont="1" applyFill="1" applyBorder="1" applyAlignment="1" applyProtection="1">
      <alignment horizontal="right" vertical="center"/>
      <protection locked="0"/>
    </xf>
    <xf numFmtId="2" fontId="6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2" applyFont="1" applyBorder="1" applyAlignment="1" applyProtection="1">
      <alignment horizontal="left"/>
      <protection locked="0"/>
    </xf>
    <xf numFmtId="169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6" applyNumberFormat="1" applyFont="1" applyProtection="1">
      <protection locked="0"/>
    </xf>
    <xf numFmtId="175" fontId="6" fillId="0" borderId="0" xfId="2" applyNumberFormat="1" applyFont="1" applyProtection="1">
      <protection locked="0"/>
    </xf>
    <xf numFmtId="9" fontId="6" fillId="0" borderId="0" xfId="8" applyFont="1" applyProtection="1">
      <protection locked="0"/>
    </xf>
    <xf numFmtId="176" fontId="6" fillId="0" borderId="0" xfId="2" applyNumberFormat="1" applyFont="1" applyProtection="1">
      <protection locked="0"/>
    </xf>
    <xf numFmtId="174" fontId="6" fillId="0" borderId="0" xfId="2" applyNumberFormat="1" applyFont="1" applyProtection="1">
      <protection locked="0"/>
    </xf>
    <xf numFmtId="4" fontId="6" fillId="0" borderId="0" xfId="2" applyNumberFormat="1" applyFont="1" applyFill="1" applyProtection="1">
      <protection locked="0"/>
    </xf>
    <xf numFmtId="0" fontId="6" fillId="0" borderId="0" xfId="2" applyFont="1" applyFill="1" applyProtection="1">
      <protection locked="0"/>
    </xf>
    <xf numFmtId="172" fontId="6" fillId="0" borderId="0" xfId="2" applyNumberFormat="1" applyFont="1" applyProtection="1">
      <protection locked="0"/>
    </xf>
    <xf numFmtId="167" fontId="6" fillId="0" borderId="0" xfId="2" applyNumberFormat="1" applyFont="1" applyFill="1" applyProtection="1">
      <protection locked="0"/>
    </xf>
    <xf numFmtId="174" fontId="7" fillId="0" borderId="0" xfId="2" applyNumberFormat="1" applyFont="1" applyProtection="1">
      <protection locked="0"/>
    </xf>
    <xf numFmtId="0" fontId="2" fillId="0" borderId="0" xfId="2" applyFont="1" applyProtection="1"/>
    <xf numFmtId="0" fontId="7" fillId="2" borderId="3" xfId="3" applyFont="1" applyFill="1" applyBorder="1" applyAlignment="1" applyProtection="1">
      <alignment horizontal="right"/>
    </xf>
    <xf numFmtId="0" fontId="7" fillId="2" borderId="3" xfId="3" applyFont="1" applyFill="1" applyBorder="1" applyAlignment="1" applyProtection="1">
      <alignment horizontal="center"/>
    </xf>
    <xf numFmtId="167" fontId="8" fillId="0" borderId="0" xfId="2" applyNumberFormat="1" applyFont="1" applyProtection="1"/>
    <xf numFmtId="167" fontId="2" fillId="0" borderId="0" xfId="2" applyNumberFormat="1" applyFont="1" applyProtection="1"/>
    <xf numFmtId="167" fontId="8" fillId="3" borderId="3" xfId="4" applyNumberFormat="1" applyFont="1" applyFill="1" applyBorder="1" applyAlignment="1" applyProtection="1">
      <alignment horizontal="center" vertical="center"/>
    </xf>
    <xf numFmtId="167" fontId="6" fillId="0" borderId="0" xfId="2" applyNumberFormat="1" applyFont="1" applyProtection="1"/>
    <xf numFmtId="167" fontId="7" fillId="0" borderId="0" xfId="2" applyNumberFormat="1" applyFont="1" applyProtection="1"/>
    <xf numFmtId="169" fontId="6" fillId="0" borderId="0" xfId="2" applyNumberFormat="1" applyFont="1" applyProtection="1"/>
    <xf numFmtId="0" fontId="2" fillId="2" borderId="5" xfId="3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/>
    <xf numFmtId="0" fontId="2" fillId="2" borderId="9" xfId="3" applyFont="1" applyFill="1" applyBorder="1" applyAlignment="1" applyProtection="1">
      <alignment horizontal="center" vertical="center" wrapText="1"/>
    </xf>
    <xf numFmtId="0" fontId="2" fillId="2" borderId="13" xfId="3" applyFont="1" applyFill="1" applyBorder="1" applyAlignment="1" applyProtection="1">
      <alignment horizontal="center" vertical="center" wrapText="1"/>
    </xf>
    <xf numFmtId="0" fontId="8" fillId="2" borderId="13" xfId="3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wrapText="1"/>
    </xf>
    <xf numFmtId="10" fontId="7" fillId="0" borderId="3" xfId="6" applyNumberFormat="1" applyFont="1" applyFill="1" applyBorder="1" applyAlignment="1" applyProtection="1">
      <alignment horizontal="right"/>
    </xf>
    <xf numFmtId="4" fontId="7" fillId="0" borderId="3" xfId="4" applyNumberFormat="1" applyFont="1" applyFill="1" applyBorder="1" applyAlignment="1" applyProtection="1">
      <alignment horizontal="right" vertical="center"/>
    </xf>
    <xf numFmtId="4" fontId="7" fillId="5" borderId="3" xfId="4" applyNumberFormat="1" applyFont="1" applyFill="1" applyBorder="1" applyAlignment="1" applyProtection="1">
      <alignment horizontal="right" vertical="center"/>
    </xf>
    <xf numFmtId="2" fontId="6" fillId="0" borderId="3" xfId="2" applyNumberFormat="1" applyFont="1" applyFill="1" applyBorder="1" applyAlignment="1" applyProtection="1">
      <alignment horizontal="right"/>
    </xf>
    <xf numFmtId="4" fontId="6" fillId="0" borderId="3" xfId="7" applyNumberFormat="1" applyFont="1" applyFill="1" applyBorder="1" applyAlignment="1" applyProtection="1">
      <alignment horizontal="center" vertical="center"/>
    </xf>
    <xf numFmtId="167" fontId="2" fillId="3" borderId="3" xfId="2" applyNumberFormat="1" applyFont="1" applyFill="1" applyBorder="1" applyAlignment="1" applyProtection="1">
      <alignment horizontal="center" vertical="center" wrapText="1"/>
    </xf>
    <xf numFmtId="172" fontId="2" fillId="0" borderId="0" xfId="2" applyNumberFormat="1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 applyProtection="1">
      <alignment wrapText="1"/>
    </xf>
    <xf numFmtId="0" fontId="2" fillId="3" borderId="3" xfId="2" applyFont="1" applyFill="1" applyBorder="1" applyAlignment="1" applyProtection="1">
      <alignment wrapText="1"/>
    </xf>
    <xf numFmtId="10" fontId="7" fillId="5" borderId="3" xfId="1" applyNumberFormat="1" applyFont="1" applyFill="1" applyBorder="1" applyAlignment="1" applyProtection="1">
      <alignment horizontal="right" vertical="center"/>
    </xf>
    <xf numFmtId="4" fontId="6" fillId="0" borderId="3" xfId="7" applyNumberFormat="1" applyFont="1" applyFill="1" applyBorder="1" applyAlignment="1" applyProtection="1">
      <alignment horizontal="right" vertical="center"/>
    </xf>
    <xf numFmtId="10" fontId="7" fillId="0" borderId="0" xfId="2" applyNumberFormat="1" applyFont="1" applyProtection="1"/>
    <xf numFmtId="10" fontId="6" fillId="0" borderId="0" xfId="1" applyNumberFormat="1" applyFont="1" applyProtection="1"/>
    <xf numFmtId="10" fontId="6" fillId="0" borderId="0" xfId="2" applyNumberFormat="1" applyFont="1" applyProtection="1"/>
    <xf numFmtId="9" fontId="6" fillId="0" borderId="3" xfId="6" applyFont="1" applyFill="1" applyBorder="1" applyAlignment="1" applyProtection="1">
      <alignment horizontal="center"/>
    </xf>
    <xf numFmtId="173" fontId="6" fillId="0" borderId="0" xfId="2" applyNumberFormat="1" applyFont="1" applyProtection="1"/>
    <xf numFmtId="170" fontId="7" fillId="0" borderId="0" xfId="1" applyNumberFormat="1" applyFont="1" applyProtection="1"/>
    <xf numFmtId="2" fontId="2" fillId="0" borderId="0" xfId="2" applyNumberFormat="1" applyFont="1" applyFill="1" applyBorder="1" applyAlignment="1" applyProtection="1">
      <alignment vertical="center" wrapText="1"/>
    </xf>
    <xf numFmtId="2" fontId="8" fillId="0" borderId="0" xfId="2" applyNumberFormat="1" applyFont="1" applyFill="1" applyBorder="1" applyAlignment="1" applyProtection="1">
      <alignment vertical="center" wrapText="1"/>
    </xf>
    <xf numFmtId="167" fontId="2" fillId="0" borderId="0" xfId="2" applyNumberFormat="1" applyFont="1" applyFill="1" applyBorder="1" applyAlignment="1" applyProtection="1">
      <alignment vertical="center" wrapText="1"/>
    </xf>
    <xf numFmtId="0" fontId="2" fillId="0" borderId="3" xfId="2" applyFont="1" applyBorder="1" applyAlignment="1" applyProtection="1">
      <alignment horizontal="left"/>
    </xf>
    <xf numFmtId="10" fontId="7" fillId="0" borderId="3" xfId="2" applyNumberFormat="1" applyFont="1" applyBorder="1" applyProtection="1"/>
    <xf numFmtId="2" fontId="6" fillId="0" borderId="3" xfId="2" applyNumberFormat="1" applyFont="1" applyFill="1" applyBorder="1" applyAlignment="1" applyProtection="1">
      <alignment horizontal="center"/>
    </xf>
    <xf numFmtId="10" fontId="7" fillId="5" borderId="3" xfId="8" applyNumberFormat="1" applyFont="1" applyFill="1" applyBorder="1" applyAlignment="1" applyProtection="1">
      <alignment horizontal="right" vertical="center"/>
    </xf>
    <xf numFmtId="0" fontId="6" fillId="0" borderId="3" xfId="2" applyFont="1" applyBorder="1" applyAlignment="1" applyProtection="1"/>
    <xf numFmtId="166" fontId="6" fillId="0" borderId="0" xfId="2" applyNumberFormat="1" applyFont="1" applyProtection="1"/>
    <xf numFmtId="0" fontId="7" fillId="2" borderId="1" xfId="3" applyFont="1" applyFill="1" applyBorder="1" applyAlignment="1" applyProtection="1">
      <alignment horizontal="right"/>
    </xf>
    <xf numFmtId="0" fontId="6" fillId="2" borderId="3" xfId="2" applyFont="1" applyFill="1" applyBorder="1" applyAlignment="1" applyProtection="1">
      <alignment horizontal="right"/>
    </xf>
    <xf numFmtId="10" fontId="2" fillId="0" borderId="3" xfId="2" applyNumberFormat="1" applyFont="1" applyFill="1" applyBorder="1" applyAlignment="1" applyProtection="1">
      <alignment horizontal="center"/>
    </xf>
    <xf numFmtId="171" fontId="6" fillId="0" borderId="0" xfId="2" applyNumberFormat="1" applyFont="1" applyProtection="1"/>
    <xf numFmtId="4" fontId="10" fillId="0" borderId="0" xfId="2" applyNumberFormat="1" applyFont="1" applyProtection="1"/>
    <xf numFmtId="0" fontId="10" fillId="0" borderId="0" xfId="2" applyFont="1" applyProtection="1"/>
    <xf numFmtId="4" fontId="6" fillId="0" borderId="0" xfId="2" applyNumberFormat="1" applyFont="1" applyAlignment="1" applyProtection="1"/>
    <xf numFmtId="178" fontId="7" fillId="0" borderId="3" xfId="4" applyNumberFormat="1" applyFont="1" applyFill="1" applyBorder="1" applyAlignment="1" applyProtection="1">
      <alignment horizontal="right" vertical="center"/>
    </xf>
    <xf numFmtId="9" fontId="6" fillId="0" borderId="3" xfId="6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/>
    <xf numFmtId="0" fontId="2" fillId="0" borderId="3" xfId="2" applyFont="1" applyBorder="1" applyProtection="1"/>
    <xf numFmtId="0" fontId="2" fillId="2" borderId="1" xfId="3" applyFont="1" applyFill="1" applyBorder="1" applyAlignment="1" applyProtection="1">
      <alignment horizontal="center" vertical="center" wrapText="1"/>
    </xf>
    <xf numFmtId="2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wrapText="1"/>
    </xf>
    <xf numFmtId="0" fontId="2" fillId="0" borderId="1" xfId="2" applyFont="1" applyFill="1" applyBorder="1" applyAlignment="1" applyProtection="1">
      <alignment horizontal="center" wrapText="1"/>
    </xf>
    <xf numFmtId="172" fontId="6" fillId="0" borderId="3" xfId="2" applyNumberFormat="1" applyFont="1" applyFill="1" applyBorder="1" applyAlignment="1" applyProtection="1">
      <alignment wrapText="1"/>
    </xf>
    <xf numFmtId="4" fontId="7" fillId="5" borderId="3" xfId="4" applyNumberFormat="1" applyFont="1" applyFill="1" applyBorder="1" applyAlignment="1" applyProtection="1">
      <alignment horizontal="center" vertical="center"/>
    </xf>
    <xf numFmtId="166" fontId="7" fillId="0" borderId="0" xfId="6" applyNumberFormat="1" applyFont="1" applyProtection="1"/>
    <xf numFmtId="0" fontId="2" fillId="0" borderId="0" xfId="2" applyFont="1" applyBorder="1" applyProtection="1"/>
    <xf numFmtId="0" fontId="2" fillId="0" borderId="0" xfId="2" applyFont="1" applyFill="1" applyBorder="1" applyAlignment="1" applyProtection="1">
      <alignment wrapText="1"/>
    </xf>
    <xf numFmtId="4" fontId="6" fillId="0" borderId="0" xfId="2" applyNumberFormat="1" applyFont="1" applyFill="1" applyProtection="1"/>
    <xf numFmtId="0" fontId="7" fillId="0" borderId="0" xfId="2" applyFont="1" applyFill="1" applyProtection="1"/>
    <xf numFmtId="0" fontId="6" fillId="0" borderId="0" xfId="2" applyFont="1" applyFill="1" applyProtection="1"/>
    <xf numFmtId="0" fontId="2" fillId="0" borderId="2" xfId="2" applyFont="1" applyFill="1" applyBorder="1" applyAlignment="1" applyProtection="1">
      <alignment horizontal="center" wrapText="1"/>
    </xf>
    <xf numFmtId="0" fontId="2" fillId="0" borderId="0" xfId="2" applyFont="1" applyFill="1" applyProtection="1"/>
    <xf numFmtId="167" fontId="7" fillId="0" borderId="0" xfId="2" applyNumberFormat="1" applyFont="1" applyFill="1" applyProtection="1"/>
    <xf numFmtId="167" fontId="6" fillId="0" borderId="0" xfId="2" applyNumberFormat="1" applyFont="1" applyFill="1" applyProtection="1"/>
    <xf numFmtId="4" fontId="7" fillId="0" borderId="0" xfId="2" applyNumberFormat="1" applyFont="1" applyFill="1" applyProtection="1"/>
    <xf numFmtId="167" fontId="2" fillId="3" borderId="1" xfId="2" applyNumberFormat="1" applyFont="1" applyFill="1" applyBorder="1" applyAlignment="1" applyProtection="1">
      <alignment vertical="center" wrapText="1"/>
    </xf>
    <xf numFmtId="165" fontId="13" fillId="5" borderId="3" xfId="4" applyNumberFormat="1" applyFont="1" applyFill="1" applyBorder="1" applyAlignment="1" applyProtection="1">
      <alignment horizontal="center" vertical="center"/>
    </xf>
    <xf numFmtId="4" fontId="7" fillId="0" borderId="0" xfId="2" applyNumberFormat="1" applyFont="1" applyProtection="1"/>
    <xf numFmtId="0" fontId="6" fillId="2" borderId="2" xfId="3" applyFont="1" applyFill="1" applyBorder="1" applyAlignment="1" applyProtection="1">
      <alignment horizontal="center" vertical="center"/>
    </xf>
    <xf numFmtId="0" fontId="7" fillId="2" borderId="2" xfId="3" applyFont="1" applyFill="1" applyBorder="1" applyAlignment="1" applyProtection="1">
      <alignment horizontal="center" vertical="center"/>
    </xf>
    <xf numFmtId="17" fontId="6" fillId="2" borderId="3" xfId="2" applyNumberFormat="1" applyFont="1" applyFill="1" applyBorder="1" applyAlignment="1" applyProtection="1">
      <alignment horizontal="center"/>
    </xf>
    <xf numFmtId="10" fontId="7" fillId="0" borderId="3" xfId="6" applyNumberFormat="1" applyFont="1" applyFill="1" applyBorder="1" applyAlignment="1" applyProtection="1">
      <alignment horizontal="center"/>
    </xf>
    <xf numFmtId="10" fontId="6" fillId="0" borderId="3" xfId="6" applyNumberFormat="1" applyFont="1" applyBorder="1" applyAlignment="1" applyProtection="1">
      <alignment horizontal="center"/>
    </xf>
    <xf numFmtId="10" fontId="2" fillId="0" borderId="3" xfId="2" applyNumberFormat="1" applyFont="1" applyFill="1" applyBorder="1" applyAlignment="1" applyProtection="1">
      <alignment horizontal="center"/>
      <protection hidden="1"/>
    </xf>
    <xf numFmtId="0" fontId="2" fillId="2" borderId="1" xfId="3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 vertical="center" wrapText="1"/>
    </xf>
    <xf numFmtId="0" fontId="2" fillId="2" borderId="8" xfId="3" applyFont="1" applyFill="1" applyBorder="1" applyAlignment="1" applyProtection="1">
      <alignment horizontal="center" vertical="center" wrapText="1"/>
    </xf>
    <xf numFmtId="0" fontId="2" fillId="2" borderId="13" xfId="3" applyFont="1" applyFill="1" applyBorder="1" applyAlignment="1" applyProtection="1">
      <alignment horizontal="center" vertical="center" wrapText="1"/>
    </xf>
    <xf numFmtId="2" fontId="2" fillId="2" borderId="5" xfId="2" applyNumberFormat="1" applyFont="1" applyFill="1" applyBorder="1" applyAlignment="1" applyProtection="1">
      <alignment horizontal="center" vertical="center" wrapText="1"/>
    </xf>
    <xf numFmtId="2" fontId="2" fillId="2" borderId="6" xfId="2" applyNumberFormat="1" applyFont="1" applyFill="1" applyBorder="1" applyAlignment="1" applyProtection="1">
      <alignment horizontal="center" vertical="center" wrapText="1"/>
    </xf>
    <xf numFmtId="2" fontId="2" fillId="2" borderId="10" xfId="2" applyNumberFormat="1" applyFont="1" applyFill="1" applyBorder="1" applyAlignment="1" applyProtection="1">
      <alignment horizontal="center" vertical="center" wrapText="1"/>
    </xf>
    <xf numFmtId="2" fontId="2" fillId="2" borderId="11" xfId="2" applyNumberFormat="1" applyFont="1" applyFill="1" applyBorder="1" applyAlignment="1" applyProtection="1">
      <alignment horizontal="center" vertical="center" wrapText="1"/>
    </xf>
    <xf numFmtId="2" fontId="2" fillId="2" borderId="7" xfId="2" applyNumberFormat="1" applyFont="1" applyFill="1" applyBorder="1" applyAlignment="1" applyProtection="1">
      <alignment horizontal="center" vertical="center" wrapText="1"/>
    </xf>
    <xf numFmtId="2" fontId="2" fillId="2" borderId="12" xfId="2" applyNumberFormat="1" applyFont="1" applyFill="1" applyBorder="1" applyAlignment="1" applyProtection="1">
      <alignment horizontal="center" vertical="center" wrapText="1"/>
    </xf>
    <xf numFmtId="167" fontId="2" fillId="2" borderId="5" xfId="2" applyNumberFormat="1" applyFont="1" applyFill="1" applyBorder="1" applyAlignment="1" applyProtection="1">
      <alignment horizontal="center" vertical="center" wrapText="1"/>
    </xf>
    <xf numFmtId="167" fontId="2" fillId="2" borderId="6" xfId="2" applyNumberFormat="1" applyFont="1" applyFill="1" applyBorder="1" applyAlignment="1" applyProtection="1">
      <alignment horizontal="center" vertical="center" wrapText="1"/>
    </xf>
    <xf numFmtId="167" fontId="2" fillId="2" borderId="10" xfId="2" applyNumberFormat="1" applyFont="1" applyFill="1" applyBorder="1" applyAlignment="1" applyProtection="1">
      <alignment horizontal="center" vertical="center" wrapText="1"/>
    </xf>
    <xf numFmtId="167" fontId="2" fillId="2" borderId="11" xfId="2" applyNumberFormat="1" applyFont="1" applyFill="1" applyBorder="1" applyAlignment="1" applyProtection="1">
      <alignment horizontal="center" vertical="center" wrapText="1"/>
    </xf>
    <xf numFmtId="167" fontId="2" fillId="2" borderId="7" xfId="2" applyNumberFormat="1" applyFont="1" applyFill="1" applyBorder="1" applyAlignment="1" applyProtection="1">
      <alignment horizontal="center" vertical="center" wrapText="1"/>
    </xf>
    <xf numFmtId="167" fontId="2" fillId="2" borderId="12" xfId="2" applyNumberFormat="1" applyFont="1" applyFill="1" applyBorder="1" applyAlignment="1" applyProtection="1">
      <alignment horizontal="center" vertical="center" wrapText="1"/>
    </xf>
    <xf numFmtId="167" fontId="2" fillId="2" borderId="4" xfId="2" applyNumberFormat="1" applyFont="1" applyFill="1" applyBorder="1" applyAlignment="1" applyProtection="1">
      <alignment horizontal="center" vertical="center" wrapText="1"/>
    </xf>
    <xf numFmtId="0" fontId="7" fillId="0" borderId="8" xfId="5" applyFont="1" applyBorder="1" applyAlignment="1" applyProtection="1">
      <alignment horizontal="center" vertical="center" wrapText="1"/>
    </xf>
    <xf numFmtId="0" fontId="7" fillId="0" borderId="13" xfId="5" applyFont="1" applyBorder="1" applyAlignment="1" applyProtection="1">
      <alignment horizontal="center" vertical="center" wrapText="1"/>
    </xf>
    <xf numFmtId="167" fontId="2" fillId="2" borderId="8" xfId="2" applyNumberFormat="1" applyFont="1" applyFill="1" applyBorder="1" applyAlignment="1" applyProtection="1">
      <alignment horizontal="center" vertical="center" wrapText="1"/>
    </xf>
    <xf numFmtId="167" fontId="2" fillId="2" borderId="13" xfId="2" applyNumberFormat="1" applyFont="1" applyFill="1" applyBorder="1" applyAlignment="1" applyProtection="1">
      <alignment horizontal="center" vertical="center" wrapText="1"/>
    </xf>
    <xf numFmtId="167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167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167" fontId="2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Border="1" applyAlignment="1" applyProtection="1">
      <alignment horizontal="left"/>
    </xf>
    <xf numFmtId="0" fontId="6" fillId="2" borderId="5" xfId="3" applyFont="1" applyFill="1" applyBorder="1" applyAlignment="1" applyProtection="1">
      <alignment horizontal="center" vertical="center"/>
    </xf>
    <xf numFmtId="0" fontId="6" fillId="2" borderId="7" xfId="3" applyFont="1" applyFill="1" applyBorder="1" applyAlignment="1" applyProtection="1">
      <alignment horizontal="center" vertical="center"/>
    </xf>
    <xf numFmtId="0" fontId="6" fillId="2" borderId="6" xfId="3" applyFont="1" applyFill="1" applyBorder="1" applyAlignment="1" applyProtection="1">
      <alignment horizontal="center" vertical="center"/>
    </xf>
    <xf numFmtId="0" fontId="6" fillId="2" borderId="10" xfId="3" applyFont="1" applyFill="1" applyBorder="1" applyAlignment="1" applyProtection="1">
      <alignment horizontal="center" vertical="center"/>
    </xf>
    <xf numFmtId="0" fontId="6" fillId="2" borderId="12" xfId="3" applyFont="1" applyFill="1" applyBorder="1" applyAlignment="1" applyProtection="1">
      <alignment horizontal="center" vertical="center"/>
    </xf>
    <xf numFmtId="0" fontId="6" fillId="2" borderId="11" xfId="3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 applyProtection="1">
      <alignment horizontal="center" vertical="center"/>
    </xf>
    <xf numFmtId="0" fontId="6" fillId="2" borderId="2" xfId="3" applyFont="1" applyFill="1" applyBorder="1" applyAlignment="1" applyProtection="1">
      <alignment horizontal="center" vertical="center"/>
    </xf>
    <xf numFmtId="2" fontId="2" fillId="2" borderId="3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wrapText="1"/>
    </xf>
    <xf numFmtId="0" fontId="2" fillId="0" borderId="2" xfId="2" applyFont="1" applyFill="1" applyBorder="1" applyAlignment="1" applyProtection="1">
      <alignment horizontal="left" wrapText="1"/>
    </xf>
    <xf numFmtId="0" fontId="2" fillId="2" borderId="4" xfId="3" applyFont="1" applyFill="1" applyBorder="1" applyAlignment="1" applyProtection="1">
      <alignment horizontal="center" vertical="center" wrapText="1"/>
      <protection locked="0"/>
    </xf>
    <xf numFmtId="0" fontId="2" fillId="2" borderId="8" xfId="3" applyFont="1" applyFill="1" applyBorder="1" applyAlignment="1" applyProtection="1">
      <alignment horizontal="center" vertical="center" wrapText="1"/>
      <protection locked="0"/>
    </xf>
    <xf numFmtId="0" fontId="2" fillId="2" borderId="13" xfId="3" applyFont="1" applyFill="1" applyBorder="1" applyAlignment="1" applyProtection="1">
      <alignment horizontal="center" vertical="center" wrapText="1"/>
      <protection locked="0"/>
    </xf>
    <xf numFmtId="0" fontId="2" fillId="2" borderId="1" xfId="3" applyFont="1" applyFill="1" applyBorder="1" applyAlignment="1" applyProtection="1">
      <alignment horizontal="center" vertical="center"/>
    </xf>
    <xf numFmtId="0" fontId="2" fillId="2" borderId="14" xfId="3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horizontal="center" vertical="center"/>
    </xf>
    <xf numFmtId="0" fontId="7" fillId="3" borderId="0" xfId="2" applyFont="1" applyFill="1" applyAlignment="1">
      <alignment horizontal="left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3" borderId="0" xfId="11" applyFont="1" applyFill="1" applyAlignment="1">
      <alignment horizontal="left" wrapText="1"/>
    </xf>
    <xf numFmtId="0" fontId="14" fillId="3" borderId="4" xfId="11" applyFont="1" applyFill="1" applyBorder="1" applyAlignment="1">
      <alignment horizontal="center" wrapText="1"/>
    </xf>
    <xf numFmtId="0" fontId="14" fillId="3" borderId="13" xfId="11" applyFont="1" applyFill="1" applyBorder="1" applyAlignment="1">
      <alignment horizontal="center" wrapText="1"/>
    </xf>
    <xf numFmtId="0" fontId="14" fillId="3" borderId="3" xfId="11" applyFont="1" applyFill="1" applyBorder="1" applyAlignment="1">
      <alignment horizontal="center" wrapText="1"/>
    </xf>
    <xf numFmtId="0" fontId="6" fillId="3" borderId="0" xfId="2" applyFont="1" applyFill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167" fontId="2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5" applyFont="1" applyBorder="1" applyAlignment="1" applyProtection="1">
      <alignment horizontal="center" vertical="center" wrapText="1"/>
      <protection hidden="1"/>
    </xf>
    <xf numFmtId="0" fontId="7" fillId="0" borderId="13" xfId="5" applyFont="1" applyBorder="1" applyAlignment="1" applyProtection="1">
      <alignment horizontal="center" vertical="center" wrapText="1"/>
      <protection hidden="1"/>
    </xf>
    <xf numFmtId="167" fontId="2" fillId="2" borderId="5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6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10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11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8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13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3" applyFont="1" applyFill="1" applyBorder="1" applyAlignment="1" applyProtection="1">
      <alignment horizontal="center" vertical="center" wrapText="1"/>
      <protection hidden="1"/>
    </xf>
    <xf numFmtId="0" fontId="2" fillId="2" borderId="8" xfId="3" applyFont="1" applyFill="1" applyBorder="1" applyAlignment="1" applyProtection="1">
      <alignment horizontal="center" vertical="center" wrapText="1"/>
      <protection hidden="1"/>
    </xf>
    <xf numFmtId="0" fontId="2" fillId="2" borderId="13" xfId="3" applyFont="1" applyFill="1" applyBorder="1" applyAlignment="1" applyProtection="1">
      <alignment horizontal="center" vertical="center" wrapText="1"/>
      <protection hidden="1"/>
    </xf>
    <xf numFmtId="2" fontId="2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6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10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11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7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12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7" xfId="2" applyNumberFormat="1" applyFont="1" applyFill="1" applyBorder="1" applyAlignment="1" applyProtection="1">
      <alignment horizontal="center" vertical="center" wrapText="1"/>
      <protection hidden="1"/>
    </xf>
    <xf numFmtId="167" fontId="2" fillId="2" borderId="12" xfId="2" applyNumberFormat="1" applyFont="1" applyFill="1" applyBorder="1" applyAlignment="1" applyProtection="1">
      <alignment horizontal="center" vertical="center" wrapText="1"/>
      <protection hidden="1"/>
    </xf>
    <xf numFmtId="2" fontId="2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Font="1" applyBorder="1" applyAlignment="1" applyProtection="1">
      <alignment horizontal="left"/>
      <protection hidden="1"/>
    </xf>
    <xf numFmtId="0" fontId="22" fillId="0" borderId="0" xfId="0" applyFont="1" applyAlignment="1">
      <alignment horizontal="center" vertical="center"/>
    </xf>
    <xf numFmtId="0" fontId="2" fillId="2" borderId="1" xfId="3" applyFont="1" applyFill="1" applyBorder="1" applyAlignment="1" applyProtection="1">
      <alignment horizontal="center" vertical="center"/>
      <protection hidden="1"/>
    </xf>
    <xf numFmtId="0" fontId="2" fillId="2" borderId="14" xfId="3" applyFont="1" applyFill="1" applyBorder="1" applyAlignment="1" applyProtection="1">
      <alignment horizontal="center" vertical="center"/>
      <protection hidden="1"/>
    </xf>
    <xf numFmtId="0" fontId="2" fillId="2" borderId="2" xfId="3" applyFont="1" applyFill="1" applyBorder="1" applyAlignment="1" applyProtection="1">
      <alignment horizontal="center" vertical="center"/>
      <protection hidden="1"/>
    </xf>
    <xf numFmtId="0" fontId="6" fillId="2" borderId="5" xfId="3" applyFont="1" applyFill="1" applyBorder="1" applyAlignment="1" applyProtection="1">
      <alignment horizontal="center" vertical="center"/>
      <protection hidden="1"/>
    </xf>
    <xf numFmtId="0" fontId="6" fillId="2" borderId="7" xfId="3" applyFont="1" applyFill="1" applyBorder="1" applyAlignment="1" applyProtection="1">
      <alignment horizontal="center" vertical="center"/>
      <protection hidden="1"/>
    </xf>
    <xf numFmtId="0" fontId="6" fillId="2" borderId="6" xfId="3" applyFont="1" applyFill="1" applyBorder="1" applyAlignment="1" applyProtection="1">
      <alignment horizontal="center" vertical="center"/>
      <protection hidden="1"/>
    </xf>
    <xf numFmtId="0" fontId="6" fillId="2" borderId="10" xfId="3" applyFont="1" applyFill="1" applyBorder="1" applyAlignment="1" applyProtection="1">
      <alignment horizontal="center" vertical="center"/>
      <protection hidden="1"/>
    </xf>
    <xf numFmtId="0" fontId="6" fillId="2" borderId="12" xfId="3" applyFont="1" applyFill="1" applyBorder="1" applyAlignment="1" applyProtection="1">
      <alignment horizontal="center" vertical="center"/>
      <protection hidden="1"/>
    </xf>
    <xf numFmtId="0" fontId="6" fillId="2" borderId="11" xfId="3" applyFont="1" applyFill="1" applyBorder="1" applyAlignment="1" applyProtection="1">
      <alignment horizontal="center" vertic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0" fontId="6" fillId="2" borderId="2" xfId="3" applyFont="1" applyFill="1" applyBorder="1" applyAlignment="1" applyProtection="1">
      <alignment horizontal="center" vertical="center"/>
      <protection hidden="1"/>
    </xf>
    <xf numFmtId="0" fontId="2" fillId="2" borderId="1" xfId="3" applyFont="1" applyFill="1" applyBorder="1" applyAlignment="1" applyProtection="1">
      <alignment horizontal="center"/>
      <protection hidden="1"/>
    </xf>
    <xf numFmtId="0" fontId="2" fillId="2" borderId="2" xfId="3" applyFont="1" applyFill="1" applyBorder="1" applyAlignment="1" applyProtection="1">
      <alignment horizontal="center"/>
      <protection hidden="1"/>
    </xf>
    <xf numFmtId="0" fontId="2" fillId="0" borderId="1" xfId="2" applyFont="1" applyFill="1" applyBorder="1" applyAlignment="1" applyProtection="1">
      <alignment horizontal="left" wrapText="1"/>
      <protection hidden="1"/>
    </xf>
    <xf numFmtId="0" fontId="2" fillId="0" borderId="2" xfId="2" applyFont="1" applyFill="1" applyBorder="1" applyAlignment="1" applyProtection="1">
      <alignment horizontal="left" wrapText="1"/>
      <protection hidden="1"/>
    </xf>
    <xf numFmtId="0" fontId="2" fillId="2" borderId="1" xfId="3" applyFont="1" applyFill="1" applyBorder="1" applyAlignment="1" applyProtection="1">
      <alignment horizontal="center" vertical="center" wrapText="1"/>
      <protection hidden="1"/>
    </xf>
    <xf numFmtId="0" fontId="2" fillId="2" borderId="2" xfId="3" applyFont="1" applyFill="1" applyBorder="1" applyAlignment="1" applyProtection="1">
      <alignment horizontal="center" vertical="center" wrapText="1"/>
      <protection hidden="1"/>
    </xf>
    <xf numFmtId="49" fontId="8" fillId="0" borderId="0" xfId="2" applyNumberFormat="1" applyFont="1" applyBorder="1" applyAlignment="1" applyProtection="1">
      <alignment horizontal="left" vertical="center" wrapText="1"/>
      <protection hidden="1"/>
    </xf>
    <xf numFmtId="0" fontId="2" fillId="2" borderId="3" xfId="3" applyFont="1" applyFill="1" applyBorder="1" applyAlignment="1" applyProtection="1">
      <alignment horizontal="center"/>
      <protection hidden="1"/>
    </xf>
    <xf numFmtId="0" fontId="10" fillId="3" borderId="0" xfId="2" applyFont="1" applyFill="1" applyAlignment="1">
      <alignment horizontal="left" wrapText="1"/>
    </xf>
  </cellXfs>
  <cellStyles count="15">
    <cellStyle name="Comma 26" xfId="4" xr:uid="{00000000-0005-0000-0000-000000000000}"/>
    <cellStyle name="Normal 2 4" xfId="3" xr:uid="{00000000-0005-0000-0000-000001000000}"/>
    <cellStyle name="Обычный" xfId="0" builtinId="0"/>
    <cellStyle name="Обычный 10 2" xfId="5" xr:uid="{00000000-0005-0000-0000-000003000000}"/>
    <cellStyle name="Обычный 2 2" xfId="14" xr:uid="{00000000-0005-0000-0000-000004000000}"/>
    <cellStyle name="Обычный 2 3" xfId="11" xr:uid="{00000000-0005-0000-0000-000005000000}"/>
    <cellStyle name="Обычный 2 5 2" xfId="7" xr:uid="{00000000-0005-0000-0000-000006000000}"/>
    <cellStyle name="Обычный 4" xfId="2" xr:uid="{00000000-0005-0000-0000-000007000000}"/>
    <cellStyle name="Процентный" xfId="1" builtinId="5"/>
    <cellStyle name="Процентный 2 2 3" xfId="8" xr:uid="{00000000-0005-0000-0000-000009000000}"/>
    <cellStyle name="Процентный 3 2" xfId="6" xr:uid="{00000000-0005-0000-0000-00000A000000}"/>
    <cellStyle name="Процентный 5 2" xfId="10" xr:uid="{00000000-0005-0000-0000-00000B000000}"/>
    <cellStyle name="Финансовый" xfId="12" builtinId="3"/>
    <cellStyle name="Финансовый 2 2 2" xfId="9" xr:uid="{00000000-0005-0000-0000-00000D000000}"/>
    <cellStyle name="Финансовый 2 3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tv$\Documents%20and%20Settings\ASadovsky\Local%20Settings\Temporary%20Internet%20Files\OLK92\counter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TV$\Documents%20and%20Settings\Alexis\My%20Documents\St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Log"/>
      <sheetName val="YANDEX.RU"/>
      <sheetName val="MAIL.RU"/>
      <sheetName val="VZGLYAD.RU"/>
      <sheetName val="GAZETA.RU"/>
      <sheetName val="AFISHA.RU"/>
      <sheetName val="NEWSRU.COM"/>
      <sheetName val="EXPERT.RU"/>
      <sheetName val="KOMMERSANT.RU"/>
      <sheetName val="SUBSCRIBE.RU"/>
      <sheetName val="AUTO.RU"/>
      <sheetName val="AVTO.RU"/>
      <sheetName val="INOPRESSA.RU"/>
      <sheetName val="SUPERSTYLE.RU"/>
      <sheetName val="ECHO.MSK.RU"/>
      <sheetName val="RIAN.RU"/>
      <sheetName val="AMEDIA.RU"/>
      <sheetName val="VOKRUGSVETA.RU"/>
      <sheetName val="MTV.RU"/>
      <sheetName val="LIVEINTERNET.RU"/>
      <sheetName val="3DNEWS.RU"/>
      <sheetName val="FASHIONTIME.RU"/>
      <sheetName val="24OPEN.RU"/>
      <sheetName val="SPORTS.RU"/>
      <sheetName val="E2 Brands"/>
      <sheetName val="Самара-график"/>
      <sheetName val="Сводная"/>
      <sheetName val="counter (4)"/>
      <sheetName val="CTC"/>
      <sheetName val="NTV"/>
      <sheetName val="ORT"/>
      <sheetName val="RenTV"/>
      <sheetName val="RTR"/>
      <sheetName val="TV6"/>
      <sheetName val="DIMANCHE 28 MAI 2000 COND"/>
      <sheetName val="Итоги по каналам"/>
      <sheetName val="XLRpt_TempSheet"/>
      <sheetName val="Главный"/>
      <sheetName val="Input"/>
      <sheetName val="TV"/>
      <sheetName val="For ALL brands (Fed TV)"/>
      <sheetName val="For ALL brands (Reg TV)"/>
      <sheetName val="For ALL Beer brands (Tem TV)"/>
      <sheetName val="Hidden"/>
      <sheetName val="Sample"/>
      <sheetName val="Свод за 2008г"/>
      <sheetName val="YANDEX_RU"/>
      <sheetName val="MAIL_RU"/>
      <sheetName val="VZGLYAD_RU"/>
      <sheetName val="GAZETA_RU"/>
      <sheetName val="AFISHA_RU"/>
      <sheetName val="NEWSRU_COM"/>
      <sheetName val="EXPERT_RU"/>
      <sheetName val="KOMMERSANT_RU"/>
      <sheetName val="SUBSCRIBE_RU"/>
      <sheetName val="AUTO_RU"/>
      <sheetName val="AVTO_RU"/>
      <sheetName val="INOPRESSA_RU"/>
      <sheetName val="SUPERSTYLE_RU"/>
      <sheetName val="ECHO_MSK_RU"/>
      <sheetName val="RIAN_RU"/>
      <sheetName val="AMEDIA_RU"/>
      <sheetName val="VOKRUGSVETA_RU"/>
      <sheetName val="MTV_RU"/>
      <sheetName val="LIVEINTERNET_RU"/>
      <sheetName val="3DNEWS_RU"/>
      <sheetName val="FASHIONTIME_RU"/>
      <sheetName val="24OPEN_RU"/>
      <sheetName val="SPORTS_RU"/>
      <sheetName val="E2_Brands"/>
      <sheetName val="counter_(4)"/>
      <sheetName val="DIMANCHE_28_MAI_2000_COND"/>
      <sheetName val="Итоги_по_каналам"/>
      <sheetName val="For_ALL_brands_(Fed_TV)"/>
      <sheetName val="For_ALL_brands_(Reg_TV)"/>
      <sheetName val="For_ALL_Beer_brands_(Tem_TV)"/>
      <sheetName val="Свод_за_2008г"/>
      <sheetName val="JEUDI 24 DÉCEMBRE 1998"/>
      <sheetName val="__"/>
      <sheetName val="January"/>
      <sheetName val="2009 сезонки"/>
      <sheetName val="schren"/>
      <sheetName val="schtv6"/>
      <sheetName val="schsts"/>
      <sheetName val="International"/>
      <sheetName val="ODAPLAN_REPORT"/>
      <sheetName val="XLR_NoRangeSheet"/>
      <sheetName val="Екатеринбург"/>
      <sheetName val="Data Sheet"/>
      <sheetName val="6х3"/>
      <sheetName val="counter (4).xls"/>
      <sheetName val=" 40000035261  ТРК &quot;Петербург&quot; ("/>
      <sheetName val="counter%20(4).xls"/>
      <sheetName val=""/>
      <sheetName val="EMPL_TYPE"/>
      <sheetName val="Города_каналы"/>
      <sheetName val="5 Канал"/>
      <sheetName val="YANDEX_RU1"/>
      <sheetName val="MAIL_RU1"/>
      <sheetName val="VZGLYAD_RU1"/>
      <sheetName val="GAZETA_RU1"/>
      <sheetName val="AFISHA_RU1"/>
      <sheetName val="NEWSRU_COM1"/>
      <sheetName val="EXPERT_RU1"/>
      <sheetName val="KOMMERSANT_RU1"/>
      <sheetName val="SUBSCRIBE_RU1"/>
      <sheetName val="AUTO_RU1"/>
      <sheetName val="AVTO_RU1"/>
      <sheetName val="INOPRESSA_RU1"/>
      <sheetName val="SUPERSTYLE_RU1"/>
      <sheetName val="ECHO_MSK_RU1"/>
      <sheetName val="RIAN_RU1"/>
      <sheetName val="AMEDIA_RU1"/>
      <sheetName val="VOKRUGSVETA_RU1"/>
      <sheetName val="MTV_RU1"/>
      <sheetName val="LIVEINTERNET_RU1"/>
      <sheetName val="3DNEWS_RU1"/>
      <sheetName val="FASHIONTIME_RU1"/>
      <sheetName val="24OPEN_RU1"/>
      <sheetName val="SPORTS_RU1"/>
      <sheetName val="counter_(4)1"/>
      <sheetName val="E2_Brands1"/>
      <sheetName val="DIMANCHE_28_MAI_2000_COND1"/>
      <sheetName val="Итоги_по_каналам1"/>
      <sheetName val="For_ALL_brands_(Fed_TV)1"/>
      <sheetName val="For_ALL_brands_(Reg_TV)1"/>
      <sheetName val="For_ALL_Beer_brands_(Tem_TV)1"/>
      <sheetName val="Свод_за_2008г1"/>
      <sheetName val="JEUDI_24_DÉCEMBRE_1998"/>
      <sheetName val="2009_сезонки"/>
      <sheetName val="Sheet1"/>
      <sheetName val="Справочник"/>
      <sheetName val="Скидки"/>
      <sheetName val="Направления затрат+группа"/>
      <sheetName val="Фед. ТВ (-)"/>
      <sheetName val="Фед. ТВ (+)"/>
      <sheetName val="MediaMix"/>
      <sheetName val="Strat 1H 2008"/>
      <sheetName val=" Самара Россия"/>
      <sheetName val="Самара СТС"/>
      <sheetName val="FRECEFECBAILEYS"/>
      <sheetName val="Shadow"/>
      <sheetName val="Расчёт"/>
      <sheetName val="counter%20(4)"/>
      <sheetName val="Тематическое ТВ"/>
      <sheetName val="#Скидки"/>
      <sheetName val="tech2"/>
      <sheetName val="YANDEX_RU2"/>
      <sheetName val="MAIL_RU2"/>
      <sheetName val="VZGLYAD_RU2"/>
      <sheetName val="GAZETA_RU2"/>
      <sheetName val="AFISHA_RU2"/>
      <sheetName val="NEWSRU_COM2"/>
      <sheetName val="EXPERT_RU2"/>
      <sheetName val="KOMMERSANT_RU2"/>
      <sheetName val="SUBSCRIBE_RU2"/>
      <sheetName val="AUTO_RU2"/>
      <sheetName val="AVTO_RU2"/>
      <sheetName val="INOPRESSA_RU2"/>
      <sheetName val="SUPERSTYLE_RU2"/>
      <sheetName val="ECHO_MSK_RU2"/>
      <sheetName val="RIAN_RU2"/>
      <sheetName val="AMEDIA_RU2"/>
      <sheetName val="VOKRUGSVETA_RU2"/>
      <sheetName val="MTV_RU2"/>
      <sheetName val="LIVEINTERNET_RU2"/>
      <sheetName val="3DNEWS_RU2"/>
      <sheetName val="FASHIONTIME_RU2"/>
      <sheetName val="24OPEN_RU2"/>
      <sheetName val="SPORTS_RU2"/>
      <sheetName val="E2_Brands2"/>
      <sheetName val="counter_(4)2"/>
      <sheetName val="DIMANCHE_28_MAI_2000_COND2"/>
      <sheetName val="Итоги_по_каналам2"/>
      <sheetName val="JEUDI_24_DÉCEMBRE_19981"/>
      <sheetName val="For_ALL_brands_(Fed_TV)2"/>
      <sheetName val="For_ALL_brands_(Reg_TV)2"/>
      <sheetName val="For_ALL_Beer_brands_(Tem_TV)2"/>
      <sheetName val="Свод_за_2008г2"/>
      <sheetName val="counter_(4)_xls"/>
      <sheetName val="_40000035261__ТРК_&quot;Петербург&quot;_("/>
      <sheetName val="2009_сезонки1"/>
      <sheetName val="Data_Sheet"/>
      <sheetName val="counter%20(4)_xls"/>
      <sheetName val="5_Канал"/>
      <sheetName val="Направления_затрат+группа"/>
      <sheetName val="Фед__ТВ_(-)"/>
      <sheetName val="Фед__ТВ_(+)"/>
      <sheetName val="_Самара_Россия"/>
      <sheetName val="Самара_СТС"/>
      <sheetName val="Strat_1H_2008"/>
      <sheetName val="Тематическое_ТВ"/>
      <sheetName val="Flowchart"/>
      <sheetName val="Sum"/>
    </sheetNames>
    <sheetDataSet>
      <sheetData sheetId="0">
        <row r="20">
          <cell r="I20" t="b">
            <v>0</v>
          </cell>
        </row>
      </sheetData>
      <sheetData sheetId="1" refreshError="1"/>
      <sheetData sheetId="2">
        <row r="20">
          <cell r="I20" t="b">
            <v>0</v>
          </cell>
        </row>
      </sheetData>
      <sheetData sheetId="3">
        <row r="20">
          <cell r="I20" t="b">
            <v>0</v>
          </cell>
        </row>
        <row r="21">
          <cell r="I21" t="b">
            <v>0</v>
          </cell>
        </row>
      </sheetData>
      <sheetData sheetId="4" refreshError="1"/>
      <sheetData sheetId="5">
        <row r="20">
          <cell r="I20" t="b">
            <v>0</v>
          </cell>
        </row>
      </sheetData>
      <sheetData sheetId="6"/>
      <sheetData sheetId="7">
        <row r="20">
          <cell r="I20" t="b">
            <v>0</v>
          </cell>
        </row>
      </sheetData>
      <sheetData sheetId="8"/>
      <sheetData sheetId="9">
        <row r="20">
          <cell r="I20" t="b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20">
          <cell r="I20" t="b">
            <v>0</v>
          </cell>
        </row>
      </sheetData>
      <sheetData sheetId="152"/>
      <sheetData sheetId="153">
        <row r="20">
          <cell r="I20" t="b">
            <v>0</v>
          </cell>
        </row>
      </sheetData>
      <sheetData sheetId="154"/>
      <sheetData sheetId="155">
        <row r="20">
          <cell r="I20" t="b">
            <v>0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"/>
      <sheetName val="##"/>
      <sheetName val="MAIL.RU"/>
      <sheetName val="YANDEX.RU"/>
      <sheetName val="VZGLYAD.RU"/>
      <sheetName val="GAZETA.RU"/>
      <sheetName val="KOMMERSANT.RU"/>
      <sheetName val="NEWSRU.COM"/>
      <sheetName val="AFISHA.RU"/>
      <sheetName val="SUBSCRIBE.RU"/>
      <sheetName val="EXPERT.RU"/>
      <sheetName val="AVTO.RU"/>
      <sheetName val="AUTO.RU"/>
      <sheetName val="RIAN.RU"/>
      <sheetName val="AMEDIA.RU"/>
      <sheetName val="VOKRUGSVETA.RU"/>
      <sheetName val="MTV.RU"/>
      <sheetName val="LIVEINTERNET.RU"/>
      <sheetName val="FASHIONTIME.RU"/>
      <sheetName val="ECHO.MSK.RU"/>
      <sheetName val="SUPERSTYLE.RU"/>
      <sheetName val="INOPRESSA.RU"/>
      <sheetName val="3DNEWS.RU"/>
      <sheetName val="SPORTS.RU"/>
      <sheetName val="24OPEN.RU"/>
      <sheetName val="Input"/>
      <sheetName val="Владивосток ОРТ (наш)"/>
      <sheetName val="CTC"/>
      <sheetName val="NTV"/>
      <sheetName val="ORT"/>
      <sheetName val="RenTV"/>
      <sheetName val="RTR"/>
      <sheetName val="TV6"/>
      <sheetName val="Print-forms"/>
      <sheetName val="XLRpt_TempSheet"/>
      <sheetName val="E2 Brands"/>
      <sheetName val="Главный"/>
      <sheetName val="WEIGHT AND SPOTS 3 OPT"/>
      <sheetName val="all brands (all media)"/>
      <sheetName val="Vehicles"/>
      <sheetName val="Evaluation2"/>
      <sheetName val="__"/>
      <sheetName val="MAIL_RU"/>
      <sheetName val="YANDEX_RU"/>
      <sheetName val="VZGLYAD_RU"/>
      <sheetName val="GAZETA_RU"/>
      <sheetName val="KOMMERSANT_RU"/>
      <sheetName val="NEWSRU_COM"/>
      <sheetName val="AFISHA_RU"/>
      <sheetName val="SUBSCRIBE_RU"/>
      <sheetName val="EXPERT_RU"/>
      <sheetName val="AVTO_RU"/>
      <sheetName val="AUTO_RU"/>
      <sheetName val="RIAN_RU"/>
      <sheetName val="AMEDIA_RU"/>
      <sheetName val="VOKRUGSVETA_RU"/>
      <sheetName val="MTV_RU"/>
      <sheetName val="LIVEINTERNET_RU"/>
      <sheetName val="FASHIONTIME_RU"/>
      <sheetName val="ECHO_MSK_RU"/>
      <sheetName val="SUPERSTYLE_RU"/>
      <sheetName val="INOPRESSA_RU"/>
      <sheetName val="3DNEWS_RU"/>
      <sheetName val="SPORTS_RU"/>
      <sheetName val="24OPEN_RU"/>
      <sheetName val="Stru.xls"/>
      <sheetName val="Affinity"/>
      <sheetName val="Basis"/>
      <sheetName val="Zadání (Brief)"/>
      <sheetName val="Nastavení (Setting)"/>
      <sheetName val="Владивосток_ОРТ_(наш)"/>
      <sheetName val="E2_Brands"/>
      <sheetName val="WEIGHT_AND_SPOTS_3_OPT"/>
      <sheetName val="all_brands_(all_media)"/>
      <sheetName val="ВИ"/>
      <sheetName val="ВГТРК"/>
      <sheetName val="СТС"/>
      <sheetName val="ГМ"/>
      <sheetName val="Inflation"/>
      <sheetName val="TA"/>
      <sheetName val="Net CPP"/>
      <sheetName val="Commitments"/>
      <sheetName val="Split"/>
      <sheetName val="Flowchart"/>
      <sheetName val="Pivot"/>
      <sheetName val="Channel Selection"/>
      <sheetName val="CBU"/>
      <sheetName val="Лист1"/>
      <sheetName val="XLR_NoRangeSheet"/>
      <sheetName val="Бренд(M)"/>
      <sheetName val="MAP cf"/>
      <sheetName val="Legend"/>
      <sheetName val="dropdown_lists"/>
      <sheetName val="MAIL_RU1"/>
      <sheetName val="YANDEX_RU1"/>
      <sheetName val="VZGLYAD_RU1"/>
      <sheetName val="GAZETA_RU1"/>
      <sheetName val="KOMMERSANT_RU1"/>
      <sheetName val="NEWSRU_COM1"/>
      <sheetName val="AFISHA_RU1"/>
      <sheetName val="SUBSCRIBE_RU1"/>
      <sheetName val="EXPERT_RU1"/>
      <sheetName val="AVTO_RU1"/>
      <sheetName val="AUTO_RU1"/>
      <sheetName val="RIAN_RU1"/>
      <sheetName val="AMEDIA_RU1"/>
      <sheetName val="VOKRUGSVETA_RU1"/>
      <sheetName val="MTV_RU1"/>
      <sheetName val="LIVEINTERNET_RU1"/>
      <sheetName val="FASHIONTIME_RU1"/>
      <sheetName val="ECHO_MSK_RU1"/>
      <sheetName val="SUPERSTYLE_RU1"/>
      <sheetName val="INOPRESSA_RU1"/>
      <sheetName val="3DNEWS_RU1"/>
      <sheetName val="SPORTS_RU1"/>
      <sheetName val="24OPEN_RU1"/>
      <sheetName val="Владивосток_ОРТ_(наш)1"/>
      <sheetName val="E2_Brands1"/>
      <sheetName val="Zadání_(Brief)"/>
      <sheetName val="Nastavení_(Setting)"/>
      <sheetName val="WEIGHT_AND_SPOTS_3_OPT1"/>
      <sheetName val="all_brands_(all_media)1"/>
      <sheetName val="Stru_xls"/>
      <sheetName val="Net_CPP"/>
      <sheetName val="Channel_Selection"/>
      <sheetName val="Evaluation"/>
      <sheetName val="17.7mln вар 1"/>
      <sheetName val="Brief"/>
      <sheetName val="Deal 2017"/>
      <sheetName val="CPP base"/>
      <sheetName val="Quality"/>
      <sheetName val="НРА бюджет"/>
      <sheetName val="НРА цена"/>
      <sheetName val="Setup"/>
      <sheetName val="Template"/>
      <sheetName val="Status"/>
      <sheetName val="Интернет"/>
      <sheetName val="Flowchart_Nat"/>
      <sheetName val="TV spot_supplier"/>
      <sheetName val="МП"/>
      <sheetName val="Воронеж"/>
      <sheetName val="Уфа"/>
      <sheetName val="СПб"/>
      <sheetName val="Ростов на Дону"/>
      <sheetName val="Нижний Новгород"/>
      <sheetName val="Новосибирск"/>
      <sheetName val="Хабаровск"/>
      <sheetName val="Омск"/>
      <sheetName val="Пермь"/>
      <sheetName val="Красноярск"/>
      <sheetName val="Екатеринбург"/>
      <sheetName val="Челябинск"/>
      <sheetName val="Владивосток"/>
      <sheetName val="Самара"/>
      <sheetName val="Волгоград"/>
      <sheetName val="Вологда"/>
      <sheetName val="Киров"/>
      <sheetName val="Краснодар"/>
      <sheetName val="Архангельск"/>
      <sheetName val="Наб.Челны"/>
      <sheetName val="Казань"/>
      <sheetName val="Калининград"/>
      <sheetName val="Channel mix"/>
      <sheetName val="Mediaplan"/>
      <sheetName val="TT"/>
      <sheetName val="Zolla на 70 (мар+май!)"/>
      <sheetName val="организации"/>
      <sheetName val="Consolid_main"/>
      <sheetName val="Var2003 BU-P1"/>
      <sheetName val="Intro - market data"/>
      <sheetName val="MAIL_RU2"/>
      <sheetName val="YANDEX_RU2"/>
      <sheetName val="VZGLYAD_RU2"/>
      <sheetName val="GAZETA_RU2"/>
      <sheetName val="KOMMERSANT_RU2"/>
      <sheetName val="NEWSRU_COM2"/>
      <sheetName val="AFISHA_RU2"/>
      <sheetName val="SUBSCRIBE_RU2"/>
      <sheetName val="EXPERT_RU2"/>
      <sheetName val="AVTO_RU2"/>
      <sheetName val="AUTO_RU2"/>
      <sheetName val="RIAN_RU2"/>
      <sheetName val="AMEDIA_RU2"/>
      <sheetName val="VOKRUGSVETA_RU2"/>
      <sheetName val="MTV_RU2"/>
      <sheetName val="LIVEINTERNET_RU2"/>
      <sheetName val="FASHIONTIME_RU2"/>
      <sheetName val="ECHO_MSK_RU2"/>
      <sheetName val="SUPERSTYLE_RU2"/>
      <sheetName val="INOPRESSA_RU2"/>
      <sheetName val="3DNEWS_RU2"/>
      <sheetName val="SPORTS_RU2"/>
      <sheetName val="24OPEN_RU2"/>
      <sheetName val="Владивосток_ОРТ_(наш)2"/>
      <sheetName val="E2_Brands2"/>
      <sheetName val="WEIGHT_AND_SPOTS_3_OPT2"/>
      <sheetName val="all_brands_(all_media)2"/>
      <sheetName val="Stru_xls1"/>
      <sheetName val="Zadání_(Brief)1"/>
      <sheetName val="Nastavení_(Setting)1"/>
      <sheetName val="Net_CPP1"/>
      <sheetName val="Channel_Selection1"/>
      <sheetName val="MAP_cf"/>
      <sheetName val="TV_spot_supplier"/>
      <sheetName val="Channel_mix"/>
      <sheetName val="Deal_2017"/>
      <sheetName val="CPP_base"/>
      <sheetName val="НРА_бюджет"/>
      <sheetName val="НРА_цена"/>
      <sheetName val="17_7mln_вар_1"/>
      <sheetName val="Intro_-_market_data"/>
      <sheetName val="Digital data sheet"/>
      <sheetName val="campaign average f"/>
      <sheetName val="Венарус"/>
      <sheetName val="Макилак"/>
      <sheetName val="Необутин"/>
      <sheetName val="Дексонал"/>
      <sheetName val="CPP"/>
      <sheetName val="Сводный файл"/>
      <sheetName val="How to"/>
      <sheetName val="Summary"/>
      <sheetName val="Deal 2019"/>
      <sheetName val="Deal 2020"/>
      <sheetName val="investments in TV deal 2020"/>
      <sheetName val="Фед. ТВ стар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3">
          <cell r="B3">
            <v>79042863.029660702</v>
          </cell>
        </row>
      </sheetData>
      <sheetData sheetId="43">
        <row r="3">
          <cell r="B3">
            <v>79042863.029660702</v>
          </cell>
        </row>
      </sheetData>
      <sheetData sheetId="44">
        <row r="3">
          <cell r="B3">
            <v>79042863.029660702</v>
          </cell>
        </row>
      </sheetData>
      <sheetData sheetId="45">
        <row r="3">
          <cell r="B3">
            <v>79042863.029660702</v>
          </cell>
        </row>
      </sheetData>
      <sheetData sheetId="46">
        <row r="3">
          <cell r="B3">
            <v>79042863.029660702</v>
          </cell>
        </row>
      </sheetData>
      <sheetData sheetId="47">
        <row r="3">
          <cell r="B3">
            <v>79042863.029660702</v>
          </cell>
        </row>
      </sheetData>
      <sheetData sheetId="48">
        <row r="3">
          <cell r="B3">
            <v>79042863.029660702</v>
          </cell>
        </row>
      </sheetData>
      <sheetData sheetId="49">
        <row r="3">
          <cell r="B3">
            <v>79042863.029660702</v>
          </cell>
        </row>
      </sheetData>
      <sheetData sheetId="50">
        <row r="3">
          <cell r="B3">
            <v>79042863.029660702</v>
          </cell>
        </row>
      </sheetData>
      <sheetData sheetId="51">
        <row r="3">
          <cell r="B3">
            <v>79042863.029660702</v>
          </cell>
        </row>
      </sheetData>
      <sheetData sheetId="52">
        <row r="3">
          <cell r="B3">
            <v>79042863.029660702</v>
          </cell>
        </row>
      </sheetData>
      <sheetData sheetId="53">
        <row r="3">
          <cell r="B3">
            <v>79042863.029660702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3">
          <cell r="B3" t="str">
            <v>Product #2</v>
          </cell>
        </row>
      </sheetData>
      <sheetData sheetId="117"/>
      <sheetData sheetId="118"/>
      <sheetData sheetId="119"/>
      <sheetData sheetId="120"/>
      <sheetData sheetId="121">
        <row r="3">
          <cell r="B3" t="str">
            <v>Product #2</v>
          </cell>
        </row>
      </sheetData>
      <sheetData sheetId="122">
        <row r="3">
          <cell r="B3" t="str">
            <v>Product #2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>
        <row r="3">
          <cell r="B3" t="str">
            <v>Product #2</v>
          </cell>
        </row>
      </sheetData>
      <sheetData sheetId="128">
        <row r="3">
          <cell r="B3" t="str">
            <v>Product #2</v>
          </cell>
        </row>
      </sheetData>
      <sheetData sheetId="129">
        <row r="3">
          <cell r="B3" t="str">
            <v>Product #2</v>
          </cell>
        </row>
      </sheetData>
      <sheetData sheetId="130">
        <row r="3">
          <cell r="B3" t="str">
            <v>Product #2</v>
          </cell>
        </row>
      </sheetData>
      <sheetData sheetId="131">
        <row r="3">
          <cell r="B3" t="str">
            <v>Product #2</v>
          </cell>
        </row>
      </sheetData>
      <sheetData sheetId="132">
        <row r="3">
          <cell r="B3" t="str">
            <v>Product #2</v>
          </cell>
        </row>
      </sheetData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>
        <row r="3">
          <cell r="B3">
            <v>0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>
        <row r="4">
          <cell r="B4" t="str">
            <v>January</v>
          </cell>
        </row>
      </sheetData>
      <sheetData sheetId="219">
        <row r="3">
          <cell r="B3" t="str">
            <v>NRA form</v>
          </cell>
        </row>
      </sheetData>
      <sheetData sheetId="220"/>
      <sheetData sheetId="221"/>
      <sheetData sheetId="222"/>
      <sheetData sheetId="223"/>
      <sheetData sheetId="2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Z153"/>
  <sheetViews>
    <sheetView tabSelected="1" zoomScale="70" zoomScaleNormal="70" workbookViewId="0">
      <selection activeCell="D28" sqref="D28"/>
    </sheetView>
  </sheetViews>
  <sheetFormatPr defaultColWidth="9" defaultRowHeight="12.75" x14ac:dyDescent="0.2"/>
  <cols>
    <col min="1" max="1" width="34.5" style="193" customWidth="1"/>
    <col min="2" max="2" width="21.75" style="193" customWidth="1"/>
    <col min="3" max="3" width="22" style="193" customWidth="1"/>
    <col min="4" max="4" width="18.875" style="195" customWidth="1"/>
    <col min="5" max="5" width="25.25" style="193" customWidth="1"/>
    <col min="6" max="6" width="27.75" style="193" customWidth="1"/>
    <col min="7" max="7" width="21.375" style="193" customWidth="1"/>
    <col min="8" max="8" width="18.75" style="193" customWidth="1"/>
    <col min="9" max="9" width="17.375" style="193" customWidth="1"/>
    <col min="10" max="10" width="18.75" style="193" customWidth="1"/>
    <col min="11" max="11" width="20.5" style="193" customWidth="1"/>
    <col min="12" max="12" width="14.25" style="193" customWidth="1"/>
    <col min="13" max="14" width="13" style="193" bestFit="1" customWidth="1"/>
    <col min="15" max="15" width="8.625" style="193" customWidth="1"/>
    <col min="16" max="16" width="12.375" style="193" customWidth="1"/>
    <col min="17" max="18" width="9.875" style="193" customWidth="1"/>
    <col min="19" max="19" width="7.5" style="193" customWidth="1"/>
    <col min="20" max="20" width="8.875" style="193" customWidth="1"/>
    <col min="21" max="21" width="10.875" style="193" bestFit="1" customWidth="1"/>
    <col min="22" max="22" width="9" style="193"/>
    <col min="23" max="23" width="9.25" style="194" bestFit="1" customWidth="1"/>
    <col min="24" max="24" width="9.25" style="193" bestFit="1" customWidth="1"/>
    <col min="25" max="16384" width="9" style="193"/>
  </cols>
  <sheetData>
    <row r="1" spans="1:23" x14ac:dyDescent="0.2">
      <c r="A1" s="188"/>
      <c r="B1" s="189"/>
      <c r="C1" s="189"/>
      <c r="D1" s="190"/>
      <c r="E1" s="191"/>
      <c r="F1" s="191"/>
      <c r="G1" s="191"/>
      <c r="H1" s="191"/>
      <c r="I1" s="191"/>
      <c r="J1" s="192"/>
      <c r="K1" s="192"/>
      <c r="L1" s="192"/>
      <c r="M1" s="192"/>
    </row>
    <row r="2" spans="1:23" s="58" customFormat="1" x14ac:dyDescent="0.2">
      <c r="A2" s="60" t="s">
        <v>0</v>
      </c>
      <c r="B2" s="60"/>
      <c r="C2" s="60"/>
      <c r="D2" s="61"/>
      <c r="E2" s="56"/>
      <c r="F2" s="56"/>
      <c r="G2" s="56"/>
      <c r="H2" s="56"/>
      <c r="I2" s="56"/>
      <c r="J2" s="56"/>
      <c r="K2" s="56"/>
      <c r="L2" s="56"/>
      <c r="W2" s="59"/>
    </row>
    <row r="3" spans="1:23" s="58" customFormat="1" x14ac:dyDescent="0.2">
      <c r="A3" s="62"/>
      <c r="B3" s="62"/>
      <c r="C3" s="62"/>
      <c r="D3" s="61"/>
      <c r="W3" s="59"/>
    </row>
    <row r="4" spans="1:23" s="58" customFormat="1" ht="171" customHeight="1" x14ac:dyDescent="0.2">
      <c r="A4" s="416" t="s">
        <v>232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W4" s="59"/>
    </row>
    <row r="5" spans="1:23" s="58" customFormat="1" x14ac:dyDescent="0.2">
      <c r="A5" s="64" t="s">
        <v>1</v>
      </c>
      <c r="B5" s="64"/>
      <c r="C5" s="64"/>
      <c r="D5" s="61"/>
      <c r="W5" s="59"/>
    </row>
    <row r="6" spans="1:23" s="58" customFormat="1" x14ac:dyDescent="0.2">
      <c r="A6" s="63"/>
      <c r="B6" s="64"/>
      <c r="C6" s="64"/>
      <c r="D6" s="61"/>
      <c r="W6" s="59"/>
    </row>
    <row r="7" spans="1:23" s="58" customFormat="1" x14ac:dyDescent="0.2">
      <c r="A7" s="63" t="s">
        <v>203</v>
      </c>
      <c r="B7" s="64"/>
      <c r="C7" s="64"/>
      <c r="D7" s="61"/>
      <c r="W7" s="59"/>
    </row>
    <row r="8" spans="1:23" s="58" customFormat="1" x14ac:dyDescent="0.2">
      <c r="A8" s="63" t="s">
        <v>2</v>
      </c>
      <c r="D8" s="65"/>
      <c r="W8" s="59"/>
    </row>
    <row r="9" spans="1:23" s="58" customFormat="1" x14ac:dyDescent="0.2">
      <c r="A9" s="63" t="s">
        <v>3</v>
      </c>
      <c r="D9" s="65"/>
      <c r="F9" s="182">
        <v>258497632.5333333</v>
      </c>
      <c r="I9" s="66"/>
      <c r="W9" s="59"/>
    </row>
    <row r="10" spans="1:23" s="58" customFormat="1" x14ac:dyDescent="0.2">
      <c r="A10" s="63" t="s">
        <v>4</v>
      </c>
      <c r="D10" s="65"/>
      <c r="W10" s="59"/>
    </row>
    <row r="11" spans="1:23" s="58" customFormat="1" x14ac:dyDescent="0.2">
      <c r="A11" s="63" t="s">
        <v>181</v>
      </c>
      <c r="D11" s="65"/>
      <c r="W11" s="59"/>
    </row>
    <row r="12" spans="1:23" s="58" customFormat="1" x14ac:dyDescent="0.2">
      <c r="D12" s="65"/>
      <c r="E12" s="67"/>
      <c r="W12" s="59"/>
    </row>
    <row r="13" spans="1:23" s="63" customFormat="1" x14ac:dyDescent="0.2">
      <c r="A13" s="63" t="s">
        <v>230</v>
      </c>
    </row>
    <row r="14" spans="1:23" s="63" customFormat="1" x14ac:dyDescent="0.2">
      <c r="A14" s="63" t="s">
        <v>5</v>
      </c>
    </row>
    <row r="15" spans="1:23" s="63" customFormat="1" x14ac:dyDescent="0.2">
      <c r="A15" s="63" t="s">
        <v>6</v>
      </c>
    </row>
    <row r="16" spans="1:23" s="63" customFormat="1" x14ac:dyDescent="0.2">
      <c r="A16" s="63" t="s">
        <v>7</v>
      </c>
    </row>
    <row r="17" spans="1:23" s="58" customFormat="1" x14ac:dyDescent="0.2">
      <c r="A17" s="63"/>
      <c r="D17" s="65"/>
      <c r="F17" s="66"/>
      <c r="W17" s="59"/>
    </row>
    <row r="18" spans="1:23" s="58" customFormat="1" x14ac:dyDescent="0.2">
      <c r="A18" s="63" t="s">
        <v>182</v>
      </c>
      <c r="D18" s="65"/>
      <c r="F18" s="66"/>
      <c r="W18" s="59"/>
    </row>
    <row r="19" spans="1:23" s="58" customFormat="1" x14ac:dyDescent="0.2">
      <c r="A19" s="63" t="s">
        <v>8</v>
      </c>
      <c r="D19" s="65"/>
      <c r="W19" s="59"/>
    </row>
    <row r="20" spans="1:23" s="58" customFormat="1" x14ac:dyDescent="0.2">
      <c r="A20" s="63" t="s">
        <v>9</v>
      </c>
      <c r="B20" s="62"/>
      <c r="D20" s="149"/>
      <c r="E20" s="62"/>
      <c r="W20" s="59"/>
    </row>
    <row r="21" spans="1:23" s="58" customFormat="1" x14ac:dyDescent="0.2">
      <c r="A21" s="63"/>
      <c r="D21" s="65"/>
      <c r="W21" s="59"/>
    </row>
    <row r="22" spans="1:23" s="58" customFormat="1" x14ac:dyDescent="0.2">
      <c r="A22" s="417" t="s">
        <v>10</v>
      </c>
      <c r="B22" s="417"/>
      <c r="C22" s="117"/>
      <c r="D22" s="121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3"/>
      <c r="P22" s="113"/>
      <c r="Q22" s="113"/>
      <c r="R22" s="113"/>
      <c r="W22" s="59"/>
    </row>
    <row r="23" spans="1:23" s="58" customFormat="1" x14ac:dyDescent="0.2">
      <c r="A23" s="71" t="s">
        <v>11</v>
      </c>
      <c r="B23" s="72" t="s">
        <v>228</v>
      </c>
      <c r="C23" s="117"/>
      <c r="D23" s="61"/>
      <c r="W23" s="59"/>
    </row>
    <row r="24" spans="1:23" s="58" customFormat="1" x14ac:dyDescent="0.2">
      <c r="A24" s="71" t="s">
        <v>12</v>
      </c>
      <c r="B24" s="72" t="s">
        <v>171</v>
      </c>
      <c r="C24" s="117"/>
      <c r="D24" s="73"/>
      <c r="E24" s="69"/>
      <c r="F24" s="69"/>
      <c r="G24" s="117"/>
      <c r="W24" s="59"/>
    </row>
    <row r="25" spans="1:23" s="58" customFormat="1" x14ac:dyDescent="0.2">
      <c r="A25" s="71" t="s">
        <v>13</v>
      </c>
      <c r="B25" s="72" t="s">
        <v>166</v>
      </c>
      <c r="C25" s="117"/>
      <c r="D25" s="73"/>
      <c r="E25" s="69"/>
      <c r="F25" s="69"/>
      <c r="W25" s="59"/>
    </row>
    <row r="26" spans="1:23" s="58" customFormat="1" x14ac:dyDescent="0.2">
      <c r="A26" s="71" t="s">
        <v>14</v>
      </c>
      <c r="B26" s="75">
        <v>81000000</v>
      </c>
      <c r="C26" s="76"/>
      <c r="D26" s="77"/>
      <c r="E26" s="76"/>
      <c r="F26" s="78"/>
      <c r="W26" s="59"/>
    </row>
    <row r="27" spans="1:23" x14ac:dyDescent="0.2">
      <c r="A27" s="202" t="s">
        <v>15</v>
      </c>
      <c r="B27" s="187"/>
      <c r="C27" s="201"/>
      <c r="D27" s="201"/>
      <c r="E27" s="197"/>
      <c r="F27" s="203"/>
    </row>
    <row r="28" spans="1:23" x14ac:dyDescent="0.2">
      <c r="C28" s="201"/>
      <c r="D28" s="201"/>
      <c r="E28" s="204"/>
      <c r="F28" s="204"/>
      <c r="I28" s="205"/>
    </row>
    <row r="29" spans="1:23" x14ac:dyDescent="0.2">
      <c r="C29" s="198"/>
      <c r="D29" s="201"/>
      <c r="E29" s="204"/>
      <c r="F29" s="204"/>
      <c r="I29" s="205"/>
    </row>
    <row r="30" spans="1:23" ht="12.75" customHeight="1" x14ac:dyDescent="0.2">
      <c r="A30" s="317" t="s">
        <v>16</v>
      </c>
      <c r="B30" s="317" t="s">
        <v>17</v>
      </c>
      <c r="C30" s="243"/>
      <c r="D30" s="320" t="s">
        <v>14</v>
      </c>
      <c r="E30" s="321"/>
      <c r="F30" s="320" t="s">
        <v>18</v>
      </c>
      <c r="G30" s="324"/>
      <c r="H30" s="332" t="s">
        <v>19</v>
      </c>
      <c r="I30" s="326" t="s">
        <v>20</v>
      </c>
      <c r="J30" s="330"/>
      <c r="K30" s="326" t="s">
        <v>21</v>
      </c>
      <c r="L30" s="332" t="s">
        <v>22</v>
      </c>
      <c r="M30" s="332" t="s">
        <v>23</v>
      </c>
      <c r="N30" s="332" t="s">
        <v>24</v>
      </c>
      <c r="O30" s="244"/>
      <c r="P30" s="332" t="s">
        <v>25</v>
      </c>
      <c r="Q30" s="337" t="s">
        <v>26</v>
      </c>
      <c r="S30" s="194"/>
      <c r="W30" s="193"/>
    </row>
    <row r="31" spans="1:23" ht="29.25" customHeight="1" x14ac:dyDescent="0.2">
      <c r="A31" s="318"/>
      <c r="B31" s="318"/>
      <c r="C31" s="245" t="s">
        <v>27</v>
      </c>
      <c r="D31" s="322"/>
      <c r="E31" s="323"/>
      <c r="F31" s="322"/>
      <c r="G31" s="325"/>
      <c r="H31" s="336"/>
      <c r="I31" s="328"/>
      <c r="J31" s="331"/>
      <c r="K31" s="328"/>
      <c r="L31" s="335"/>
      <c r="M31" s="335"/>
      <c r="N31" s="335"/>
      <c r="O31" s="244"/>
      <c r="P31" s="335"/>
      <c r="Q31" s="338"/>
      <c r="S31" s="194"/>
      <c r="W31" s="193"/>
    </row>
    <row r="32" spans="1:23" ht="25.5" x14ac:dyDescent="0.2">
      <c r="A32" s="319"/>
      <c r="B32" s="319"/>
      <c r="C32" s="246"/>
      <c r="D32" s="247" t="s">
        <v>28</v>
      </c>
      <c r="E32" s="246" t="s">
        <v>29</v>
      </c>
      <c r="F32" s="248" t="s">
        <v>30</v>
      </c>
      <c r="G32" s="248" t="s">
        <v>172</v>
      </c>
      <c r="H32" s="248" t="str">
        <f>G32</f>
        <v>октябрь</v>
      </c>
      <c r="I32" s="248" t="s">
        <v>30</v>
      </c>
      <c r="J32" s="248" t="str">
        <f>H32</f>
        <v>октябрь</v>
      </c>
      <c r="K32" s="248" t="str">
        <f>J32</f>
        <v>октябрь</v>
      </c>
      <c r="L32" s="336"/>
      <c r="M32" s="336"/>
      <c r="N32" s="336"/>
      <c r="O32" s="244"/>
      <c r="P32" s="336"/>
      <c r="Q32" s="339"/>
      <c r="S32" s="194"/>
      <c r="W32" s="193"/>
    </row>
    <row r="33" spans="1:23" x14ac:dyDescent="0.2">
      <c r="A33" s="249" t="s">
        <v>31</v>
      </c>
      <c r="B33" s="249" t="s">
        <v>32</v>
      </c>
      <c r="C33" s="249" t="s">
        <v>33</v>
      </c>
      <c r="D33" s="250">
        <v>0.31319999999999998</v>
      </c>
      <c r="E33" s="251">
        <f t="shared" ref="E33:E49" si="0">$B$26*D33</f>
        <v>25369200</v>
      </c>
      <c r="F33" s="251">
        <f t="shared" ref="F33:F49" si="1">E33/1.2/(1+$B$27)</f>
        <v>21141000</v>
      </c>
      <c r="G33" s="251">
        <f>$F33*$G$51</f>
        <v>21141000</v>
      </c>
      <c r="H33" s="252">
        <f>IFERROR(((1+C131)*'Качество 2021'!V10*IF(OR('Качество 2021'!P10=" - ",'Качество 2021'!P10="не определена"),0,'Качество 2021'!P10)+'Качество 2021'!V10*IF(OR('Качество 2021'!Q10=" - ",'Качество 2021'!Q10="не определена"),0,'Качество 2021'!Q10)*(1+D131)+(1+F131)*'Качество 2021'!W10*IF(OR('Качество 2021'!S10=" - ",'Качество 2021'!S10="не определена"),0,'Качество 2021'!S10)+'Качество 2021'!W10*IF(OR('Качество 2021'!R10=" - ",'Качество 2021'!R10="не определена"),0,'Качество 2021'!R10))*B131*(1+O131), )</f>
        <v>0</v>
      </c>
      <c r="I33" s="251" t="e">
        <f>J33</f>
        <v>#DIV/0!</v>
      </c>
      <c r="J33" s="251" t="e">
        <f t="shared" ref="J33:J49" si="2">IF(D33=0,0,G33/H33)</f>
        <v>#DIV/0!</v>
      </c>
      <c r="K33" s="253">
        <v>20</v>
      </c>
      <c r="L33" s="254">
        <v>252.82</v>
      </c>
      <c r="M33" s="251" t="e">
        <f t="shared" ref="M33:M49" si="3">I33*L33/100</f>
        <v>#DIV/0!</v>
      </c>
      <c r="N33" s="251" t="e">
        <f>(J33*20/K33+L33/100)</f>
        <v>#DIV/0!</v>
      </c>
      <c r="O33" s="244"/>
      <c r="P33" s="255" t="s">
        <v>34</v>
      </c>
      <c r="Q33" s="6"/>
      <c r="S33" s="207"/>
      <c r="T33" s="207"/>
      <c r="U33" s="197"/>
      <c r="V33" s="197"/>
      <c r="W33" s="193"/>
    </row>
    <row r="34" spans="1:23" x14ac:dyDescent="0.2">
      <c r="A34" s="249" t="s">
        <v>35</v>
      </c>
      <c r="B34" s="249" t="s">
        <v>36</v>
      </c>
      <c r="C34" s="249" t="s">
        <v>33</v>
      </c>
      <c r="D34" s="250">
        <v>0.20499999999999988</v>
      </c>
      <c r="E34" s="251">
        <f t="shared" si="0"/>
        <v>16604999.999999991</v>
      </c>
      <c r="F34" s="251">
        <f t="shared" si="1"/>
        <v>13837499.999999993</v>
      </c>
      <c r="G34" s="251">
        <f>$F34*$G$51</f>
        <v>13837499.999999993</v>
      </c>
      <c r="H34" s="252">
        <f>IFERROR(((1+C132)*'Качество 2021'!V11*IF(OR('Качество 2021'!P11=" - ",'Качество 2021'!P11="не определена"),0,'Качество 2021'!P11)+'Качество 2021'!V11*IF(OR('Качество 2021'!Q11=" - ",'Качество 2021'!Q11="не определена"),0,'Качество 2021'!Q11)*(1+D132)+(1+F132)*'Качество 2021'!W11*IF(OR('Качество 2021'!S11=" - ",'Качество 2021'!S11="не определена"),0,'Качество 2021'!S11)+'Качество 2021'!W11*IF(OR('Качество 2021'!R11=" - ",'Качество 2021'!R11="не определена"),0,'Качество 2021'!R11))*B132*(1+O132), )</f>
        <v>0</v>
      </c>
      <c r="I34" s="251" t="e">
        <f t="shared" ref="I34:I49" si="4">J34</f>
        <v>#DIV/0!</v>
      </c>
      <c r="J34" s="251" t="e">
        <f t="shared" si="2"/>
        <v>#DIV/0!</v>
      </c>
      <c r="K34" s="253">
        <f t="shared" ref="K34:K42" si="5">K33</f>
        <v>20</v>
      </c>
      <c r="L34" s="254">
        <v>188.78</v>
      </c>
      <c r="M34" s="251" t="e">
        <f t="shared" si="3"/>
        <v>#DIV/0!</v>
      </c>
      <c r="N34" s="251" t="e">
        <f t="shared" ref="N34:N49" si="6">(J34*20/K34+L34/100)</f>
        <v>#DIV/0!</v>
      </c>
      <c r="O34" s="244"/>
      <c r="P34" s="255" t="s">
        <v>38</v>
      </c>
      <c r="Q34" s="6"/>
      <c r="S34" s="207"/>
      <c r="T34" s="207"/>
      <c r="U34" s="197"/>
      <c r="V34" s="197"/>
      <c r="W34" s="193"/>
    </row>
    <row r="35" spans="1:23" x14ac:dyDescent="0.2">
      <c r="A35" s="249" t="s">
        <v>37</v>
      </c>
      <c r="B35" s="249" t="s">
        <v>36</v>
      </c>
      <c r="C35" s="249" t="s">
        <v>33</v>
      </c>
      <c r="D35" s="250">
        <v>0.156</v>
      </c>
      <c r="E35" s="251">
        <f t="shared" si="0"/>
        <v>12636000</v>
      </c>
      <c r="F35" s="251">
        <f t="shared" si="1"/>
        <v>10530000</v>
      </c>
      <c r="G35" s="251">
        <f t="shared" ref="G35:G40" si="7">$F35*$G$51</f>
        <v>10530000</v>
      </c>
      <c r="H35" s="252">
        <f>IFERROR(((1+C133)*'Качество 2021'!V12*IF(OR('Качество 2021'!P12=" - ",'Качество 2021'!P12="не определена"),0,'Качество 2021'!P12)+'Качество 2021'!V12*IF(OR('Качество 2021'!Q12=" - ",'Качество 2021'!Q12="не определена"),0,'Качество 2021'!Q12)*(1+D133)+(1+F133)*'Качество 2021'!W12*IF(OR('Качество 2021'!S12=" - ",'Качество 2021'!S12="не определена"),0,'Качество 2021'!S12)+'Качество 2021'!W12*IF(OR('Качество 2021'!R12=" - ",'Качество 2021'!R12="не определена"),0,'Качество 2021'!R12))*B133*(1+O133), )</f>
        <v>0</v>
      </c>
      <c r="I35" s="251" t="e">
        <f t="shared" si="4"/>
        <v>#DIV/0!</v>
      </c>
      <c r="J35" s="251" t="e">
        <f t="shared" si="2"/>
        <v>#DIV/0!</v>
      </c>
      <c r="K35" s="253">
        <f t="shared" si="5"/>
        <v>20</v>
      </c>
      <c r="L35" s="254">
        <v>189.12</v>
      </c>
      <c r="M35" s="251" t="e">
        <f t="shared" si="3"/>
        <v>#DIV/0!</v>
      </c>
      <c r="N35" s="251" t="e">
        <f t="shared" si="6"/>
        <v>#DIV/0!</v>
      </c>
      <c r="O35" s="244"/>
      <c r="P35" s="255" t="s">
        <v>41</v>
      </c>
      <c r="Q35" s="6"/>
      <c r="S35" s="207"/>
      <c r="T35" s="207"/>
      <c r="U35" s="197"/>
      <c r="V35" s="197"/>
      <c r="W35" s="193"/>
    </row>
    <row r="36" spans="1:23" x14ac:dyDescent="0.2">
      <c r="A36" s="249" t="s">
        <v>39</v>
      </c>
      <c r="B36" s="249" t="s">
        <v>40</v>
      </c>
      <c r="C36" s="249" t="s">
        <v>33</v>
      </c>
      <c r="D36" s="250">
        <v>0</v>
      </c>
      <c r="E36" s="251">
        <f t="shared" si="0"/>
        <v>0</v>
      </c>
      <c r="F36" s="251">
        <f t="shared" si="1"/>
        <v>0</v>
      </c>
      <c r="G36" s="251">
        <f>$F36*$G$51</f>
        <v>0</v>
      </c>
      <c r="H36" s="252">
        <f>IFERROR(((1+C134)*'Качество 2021'!V13*IF(OR('Качество 2021'!P13=" - ",'Качество 2021'!P13="не определена"),0,'Качество 2021'!P13)+'Качество 2021'!V13*IF(OR('Качество 2021'!Q13=" - ",'Качество 2021'!Q13="не определена"),0,'Качество 2021'!Q13)*(1+D134)+(1+F134)*'Качество 2021'!W13*IF(OR('Качество 2021'!S13=" - ",'Качество 2021'!S13="не определена"),0,'Качество 2021'!S13)+'Качество 2021'!W13*IF(OR('Качество 2021'!R13=" - ",'Качество 2021'!R13="не определена"),0,'Качество 2021'!R13))*B134*(1+O134), )</f>
        <v>0</v>
      </c>
      <c r="I36" s="251">
        <f t="shared" si="4"/>
        <v>0</v>
      </c>
      <c r="J36" s="251">
        <f t="shared" si="2"/>
        <v>0</v>
      </c>
      <c r="K36" s="253">
        <f t="shared" si="5"/>
        <v>20</v>
      </c>
      <c r="L36" s="254">
        <v>36.75</v>
      </c>
      <c r="M36" s="251">
        <f t="shared" si="3"/>
        <v>0</v>
      </c>
      <c r="N36" s="251">
        <f t="shared" si="6"/>
        <v>0.36749999999999999</v>
      </c>
      <c r="O36" s="244"/>
      <c r="P36" s="255" t="s">
        <v>44</v>
      </c>
      <c r="Q36" s="6"/>
      <c r="S36" s="207"/>
      <c r="T36" s="207"/>
      <c r="U36" s="197"/>
      <c r="V36" s="197"/>
      <c r="W36" s="193"/>
    </row>
    <row r="37" spans="1:23" x14ac:dyDescent="0.2">
      <c r="A37" s="249" t="s">
        <v>42</v>
      </c>
      <c r="B37" s="249" t="s">
        <v>43</v>
      </c>
      <c r="C37" s="249" t="s">
        <v>33</v>
      </c>
      <c r="D37" s="250">
        <v>0</v>
      </c>
      <c r="E37" s="251">
        <f t="shared" si="0"/>
        <v>0</v>
      </c>
      <c r="F37" s="251">
        <f t="shared" si="1"/>
        <v>0</v>
      </c>
      <c r="G37" s="251">
        <f t="shared" si="7"/>
        <v>0</v>
      </c>
      <c r="H37" s="252">
        <f>IFERROR(((1+C135)*'Качество 2021'!V14*IF(OR('Качество 2021'!P14=" - ",'Качество 2021'!P14="не определена"),0,'Качество 2021'!P14)+'Качество 2021'!V14*IF(OR('Качество 2021'!Q14=" - ",'Качество 2021'!Q14="не определена"),0,'Качество 2021'!Q14)*(1+D135)+(1+F135)*'Качество 2021'!W14*IF(OR('Качество 2021'!S14=" - ",'Качество 2021'!S14="не определена"),0,'Качество 2021'!S14)+'Качество 2021'!W14*IF(OR('Качество 2021'!R14=" - ",'Качество 2021'!R14="не определена"),0,'Качество 2021'!R14))*B135*(1+O135), )</f>
        <v>0</v>
      </c>
      <c r="I37" s="251">
        <f t="shared" si="4"/>
        <v>0</v>
      </c>
      <c r="J37" s="251">
        <f t="shared" si="2"/>
        <v>0</v>
      </c>
      <c r="K37" s="253">
        <f t="shared" si="5"/>
        <v>20</v>
      </c>
      <c r="L37" s="254">
        <v>38.729999999999997</v>
      </c>
      <c r="M37" s="251">
        <f t="shared" si="3"/>
        <v>0</v>
      </c>
      <c r="N37" s="251">
        <f t="shared" si="6"/>
        <v>0.38729999999999998</v>
      </c>
      <c r="O37" s="244"/>
      <c r="P37" s="255" t="s">
        <v>47</v>
      </c>
      <c r="Q37" s="6"/>
      <c r="S37" s="207"/>
      <c r="T37" s="207"/>
      <c r="U37" s="197"/>
      <c r="V37" s="197"/>
      <c r="W37" s="193"/>
    </row>
    <row r="38" spans="1:23" x14ac:dyDescent="0.2">
      <c r="A38" s="249" t="s">
        <v>45</v>
      </c>
      <c r="B38" s="249" t="s">
        <v>46</v>
      </c>
      <c r="C38" s="249" t="s">
        <v>33</v>
      </c>
      <c r="D38" s="250">
        <v>7.0999999999999994E-2</v>
      </c>
      <c r="E38" s="251">
        <f t="shared" si="0"/>
        <v>5750999.9999999991</v>
      </c>
      <c r="F38" s="251">
        <f t="shared" si="1"/>
        <v>4792499.9999999991</v>
      </c>
      <c r="G38" s="251">
        <f>$F38*$G$51</f>
        <v>4792499.9999999991</v>
      </c>
      <c r="H38" s="252">
        <f>IFERROR(((1+C136)*'Качество 2021'!V15*IF(OR('Качество 2021'!P15=" - ",'Качество 2021'!P15="не определена"),0,'Качество 2021'!P15)+'Качество 2021'!V15*IF(OR('Качество 2021'!Q15=" - ",'Качество 2021'!Q15="не определена"),0,'Качество 2021'!Q15)*(1+D136)+(1+F136)*'Качество 2021'!W15*IF(OR('Качество 2021'!S15=" - ",'Качество 2021'!S15="не определена"),0,'Качество 2021'!S15)+'Качество 2021'!W15*IF(OR('Качество 2021'!R15=" - ",'Качество 2021'!R15="не определена"),0,'Качество 2021'!R15))*B136*(1+O136), )</f>
        <v>0</v>
      </c>
      <c r="I38" s="251" t="e">
        <f t="shared" si="4"/>
        <v>#DIV/0!</v>
      </c>
      <c r="J38" s="251" t="e">
        <f t="shared" si="2"/>
        <v>#DIV/0!</v>
      </c>
      <c r="K38" s="253">
        <f t="shared" si="5"/>
        <v>20</v>
      </c>
      <c r="L38" s="254">
        <v>229.3</v>
      </c>
      <c r="M38" s="251" t="e">
        <f t="shared" si="3"/>
        <v>#DIV/0!</v>
      </c>
      <c r="N38" s="251" t="e">
        <f t="shared" si="6"/>
        <v>#DIV/0!</v>
      </c>
      <c r="O38" s="244"/>
      <c r="P38" s="255" t="s">
        <v>50</v>
      </c>
      <c r="Q38" s="6"/>
      <c r="S38" s="207"/>
      <c r="T38" s="207"/>
      <c r="U38" s="197"/>
      <c r="V38" s="197"/>
      <c r="W38" s="193"/>
    </row>
    <row r="39" spans="1:23" x14ac:dyDescent="0.2">
      <c r="A39" s="249" t="s">
        <v>48</v>
      </c>
      <c r="B39" s="249" t="s">
        <v>49</v>
      </c>
      <c r="C39" s="249" t="s">
        <v>33</v>
      </c>
      <c r="D39" s="250">
        <v>7.3099999999999998E-2</v>
      </c>
      <c r="E39" s="251">
        <f t="shared" si="0"/>
        <v>5921100</v>
      </c>
      <c r="F39" s="251">
        <f t="shared" si="1"/>
        <v>4934250</v>
      </c>
      <c r="G39" s="251">
        <f>$F39*$G$51</f>
        <v>4934250</v>
      </c>
      <c r="H39" s="252">
        <f>IFERROR(((1+C137)*'Качество 2021'!V16*IF(OR('Качество 2021'!P16=" - ",'Качество 2021'!P16="не определена"),0,'Качество 2021'!P16)+'Качество 2021'!V16*IF(OR('Качество 2021'!Q16=" - ",'Качество 2021'!Q16="не определена"),0,'Качество 2021'!Q16)*(1+D137)+(1+F137)*'Качество 2021'!W16*IF(OR('Качество 2021'!S16=" - ",'Качество 2021'!S16="не определена"),0,'Качество 2021'!S16)+'Качество 2021'!W16*IF(OR('Качество 2021'!R16=" - ",'Качество 2021'!R16="не определена"),0,'Качество 2021'!R16))*B137*(1+O137), )</f>
        <v>0</v>
      </c>
      <c r="I39" s="251" t="e">
        <f t="shared" si="4"/>
        <v>#DIV/0!</v>
      </c>
      <c r="J39" s="251" t="e">
        <f t="shared" si="2"/>
        <v>#DIV/0!</v>
      </c>
      <c r="K39" s="253">
        <f t="shared" si="5"/>
        <v>20</v>
      </c>
      <c r="L39" s="254">
        <v>110.13</v>
      </c>
      <c r="M39" s="251" t="e">
        <f t="shared" si="3"/>
        <v>#DIV/0!</v>
      </c>
      <c r="N39" s="251" t="e">
        <f t="shared" si="6"/>
        <v>#DIV/0!</v>
      </c>
      <c r="O39" s="244"/>
      <c r="P39" s="255" t="s">
        <v>53</v>
      </c>
      <c r="Q39" s="6"/>
      <c r="S39" s="207"/>
      <c r="T39" s="207"/>
      <c r="U39" s="197"/>
      <c r="V39" s="197"/>
      <c r="W39" s="193"/>
    </row>
    <row r="40" spans="1:23" x14ac:dyDescent="0.2">
      <c r="A40" s="249" t="s">
        <v>51</v>
      </c>
      <c r="B40" s="249" t="s">
        <v>52</v>
      </c>
      <c r="C40" s="249" t="s">
        <v>33</v>
      </c>
      <c r="D40" s="250">
        <v>7.3800000000000004E-2</v>
      </c>
      <c r="E40" s="251">
        <f t="shared" si="0"/>
        <v>5977800</v>
      </c>
      <c r="F40" s="251">
        <f t="shared" si="1"/>
        <v>4981500</v>
      </c>
      <c r="G40" s="251">
        <f t="shared" si="7"/>
        <v>4981500</v>
      </c>
      <c r="H40" s="252">
        <f>IFERROR(((1+C138)*'Качество 2021'!V17*IF(OR('Качество 2021'!P17=" - ",'Качество 2021'!P17="не определена"),0,'Качество 2021'!P17)+'Качество 2021'!V17*IF(OR('Качество 2021'!Q17=" - ",'Качество 2021'!Q17="не определена"),0,'Качество 2021'!Q17)*(1+D138)+(1+F138)*'Качество 2021'!W17*IF(OR('Качество 2021'!S17=" - ",'Качество 2021'!S17="не определена"),0,'Качество 2021'!S17)+'Качество 2021'!W17*IF(OR('Качество 2021'!R17=" - ",'Качество 2021'!R17="не определена"),0,'Качество 2021'!R17))*B138*(1+O138), )</f>
        <v>0</v>
      </c>
      <c r="I40" s="251" t="e">
        <f t="shared" si="4"/>
        <v>#DIV/0!</v>
      </c>
      <c r="J40" s="251" t="e">
        <f t="shared" si="2"/>
        <v>#DIV/0!</v>
      </c>
      <c r="K40" s="253">
        <f t="shared" si="5"/>
        <v>20</v>
      </c>
      <c r="L40" s="254">
        <v>154.5</v>
      </c>
      <c r="M40" s="251" t="e">
        <f t="shared" si="3"/>
        <v>#DIV/0!</v>
      </c>
      <c r="N40" s="251" t="e">
        <f t="shared" si="6"/>
        <v>#DIV/0!</v>
      </c>
      <c r="O40" s="244"/>
      <c r="P40" s="255" t="s">
        <v>55</v>
      </c>
      <c r="Q40" s="6"/>
      <c r="S40" s="207"/>
      <c r="T40" s="207"/>
      <c r="U40" s="197"/>
      <c r="V40" s="197"/>
      <c r="W40" s="193"/>
    </row>
    <row r="41" spans="1:23" x14ac:dyDescent="0.2">
      <c r="A41" s="249" t="s">
        <v>54</v>
      </c>
      <c r="B41" s="249" t="s">
        <v>40</v>
      </c>
      <c r="C41" s="249" t="s">
        <v>33</v>
      </c>
      <c r="D41" s="250">
        <v>0</v>
      </c>
      <c r="E41" s="251">
        <f t="shared" si="0"/>
        <v>0</v>
      </c>
      <c r="F41" s="251">
        <f t="shared" si="1"/>
        <v>0</v>
      </c>
      <c r="G41" s="251">
        <f t="shared" ref="G41:G49" si="8">$F41*$G$51</f>
        <v>0</v>
      </c>
      <c r="H41" s="252">
        <f>IFERROR(((1+C139)*'Качество 2021'!V18*IF(OR('Качество 2021'!P18=" - ",'Качество 2021'!P18="не определена"),0,'Качество 2021'!P18)+'Качество 2021'!V18*IF(OR('Качество 2021'!Q18=" - ",'Качество 2021'!Q18="не определена"),0,'Качество 2021'!Q18)*(1+D139)+(1+F139)*'Качество 2021'!W18*IF(OR('Качество 2021'!S18=" - ",'Качество 2021'!S18="не определена"),0,'Качество 2021'!S18)+'Качество 2021'!W18*IF(OR('Качество 2021'!R18=" - ",'Качество 2021'!R18="не определена"),0,'Качество 2021'!R18))*B139*(1+O139), )</f>
        <v>0</v>
      </c>
      <c r="I41" s="251">
        <f t="shared" si="4"/>
        <v>0</v>
      </c>
      <c r="J41" s="251">
        <f t="shared" si="2"/>
        <v>0</v>
      </c>
      <c r="K41" s="253">
        <f t="shared" si="5"/>
        <v>20</v>
      </c>
      <c r="L41" s="254">
        <v>111.16</v>
      </c>
      <c r="M41" s="251">
        <f t="shared" si="3"/>
        <v>0</v>
      </c>
      <c r="N41" s="251">
        <f t="shared" si="6"/>
        <v>1.1115999999999999</v>
      </c>
      <c r="O41" s="244"/>
      <c r="P41" s="255" t="s">
        <v>57</v>
      </c>
      <c r="Q41" s="6"/>
      <c r="S41" s="207"/>
      <c r="T41" s="207"/>
      <c r="U41" s="197"/>
      <c r="V41" s="197"/>
      <c r="W41" s="193"/>
    </row>
    <row r="42" spans="1:23" x14ac:dyDescent="0.2">
      <c r="A42" s="249" t="s">
        <v>56</v>
      </c>
      <c r="B42" s="249" t="s">
        <v>40</v>
      </c>
      <c r="C42" s="249" t="s">
        <v>33</v>
      </c>
      <c r="D42" s="250">
        <v>0</v>
      </c>
      <c r="E42" s="251">
        <f t="shared" si="0"/>
        <v>0</v>
      </c>
      <c r="F42" s="251">
        <f t="shared" si="1"/>
        <v>0</v>
      </c>
      <c r="G42" s="251">
        <f t="shared" si="8"/>
        <v>0</v>
      </c>
      <c r="H42" s="252">
        <f>IFERROR(((1+C140)*'Качество 2021'!V19*IF(OR('Качество 2021'!P19=" - ",'Качество 2021'!P19="не определена"),0,'Качество 2021'!P19)+'Качество 2021'!V19*IF(OR('Качество 2021'!Q19=" - ",'Качество 2021'!Q19="не определена"),0,'Качество 2021'!Q19)*(1+D140)+(1+F140)*'Качество 2021'!W19*IF(OR('Качество 2021'!S19=" - ",'Качество 2021'!S19="не определена"),0,'Качество 2021'!S19)+'Качество 2021'!W19*IF(OR('Качество 2021'!R19=" - ",'Качество 2021'!R19="не определена"),0,'Качество 2021'!R19))*B140*(1+O140), )</f>
        <v>0</v>
      </c>
      <c r="I42" s="251">
        <f t="shared" si="4"/>
        <v>0</v>
      </c>
      <c r="J42" s="251">
        <f t="shared" si="2"/>
        <v>0</v>
      </c>
      <c r="K42" s="253">
        <f t="shared" si="5"/>
        <v>20</v>
      </c>
      <c r="L42" s="254">
        <v>45.87</v>
      </c>
      <c r="M42" s="251">
        <f t="shared" si="3"/>
        <v>0</v>
      </c>
      <c r="N42" s="251">
        <f t="shared" si="6"/>
        <v>0.4587</v>
      </c>
      <c r="O42" s="244"/>
      <c r="P42" s="255" t="s">
        <v>59</v>
      </c>
      <c r="Q42" s="6"/>
      <c r="S42" s="207"/>
      <c r="T42" s="207"/>
      <c r="U42" s="197"/>
      <c r="V42" s="197"/>
      <c r="W42" s="193"/>
    </row>
    <row r="43" spans="1:23" x14ac:dyDescent="0.2">
      <c r="A43" s="249" t="s">
        <v>245</v>
      </c>
      <c r="B43" s="249" t="s">
        <v>36</v>
      </c>
      <c r="C43" s="249" t="s">
        <v>33</v>
      </c>
      <c r="D43" s="250">
        <v>3.5000000000000003E-2</v>
      </c>
      <c r="E43" s="251">
        <f t="shared" si="0"/>
        <v>2835000.0000000005</v>
      </c>
      <c r="F43" s="251">
        <f t="shared" si="1"/>
        <v>2362500.0000000005</v>
      </c>
      <c r="G43" s="251">
        <f t="shared" si="8"/>
        <v>2362500.0000000005</v>
      </c>
      <c r="H43" s="252">
        <f>IFERROR(((1+C141)*'Качество 2021'!V20*IF(OR('Качество 2021'!P20=" - ",'Качество 2021'!P20="не определена"),0,'Качество 2021'!P20)+'Качество 2021'!V20*IF(OR('Качество 2021'!Q20=" - ",'Качество 2021'!Q20="не определена"),0,'Качество 2021'!Q20)*(1+D141)+(1+F141)*'Качество 2021'!W20*IF(OR('Качество 2021'!S20=" - ",'Качество 2021'!S20="не определена"),0,'Качество 2021'!S20)+'Качество 2021'!W20*IF(OR('Качество 2021'!R20=" - ",'Качество 2021'!R20="не определена"),0,'Качество 2021'!R20))*B141*(1+O141), )</f>
        <v>0</v>
      </c>
      <c r="I43" s="251" t="e">
        <f t="shared" si="4"/>
        <v>#DIV/0!</v>
      </c>
      <c r="J43" s="251" t="e">
        <f t="shared" si="2"/>
        <v>#DIV/0!</v>
      </c>
      <c r="K43" s="253">
        <f t="shared" ref="K43" si="9">K42</f>
        <v>20</v>
      </c>
      <c r="L43" s="254">
        <v>197.88</v>
      </c>
      <c r="M43" s="251" t="e">
        <f t="shared" si="3"/>
        <v>#DIV/0!</v>
      </c>
      <c r="N43" s="251" t="e">
        <f t="shared" si="6"/>
        <v>#DIV/0!</v>
      </c>
      <c r="O43" s="244"/>
      <c r="P43" s="255" t="s">
        <v>60</v>
      </c>
      <c r="Q43" s="6"/>
      <c r="S43" s="207"/>
      <c r="T43" s="207"/>
      <c r="U43" s="197"/>
      <c r="V43" s="197"/>
      <c r="W43" s="193"/>
    </row>
    <row r="44" spans="1:23" x14ac:dyDescent="0.2">
      <c r="A44" s="249" t="s">
        <v>64</v>
      </c>
      <c r="B44" s="249" t="s">
        <v>36</v>
      </c>
      <c r="C44" s="249" t="s">
        <v>33</v>
      </c>
      <c r="D44" s="250">
        <v>3.5000000000000003E-2</v>
      </c>
      <c r="E44" s="251">
        <f t="shared" si="0"/>
        <v>2835000.0000000005</v>
      </c>
      <c r="F44" s="251">
        <f t="shared" si="1"/>
        <v>2362500.0000000005</v>
      </c>
      <c r="G44" s="251">
        <f t="shared" si="8"/>
        <v>2362500.0000000005</v>
      </c>
      <c r="H44" s="252">
        <f>IFERROR(((1+C142)*'Качество 2021'!V21*IF(OR('Качество 2021'!P21=" - ",'Качество 2021'!P21="не определена"),0,'Качество 2021'!P21)+'Качество 2021'!V21*IF(OR('Качество 2021'!Q21=" - ",'Качество 2021'!Q21="не определена"),0,'Качество 2021'!Q21)*(1+D142)+(1+F142)*'Качество 2021'!W21*IF(OR('Качество 2021'!S21=" - ",'Качество 2021'!S21="не определена"),0,'Качество 2021'!S21)+'Качество 2021'!W21*IF(OR('Качество 2021'!R21=" - ",'Качество 2021'!R21="не определена"),0,'Качество 2021'!R21))*B142*(1+O142), )</f>
        <v>0</v>
      </c>
      <c r="I44" s="251" t="e">
        <f t="shared" si="4"/>
        <v>#DIV/0!</v>
      </c>
      <c r="J44" s="251" t="e">
        <f t="shared" si="2"/>
        <v>#DIV/0!</v>
      </c>
      <c r="K44" s="253">
        <f t="shared" ref="K44" si="10">K43</f>
        <v>20</v>
      </c>
      <c r="L44" s="254">
        <v>203.54</v>
      </c>
      <c r="M44" s="251" t="e">
        <f t="shared" si="3"/>
        <v>#DIV/0!</v>
      </c>
      <c r="N44" s="251" t="e">
        <f t="shared" si="6"/>
        <v>#DIV/0!</v>
      </c>
      <c r="O44" s="244"/>
      <c r="P44" s="255" t="s">
        <v>62</v>
      </c>
      <c r="Q44" s="6"/>
      <c r="S44" s="207"/>
      <c r="T44" s="207"/>
      <c r="U44" s="197"/>
      <c r="V44" s="197"/>
      <c r="W44" s="193"/>
    </row>
    <row r="45" spans="1:23" x14ac:dyDescent="0.2">
      <c r="A45" s="249" t="s">
        <v>66</v>
      </c>
      <c r="B45" s="249" t="s">
        <v>67</v>
      </c>
      <c r="C45" s="249" t="s">
        <v>33</v>
      </c>
      <c r="D45" s="250">
        <v>3.09E-2</v>
      </c>
      <c r="E45" s="251">
        <f t="shared" si="0"/>
        <v>2502900</v>
      </c>
      <c r="F45" s="251">
        <f t="shared" si="1"/>
        <v>2085750</v>
      </c>
      <c r="G45" s="251">
        <f t="shared" si="8"/>
        <v>2085750</v>
      </c>
      <c r="H45" s="252">
        <f>IFERROR(((1+C143)*'Качество 2021'!V22*IF(OR('Качество 2021'!P22=" - ",'Качество 2021'!P22="не определена"),0,'Качество 2021'!P22)+'Качество 2021'!V22*IF(OR('Качество 2021'!Q22=" - ",'Качество 2021'!Q22="не определена"),0,'Качество 2021'!Q22)*(1+D143)+(1+F143)*'Качество 2021'!W22*IF(OR('Качество 2021'!S22=" - ",'Качество 2021'!S22="не определена"),0,'Качество 2021'!S22)+'Качество 2021'!W22*IF(OR('Качество 2021'!R22=" - ",'Качество 2021'!R22="не определена"),0,'Качество 2021'!R22))*B143*(1+O143), )</f>
        <v>0</v>
      </c>
      <c r="I45" s="251" t="e">
        <f t="shared" si="4"/>
        <v>#DIV/0!</v>
      </c>
      <c r="J45" s="251" t="e">
        <f t="shared" si="2"/>
        <v>#DIV/0!</v>
      </c>
      <c r="K45" s="253">
        <f t="shared" ref="K45" si="11">K44</f>
        <v>20</v>
      </c>
      <c r="L45" s="254">
        <v>166.96</v>
      </c>
      <c r="M45" s="251" t="e">
        <f t="shared" si="3"/>
        <v>#DIV/0!</v>
      </c>
      <c r="N45" s="251" t="e">
        <f t="shared" si="6"/>
        <v>#DIV/0!</v>
      </c>
      <c r="O45" s="244"/>
      <c r="P45" s="255" t="s">
        <v>63</v>
      </c>
      <c r="Q45" s="6"/>
      <c r="S45" s="207"/>
      <c r="T45" s="207"/>
      <c r="U45" s="197"/>
      <c r="V45" s="197"/>
      <c r="W45" s="193"/>
    </row>
    <row r="46" spans="1:23" x14ac:dyDescent="0.2">
      <c r="A46" s="249" t="s">
        <v>68</v>
      </c>
      <c r="B46" s="249" t="s">
        <v>69</v>
      </c>
      <c r="C46" s="249" t="s">
        <v>33</v>
      </c>
      <c r="D46" s="250">
        <v>7.0000000000000001E-3</v>
      </c>
      <c r="E46" s="251">
        <f t="shared" si="0"/>
        <v>567000</v>
      </c>
      <c r="F46" s="251">
        <f t="shared" si="1"/>
        <v>472500</v>
      </c>
      <c r="G46" s="251">
        <f t="shared" si="8"/>
        <v>472500</v>
      </c>
      <c r="H46" s="252">
        <f>IFERROR(((1+C144)*'Качество 2021'!V23*IF(OR('Качество 2021'!P23=" - ",'Качество 2021'!P23="не определена"),0,'Качество 2021'!P23)+'Качество 2021'!V23*IF(OR('Качество 2021'!Q23=" - ",'Качество 2021'!Q23="не определена"),0,'Качество 2021'!Q23)*(1+D144)+(1+F144)*'Качество 2021'!W23*IF(OR('Качество 2021'!S23=" - ",'Качество 2021'!S23="не определена"),0,'Качество 2021'!S23)+'Качество 2021'!W23*IF(OR('Качество 2021'!R23=" - ",'Качество 2021'!R23="не определена"),0,'Качество 2021'!R23))*B144*(1+O144), )</f>
        <v>0</v>
      </c>
      <c r="I46" s="251" t="e">
        <f t="shared" si="4"/>
        <v>#DIV/0!</v>
      </c>
      <c r="J46" s="251" t="e">
        <f t="shared" si="2"/>
        <v>#DIV/0!</v>
      </c>
      <c r="K46" s="253">
        <f t="shared" ref="K46" si="12">K45</f>
        <v>20</v>
      </c>
      <c r="L46" s="254">
        <v>94.37</v>
      </c>
      <c r="M46" s="251" t="e">
        <f t="shared" si="3"/>
        <v>#DIV/0!</v>
      </c>
      <c r="N46" s="251" t="e">
        <f t="shared" si="6"/>
        <v>#DIV/0!</v>
      </c>
      <c r="O46" s="244"/>
      <c r="P46" s="255" t="s">
        <v>231</v>
      </c>
      <c r="Q46" s="6"/>
      <c r="S46" s="207"/>
      <c r="T46" s="207"/>
      <c r="U46" s="197"/>
      <c r="V46" s="197"/>
      <c r="W46" s="193"/>
    </row>
    <row r="47" spans="1:23" x14ac:dyDescent="0.2">
      <c r="A47" s="249" t="s">
        <v>70</v>
      </c>
      <c r="B47" s="249" t="s">
        <v>40</v>
      </c>
      <c r="C47" s="249" t="s">
        <v>33</v>
      </c>
      <c r="D47" s="250">
        <v>0</v>
      </c>
      <c r="E47" s="251">
        <f t="shared" si="0"/>
        <v>0</v>
      </c>
      <c r="F47" s="251">
        <f t="shared" si="1"/>
        <v>0</v>
      </c>
      <c r="G47" s="251">
        <f t="shared" si="8"/>
        <v>0</v>
      </c>
      <c r="H47" s="252">
        <f>IFERROR(((1+C145)*'Качество 2021'!V24*IF(OR('Качество 2021'!P24=" - ",'Качество 2021'!P24="не определена"),0,'Качество 2021'!P24)+'Качество 2021'!V24*IF(OR('Качество 2021'!Q24=" - ",'Качество 2021'!Q24="не определена"),0,'Качество 2021'!Q24)*(1+D145)+(1+F145)*'Качество 2021'!W24*IF(OR('Качество 2021'!S24=" - ",'Качество 2021'!S24="не определена"),0,'Качество 2021'!S24)+'Качество 2021'!W24*IF(OR('Качество 2021'!R24=" - ",'Качество 2021'!R24="не определена"),0,'Качество 2021'!R24))*B145*(1+O145), )</f>
        <v>0</v>
      </c>
      <c r="I47" s="251">
        <f t="shared" si="4"/>
        <v>0</v>
      </c>
      <c r="J47" s="251">
        <f t="shared" si="2"/>
        <v>0</v>
      </c>
      <c r="K47" s="253">
        <f t="shared" ref="K47" si="13">K46</f>
        <v>20</v>
      </c>
      <c r="L47" s="254">
        <v>49</v>
      </c>
      <c r="M47" s="251">
        <f t="shared" si="3"/>
        <v>0</v>
      </c>
      <c r="N47" s="251">
        <f t="shared" si="6"/>
        <v>0.49</v>
      </c>
      <c r="O47" s="244"/>
      <c r="P47" s="255" t="s">
        <v>65</v>
      </c>
      <c r="Q47" s="6"/>
      <c r="S47" s="207"/>
      <c r="T47" s="207"/>
      <c r="U47" s="197"/>
      <c r="V47" s="197"/>
      <c r="W47" s="193"/>
    </row>
    <row r="48" spans="1:23" x14ac:dyDescent="0.2">
      <c r="A48" s="249" t="s">
        <v>229</v>
      </c>
      <c r="B48" s="249" t="s">
        <v>254</v>
      </c>
      <c r="C48" s="249" t="s">
        <v>33</v>
      </c>
      <c r="D48" s="250">
        <v>0</v>
      </c>
      <c r="E48" s="251">
        <f t="shared" si="0"/>
        <v>0</v>
      </c>
      <c r="F48" s="251">
        <f t="shared" si="1"/>
        <v>0</v>
      </c>
      <c r="G48" s="251">
        <f t="shared" si="8"/>
        <v>0</v>
      </c>
      <c r="H48" s="252">
        <f>IFERROR(((1+C146)*'Качество 2021'!V25*IF(OR('Качество 2021'!P25=" - ",'Качество 2021'!P25="не определена"),0,'Качество 2021'!P25)+'Качество 2021'!V25*IF(OR('Качество 2021'!Q25=" - ",'Качество 2021'!Q25="не определена"),0,'Качество 2021'!Q25)*(1+D146)+(1+F146)*'Качество 2021'!W25*IF(OR('Качество 2021'!S25=" - ",'Качество 2021'!S25="не определена"),0,'Качество 2021'!S25)+'Качество 2021'!W25*IF(OR('Качество 2021'!R25=" - ",'Качество 2021'!R25="не определена"),0,'Качество 2021'!R25))*B146*(1+O146), )</f>
        <v>0</v>
      </c>
      <c r="I48" s="251">
        <f t="shared" si="4"/>
        <v>0</v>
      </c>
      <c r="J48" s="251">
        <f t="shared" si="2"/>
        <v>0</v>
      </c>
      <c r="K48" s="253">
        <f t="shared" ref="K48" si="14">K47</f>
        <v>20</v>
      </c>
      <c r="L48" s="254">
        <v>19.600000000000001</v>
      </c>
      <c r="M48" s="251">
        <f t="shared" si="3"/>
        <v>0</v>
      </c>
      <c r="N48" s="251">
        <f t="shared" si="6"/>
        <v>0.19600000000000001</v>
      </c>
      <c r="O48" s="244"/>
      <c r="P48" s="256"/>
      <c r="Q48" s="208"/>
      <c r="S48" s="207"/>
      <c r="T48" s="207"/>
      <c r="U48" s="197"/>
      <c r="V48" s="197"/>
      <c r="W48" s="193"/>
    </row>
    <row r="49" spans="1:26" x14ac:dyDescent="0.2">
      <c r="A49" s="249" t="s">
        <v>71</v>
      </c>
      <c r="B49" s="249" t="s">
        <v>58</v>
      </c>
      <c r="C49" s="249" t="s">
        <v>33</v>
      </c>
      <c r="D49" s="250">
        <v>0</v>
      </c>
      <c r="E49" s="251">
        <f t="shared" si="0"/>
        <v>0</v>
      </c>
      <c r="F49" s="251">
        <f t="shared" si="1"/>
        <v>0</v>
      </c>
      <c r="G49" s="251">
        <f t="shared" si="8"/>
        <v>0</v>
      </c>
      <c r="H49" s="252">
        <f>B147*(1+O147)</f>
        <v>0</v>
      </c>
      <c r="I49" s="251">
        <f t="shared" si="4"/>
        <v>0</v>
      </c>
      <c r="J49" s="251">
        <f t="shared" si="2"/>
        <v>0</v>
      </c>
      <c r="K49" s="253">
        <f t="shared" ref="K49" si="15">K48</f>
        <v>20</v>
      </c>
      <c r="L49" s="254">
        <v>118.07</v>
      </c>
      <c r="M49" s="251">
        <f t="shared" si="3"/>
        <v>0</v>
      </c>
      <c r="N49" s="251">
        <f t="shared" si="6"/>
        <v>1.1806999999999999</v>
      </c>
      <c r="O49" s="244"/>
      <c r="P49" s="4"/>
      <c r="S49" s="207"/>
      <c r="T49" s="207"/>
      <c r="U49" s="197"/>
      <c r="V49" s="197"/>
      <c r="W49" s="193"/>
    </row>
    <row r="50" spans="1:26" x14ac:dyDescent="0.2">
      <c r="A50" s="257" t="s">
        <v>72</v>
      </c>
      <c r="B50" s="257"/>
      <c r="C50" s="258"/>
      <c r="D50" s="259">
        <f>SUM(D33:D49)</f>
        <v>0.99999999999999989</v>
      </c>
      <c r="E50" s="252">
        <f>SUM(E33:E49)</f>
        <v>81000000</v>
      </c>
      <c r="F50" s="252">
        <f>SUM(F33:F49)</f>
        <v>67500000</v>
      </c>
      <c r="G50" s="252">
        <f>SUM(G33:G49)</f>
        <v>67500000</v>
      </c>
      <c r="H50" s="260"/>
      <c r="I50" s="252" t="e">
        <f>SUM(I33:I49)</f>
        <v>#DIV/0!</v>
      </c>
      <c r="J50" s="252" t="e">
        <f>SUM(J33:J49)</f>
        <v>#DIV/0!</v>
      </c>
      <c r="K50" s="253">
        <f>K49</f>
        <v>20</v>
      </c>
      <c r="L50" s="254"/>
      <c r="M50" s="252" t="e">
        <f>SUM(M33:M49)</f>
        <v>#DIV/0!</v>
      </c>
      <c r="N50" s="252" t="e">
        <f>SUM(N33:N49)</f>
        <v>#DIV/0!</v>
      </c>
      <c r="O50" s="244"/>
      <c r="P50" s="1"/>
      <c r="Q50" s="197"/>
      <c r="S50" s="207"/>
      <c r="T50" s="207"/>
      <c r="W50" s="193"/>
    </row>
    <row r="51" spans="1:26" x14ac:dyDescent="0.2">
      <c r="A51" s="1"/>
      <c r="B51" s="1"/>
      <c r="C51" s="1"/>
      <c r="D51" s="261"/>
      <c r="E51" s="262"/>
      <c r="F51" s="263"/>
      <c r="G51" s="264">
        <v>1</v>
      </c>
      <c r="H51" s="1"/>
      <c r="I51" s="1"/>
      <c r="J51" s="1"/>
      <c r="K51" s="1"/>
      <c r="L51" s="1"/>
      <c r="M51" s="1"/>
      <c r="N51" s="1"/>
      <c r="O51" s="244"/>
      <c r="P51" s="244"/>
      <c r="Q51" s="206"/>
      <c r="R51" s="206"/>
      <c r="S51" s="206"/>
      <c r="T51" s="209"/>
      <c r="V51" s="194"/>
      <c r="W51" s="193"/>
    </row>
    <row r="52" spans="1:26" x14ac:dyDescent="0.2">
      <c r="A52" s="1"/>
      <c r="B52" s="1"/>
      <c r="C52" s="265"/>
      <c r="D52" s="266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244"/>
      <c r="Q52" s="206"/>
      <c r="R52" s="206"/>
      <c r="S52" s="206"/>
      <c r="T52" s="206"/>
      <c r="U52" s="206"/>
    </row>
    <row r="53" spans="1:26" s="212" customFormat="1" x14ac:dyDescent="0.2">
      <c r="A53" s="267"/>
      <c r="B53" s="267"/>
      <c r="C53" s="267"/>
      <c r="D53" s="268"/>
      <c r="E53" s="1"/>
      <c r="F53" s="1"/>
      <c r="G53" s="1"/>
      <c r="H53" s="1"/>
      <c r="I53" s="269"/>
      <c r="J53" s="269"/>
      <c r="K53" s="269"/>
      <c r="L53" s="269"/>
      <c r="M53" s="269"/>
      <c r="N53" s="269"/>
      <c r="O53" s="269"/>
      <c r="P53" s="269"/>
      <c r="Q53" s="210"/>
      <c r="R53" s="210"/>
      <c r="S53" s="211"/>
      <c r="T53" s="211"/>
      <c r="U53" s="211"/>
      <c r="W53" s="213"/>
    </row>
    <row r="54" spans="1:26" ht="12.6" customHeight="1" x14ac:dyDescent="0.2">
      <c r="A54" s="349" t="s">
        <v>73</v>
      </c>
      <c r="B54" s="349"/>
      <c r="C54" s="349" t="s">
        <v>27</v>
      </c>
      <c r="D54" s="320" t="s">
        <v>14</v>
      </c>
      <c r="E54" s="321"/>
      <c r="F54" s="320" t="s">
        <v>18</v>
      </c>
      <c r="G54" s="324"/>
      <c r="H54" s="332" t="s">
        <v>19</v>
      </c>
      <c r="I54" s="326" t="s">
        <v>20</v>
      </c>
      <c r="J54" s="330"/>
      <c r="K54" s="326" t="s">
        <v>21</v>
      </c>
      <c r="L54" s="332" t="s">
        <v>22</v>
      </c>
      <c r="M54" s="332" t="s">
        <v>23</v>
      </c>
      <c r="N54" s="332" t="s">
        <v>24</v>
      </c>
      <c r="O54" s="244"/>
      <c r="P54" s="244"/>
      <c r="Q54" s="206"/>
      <c r="S54" s="194"/>
      <c r="W54" s="193"/>
    </row>
    <row r="55" spans="1:26" ht="24.75" customHeight="1" x14ac:dyDescent="0.2">
      <c r="A55" s="349"/>
      <c r="B55" s="349"/>
      <c r="C55" s="349"/>
      <c r="D55" s="322"/>
      <c r="E55" s="323"/>
      <c r="F55" s="322"/>
      <c r="G55" s="325"/>
      <c r="H55" s="336"/>
      <c r="I55" s="328"/>
      <c r="J55" s="331"/>
      <c r="K55" s="328"/>
      <c r="L55" s="335"/>
      <c r="M55" s="333"/>
      <c r="N55" s="333"/>
      <c r="O55" s="244"/>
      <c r="P55" s="244"/>
      <c r="Q55" s="206"/>
      <c r="S55" s="194"/>
      <c r="W55" s="193"/>
    </row>
    <row r="56" spans="1:26" ht="15" customHeight="1" x14ac:dyDescent="0.2">
      <c r="A56" s="349"/>
      <c r="B56" s="349"/>
      <c r="C56" s="349"/>
      <c r="D56" s="247" t="s">
        <v>74</v>
      </c>
      <c r="E56" s="246" t="s">
        <v>75</v>
      </c>
      <c r="F56" s="248" t="s">
        <v>30</v>
      </c>
      <c r="G56" s="248" t="s">
        <v>172</v>
      </c>
      <c r="H56" s="248" t="str">
        <f>G56</f>
        <v>октябрь</v>
      </c>
      <c r="I56" s="248" t="s">
        <v>30</v>
      </c>
      <c r="J56" s="248" t="str">
        <f>H56</f>
        <v>октябрь</v>
      </c>
      <c r="K56" s="248" t="str">
        <f>J56</f>
        <v>октябрь</v>
      </c>
      <c r="L56" s="336"/>
      <c r="M56" s="334"/>
      <c r="N56" s="334"/>
      <c r="O56" s="244"/>
      <c r="P56" s="244"/>
      <c r="Q56" s="206"/>
      <c r="S56" s="194"/>
      <c r="W56" s="193"/>
    </row>
    <row r="57" spans="1:26" x14ac:dyDescent="0.2">
      <c r="A57" s="340" t="s">
        <v>76</v>
      </c>
      <c r="B57" s="340"/>
      <c r="C57" s="270" t="str">
        <f>C48</f>
        <v>НРА</v>
      </c>
      <c r="D57" s="271">
        <f>E57/$E$59</f>
        <v>1</v>
      </c>
      <c r="E57" s="251">
        <f>SUM(E33:E48)</f>
        <v>81000000</v>
      </c>
      <c r="F57" s="251">
        <f>E57/1.2/(1+B27)</f>
        <v>67500000</v>
      </c>
      <c r="G57" s="251">
        <f>SUM(G33:G48)</f>
        <v>67500000</v>
      </c>
      <c r="H57" s="260">
        <f>IFERROR(G57/J57,0)</f>
        <v>0</v>
      </c>
      <c r="I57" s="251" t="e">
        <f>SUM(J57:J57)</f>
        <v>#DIV/0!</v>
      </c>
      <c r="J57" s="251" t="e">
        <f>SUM(J33:J48)</f>
        <v>#DIV/0!</v>
      </c>
      <c r="K57" s="272">
        <f>K33</f>
        <v>20</v>
      </c>
      <c r="L57" s="260">
        <f>IFERROR(M57/I57*100, )</f>
        <v>0</v>
      </c>
      <c r="M57" s="251" t="e">
        <f>SUM(M33:M48)</f>
        <v>#DIV/0!</v>
      </c>
      <c r="N57" s="251" t="e">
        <f>SUM(N33:N48)</f>
        <v>#DIV/0!</v>
      </c>
      <c r="O57" s="244"/>
      <c r="P57" s="244"/>
      <c r="Q57" s="206"/>
      <c r="S57" s="194"/>
      <c r="W57" s="193"/>
    </row>
    <row r="58" spans="1:26" x14ac:dyDescent="0.2">
      <c r="A58" s="340" t="s">
        <v>77</v>
      </c>
      <c r="B58" s="340"/>
      <c r="C58" s="270" t="str">
        <f>C49</f>
        <v>НРА</v>
      </c>
      <c r="D58" s="271">
        <f>E58/$E$59</f>
        <v>0</v>
      </c>
      <c r="E58" s="251">
        <f>E49</f>
        <v>0</v>
      </c>
      <c r="F58" s="251">
        <f>E58/1.2/(1+B27)</f>
        <v>0</v>
      </c>
      <c r="G58" s="251">
        <f>G49</f>
        <v>0</v>
      </c>
      <c r="H58" s="260">
        <f>IFERROR(G58/J58,0)</f>
        <v>0</v>
      </c>
      <c r="I58" s="251">
        <f>SUM(J58:J58)</f>
        <v>0</v>
      </c>
      <c r="J58" s="251">
        <f>J49</f>
        <v>0</v>
      </c>
      <c r="K58" s="272">
        <f>K49</f>
        <v>20</v>
      </c>
      <c r="L58" s="260">
        <f>IFERROR(M58/I58*100, )</f>
        <v>0</v>
      </c>
      <c r="M58" s="251">
        <f>M49</f>
        <v>0</v>
      </c>
      <c r="N58" s="251">
        <f>N49</f>
        <v>1.1806999999999999</v>
      </c>
      <c r="O58" s="244"/>
      <c r="P58" s="244"/>
      <c r="Q58" s="206"/>
      <c r="S58" s="194"/>
      <c r="W58" s="193"/>
    </row>
    <row r="59" spans="1:26" x14ac:dyDescent="0.2">
      <c r="A59" s="340" t="s">
        <v>72</v>
      </c>
      <c r="B59" s="340"/>
      <c r="C59" s="270"/>
      <c r="D59" s="273">
        <f>SUM(D57:D58)</f>
        <v>1</v>
      </c>
      <c r="E59" s="252">
        <f>SUM(E57:E58)</f>
        <v>81000000</v>
      </c>
      <c r="F59" s="252">
        <f>SUM(F57:F58)</f>
        <v>67500000</v>
      </c>
      <c r="G59" s="252">
        <f>SUM(G57:G58)</f>
        <v>67500000</v>
      </c>
      <c r="H59" s="252" t="e">
        <f>G59/J59</f>
        <v>#DIV/0!</v>
      </c>
      <c r="I59" s="252" t="e">
        <f>SUM(I57:I58)</f>
        <v>#DIV/0!</v>
      </c>
      <c r="J59" s="252" t="e">
        <f>SUM(J57:J58)</f>
        <v>#DIV/0!</v>
      </c>
      <c r="K59" s="253"/>
      <c r="L59" s="274"/>
      <c r="M59" s="252" t="e">
        <f>SUM(M57:M58)</f>
        <v>#DIV/0!</v>
      </c>
      <c r="N59" s="252" t="e">
        <f>SUM(N57:N58)</f>
        <v>#DIV/0!</v>
      </c>
      <c r="O59" s="244"/>
      <c r="P59" s="244"/>
      <c r="Q59" s="206"/>
      <c r="S59" s="194"/>
      <c r="W59" s="193"/>
    </row>
    <row r="60" spans="1:26" s="212" customFormat="1" x14ac:dyDescent="0.2">
      <c r="A60" s="214"/>
      <c r="B60" s="214"/>
      <c r="C60" s="214"/>
      <c r="D60" s="215"/>
      <c r="E60" s="216"/>
      <c r="F60" s="216"/>
      <c r="G60" s="216"/>
      <c r="H60" s="216"/>
      <c r="I60" s="217"/>
      <c r="J60" s="217"/>
      <c r="K60" s="216"/>
      <c r="L60" s="216"/>
      <c r="M60" s="216"/>
      <c r="N60" s="218"/>
      <c r="O60" s="218"/>
      <c r="P60" s="217"/>
      <c r="Q60" s="216"/>
      <c r="R60" s="216"/>
      <c r="S60" s="211"/>
      <c r="T60" s="211"/>
      <c r="U60" s="211"/>
      <c r="W60" s="213"/>
      <c r="Y60" s="197"/>
      <c r="Z60" s="197"/>
    </row>
    <row r="61" spans="1:26" s="212" customFormat="1" x14ac:dyDescent="0.2">
      <c r="A61" s="219"/>
      <c r="B61" s="219"/>
      <c r="C61" s="219"/>
      <c r="D61" s="215"/>
      <c r="E61" s="216"/>
      <c r="F61" s="216"/>
      <c r="G61" s="216"/>
      <c r="H61" s="216"/>
      <c r="I61" s="217"/>
      <c r="J61" s="217"/>
      <c r="K61" s="216"/>
      <c r="L61" s="216"/>
      <c r="M61" s="216"/>
      <c r="N61" s="218"/>
      <c r="O61" s="218"/>
      <c r="P61" s="211"/>
      <c r="Q61" s="211"/>
      <c r="R61" s="211"/>
      <c r="S61" s="211"/>
      <c r="T61" s="211"/>
      <c r="U61" s="211"/>
      <c r="W61" s="213"/>
      <c r="Y61" s="197"/>
      <c r="Z61" s="197"/>
    </row>
    <row r="62" spans="1:26" s="212" customFormat="1" ht="13.5" customHeight="1" x14ac:dyDescent="0.2">
      <c r="A62" s="219"/>
      <c r="B62" s="219"/>
      <c r="C62" s="219"/>
      <c r="D62" s="220"/>
      <c r="E62" s="216"/>
      <c r="F62" s="216"/>
      <c r="G62" s="216"/>
      <c r="H62" s="216"/>
      <c r="I62" s="216"/>
      <c r="J62" s="216"/>
      <c r="K62" s="216"/>
      <c r="L62" s="216"/>
      <c r="M62" s="216"/>
      <c r="N62" s="221"/>
      <c r="O62" s="221"/>
      <c r="P62" s="211"/>
      <c r="Q62" s="216"/>
      <c r="R62" s="216"/>
      <c r="S62" s="211"/>
      <c r="T62" s="211"/>
      <c r="U62" s="211"/>
      <c r="W62" s="213"/>
      <c r="Y62" s="197"/>
      <c r="Z62" s="197"/>
    </row>
    <row r="63" spans="1:26" x14ac:dyDescent="0.2">
      <c r="A63" s="315" t="s">
        <v>78</v>
      </c>
      <c r="B63" s="316"/>
      <c r="C63" s="1"/>
      <c r="D63" s="2"/>
      <c r="E63" s="275"/>
      <c r="F63" s="275"/>
      <c r="G63" s="238"/>
      <c r="H63" s="238"/>
      <c r="I63" s="275"/>
      <c r="J63" s="275"/>
      <c r="K63" s="275"/>
      <c r="L63" s="275"/>
      <c r="M63" s="275"/>
      <c r="N63" s="1"/>
      <c r="O63" s="1"/>
      <c r="P63" s="244"/>
      <c r="Q63" s="244"/>
      <c r="R63" s="244"/>
      <c r="S63" s="244"/>
      <c r="T63" s="244"/>
      <c r="U63" s="206"/>
    </row>
    <row r="64" spans="1:26" x14ac:dyDescent="0.2">
      <c r="A64" s="235" t="s">
        <v>11</v>
      </c>
      <c r="B64" s="236" t="s">
        <v>187</v>
      </c>
      <c r="C64" s="1"/>
      <c r="D64" s="2"/>
      <c r="E64" s="275"/>
      <c r="F64" s="275"/>
      <c r="G64" s="275"/>
      <c r="H64" s="275"/>
      <c r="I64" s="275"/>
      <c r="J64" s="275"/>
      <c r="K64" s="275"/>
      <c r="L64" s="275"/>
      <c r="M64" s="275"/>
      <c r="N64" s="1"/>
      <c r="O64" s="1"/>
      <c r="P64" s="244"/>
      <c r="Q64" s="244"/>
      <c r="R64" s="244"/>
      <c r="S64" s="244"/>
      <c r="T64" s="244"/>
      <c r="U64" s="206"/>
    </row>
    <row r="65" spans="1:26" x14ac:dyDescent="0.2">
      <c r="A65" s="235" t="s">
        <v>12</v>
      </c>
      <c r="B65" s="236" t="s">
        <v>165</v>
      </c>
      <c r="C65" s="1"/>
      <c r="D65" s="237"/>
      <c r="E65" s="238"/>
      <c r="F65" s="238"/>
      <c r="G65" s="238"/>
      <c r="H65" s="238"/>
      <c r="I65" s="275"/>
      <c r="J65" s="275"/>
      <c r="K65" s="275"/>
      <c r="L65" s="275"/>
      <c r="M65" s="275"/>
      <c r="N65" s="1"/>
      <c r="O65" s="1"/>
      <c r="P65" s="244"/>
      <c r="Q65" s="244"/>
      <c r="R65" s="244"/>
      <c r="S65" s="244"/>
      <c r="T65" s="244"/>
      <c r="U65" s="206"/>
    </row>
    <row r="66" spans="1:26" x14ac:dyDescent="0.2">
      <c r="A66" s="276" t="s">
        <v>13</v>
      </c>
      <c r="B66" s="236" t="s">
        <v>166</v>
      </c>
      <c r="C66" s="1"/>
      <c r="D66" s="237"/>
      <c r="E66" s="238"/>
      <c r="F66" s="238"/>
      <c r="G66" s="238"/>
      <c r="H66" s="238"/>
      <c r="I66" s="275"/>
      <c r="J66" s="275"/>
      <c r="K66" s="275"/>
      <c r="L66" s="275"/>
      <c r="M66" s="275"/>
      <c r="N66" s="1"/>
      <c r="O66" s="1"/>
      <c r="P66" s="244"/>
      <c r="Q66" s="244"/>
      <c r="R66" s="244"/>
      <c r="S66" s="244"/>
      <c r="T66" s="244"/>
      <c r="U66" s="206"/>
    </row>
    <row r="67" spans="1:26" x14ac:dyDescent="0.2">
      <c r="A67" s="276" t="s">
        <v>14</v>
      </c>
      <c r="B67" s="239">
        <v>229197159.03999999</v>
      </c>
      <c r="C67" s="240"/>
      <c r="D67" s="241"/>
      <c r="E67" s="240"/>
      <c r="F67" s="242"/>
      <c r="G67" s="1"/>
      <c r="H67" s="1"/>
      <c r="I67" s="1"/>
      <c r="J67" s="1"/>
      <c r="K67" s="1"/>
      <c r="L67" s="1"/>
      <c r="M67" s="1"/>
      <c r="N67" s="1"/>
      <c r="O67" s="1"/>
      <c r="P67" s="244"/>
      <c r="Q67" s="244"/>
      <c r="R67" s="244"/>
      <c r="S67" s="244"/>
      <c r="T67" s="244"/>
      <c r="U67" s="206"/>
    </row>
    <row r="68" spans="1:26" x14ac:dyDescent="0.2">
      <c r="A68" s="277" t="s">
        <v>15</v>
      </c>
      <c r="B68" s="278">
        <f>B27</f>
        <v>0</v>
      </c>
      <c r="C68" s="241"/>
      <c r="D68" s="241"/>
      <c r="E68" s="1"/>
      <c r="F68" s="275"/>
      <c r="G68" s="279"/>
      <c r="H68" s="1"/>
      <c r="I68" s="1"/>
      <c r="J68" s="1"/>
      <c r="K68" s="1"/>
      <c r="L68" s="1"/>
      <c r="M68" s="1"/>
      <c r="N68" s="1"/>
      <c r="O68" s="1"/>
      <c r="P68" s="244"/>
      <c r="Q68" s="244"/>
      <c r="R68" s="244"/>
      <c r="S68" s="244"/>
      <c r="T68" s="244"/>
      <c r="U68" s="206"/>
    </row>
    <row r="69" spans="1:26" x14ac:dyDescent="0.2">
      <c r="A69" s="1"/>
      <c r="B69" s="1"/>
      <c r="C69" s="1"/>
      <c r="D69" s="241"/>
      <c r="E69" s="280"/>
      <c r="F69" s="281"/>
      <c r="G69" s="1"/>
      <c r="H69" s="1"/>
      <c r="I69" s="1"/>
      <c r="J69" s="1"/>
      <c r="K69" s="1"/>
      <c r="L69" s="1"/>
      <c r="M69" s="281"/>
      <c r="N69" s="281"/>
      <c r="O69" s="1"/>
      <c r="P69" s="1"/>
      <c r="Q69" s="244"/>
      <c r="R69" s="244"/>
      <c r="S69" s="244"/>
      <c r="T69" s="244"/>
      <c r="U69" s="206"/>
    </row>
    <row r="70" spans="1:26" x14ac:dyDescent="0.2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244"/>
      <c r="N70" s="1"/>
      <c r="O70" s="1"/>
      <c r="P70" s="1"/>
      <c r="Q70" s="244"/>
      <c r="R70" s="244"/>
      <c r="S70" s="244"/>
      <c r="T70" s="1"/>
    </row>
    <row r="71" spans="1:26" x14ac:dyDescent="0.2">
      <c r="A71" s="317" t="s">
        <v>16</v>
      </c>
      <c r="B71" s="317" t="s">
        <v>17</v>
      </c>
      <c r="C71" s="243"/>
      <c r="D71" s="320" t="s">
        <v>14</v>
      </c>
      <c r="E71" s="321"/>
      <c r="F71" s="320" t="s">
        <v>18</v>
      </c>
      <c r="G71" s="324"/>
      <c r="H71" s="321"/>
      <c r="I71" s="326" t="s">
        <v>19</v>
      </c>
      <c r="J71" s="327"/>
      <c r="K71" s="326" t="s">
        <v>20</v>
      </c>
      <c r="L71" s="330"/>
      <c r="M71" s="327"/>
      <c r="N71" s="326" t="s">
        <v>21</v>
      </c>
      <c r="O71" s="327"/>
      <c r="P71" s="332" t="s">
        <v>22</v>
      </c>
      <c r="Q71" s="332" t="s">
        <v>23</v>
      </c>
      <c r="R71" s="332" t="s">
        <v>24</v>
      </c>
      <c r="S71" s="244"/>
      <c r="T71" s="332" t="s">
        <v>25</v>
      </c>
      <c r="U71" s="337" t="s">
        <v>26</v>
      </c>
    </row>
    <row r="72" spans="1:26" ht="29.25" customHeight="1" x14ac:dyDescent="0.2">
      <c r="A72" s="318"/>
      <c r="B72" s="318"/>
      <c r="C72" s="245" t="s">
        <v>27</v>
      </c>
      <c r="D72" s="322"/>
      <c r="E72" s="323"/>
      <c r="F72" s="322"/>
      <c r="G72" s="325"/>
      <c r="H72" s="323"/>
      <c r="I72" s="328"/>
      <c r="J72" s="329"/>
      <c r="K72" s="328"/>
      <c r="L72" s="331"/>
      <c r="M72" s="329"/>
      <c r="N72" s="328"/>
      <c r="O72" s="329"/>
      <c r="P72" s="333"/>
      <c r="Q72" s="333"/>
      <c r="R72" s="333"/>
      <c r="S72" s="244"/>
      <c r="T72" s="335"/>
      <c r="U72" s="338"/>
    </row>
    <row r="73" spans="1:26" ht="25.5" x14ac:dyDescent="0.2">
      <c r="A73" s="319"/>
      <c r="B73" s="319"/>
      <c r="C73" s="246"/>
      <c r="D73" s="247" t="s">
        <v>28</v>
      </c>
      <c r="E73" s="246" t="s">
        <v>29</v>
      </c>
      <c r="F73" s="248" t="s">
        <v>30</v>
      </c>
      <c r="G73" s="248" t="s">
        <v>173</v>
      </c>
      <c r="H73" s="248" t="s">
        <v>177</v>
      </c>
      <c r="I73" s="248" t="str">
        <f>G73</f>
        <v>ноябрь</v>
      </c>
      <c r="J73" s="248" t="str">
        <f>H73</f>
        <v>декабрь</v>
      </c>
      <c r="K73" s="248" t="s">
        <v>30</v>
      </c>
      <c r="L73" s="248" t="str">
        <f>I73</f>
        <v>ноябрь</v>
      </c>
      <c r="M73" s="248" t="str">
        <f>J73</f>
        <v>декабрь</v>
      </c>
      <c r="N73" s="248" t="str">
        <f>L73</f>
        <v>ноябрь</v>
      </c>
      <c r="O73" s="248" t="str">
        <f>M73</f>
        <v>декабрь</v>
      </c>
      <c r="P73" s="334"/>
      <c r="Q73" s="334"/>
      <c r="R73" s="334"/>
      <c r="S73" s="244"/>
      <c r="T73" s="336"/>
      <c r="U73" s="339"/>
    </row>
    <row r="74" spans="1:26" x14ac:dyDescent="0.2">
      <c r="A74" s="249" t="str">
        <f>A33</f>
        <v>Первый</v>
      </c>
      <c r="B74" s="249" t="str">
        <f t="shared" ref="B74:C74" si="16">B33</f>
        <v>All 14-59 BigTV</v>
      </c>
      <c r="C74" s="249" t="str">
        <f t="shared" si="16"/>
        <v>НРА</v>
      </c>
      <c r="D74" s="250">
        <v>0.20019999999999999</v>
      </c>
      <c r="E74" s="251">
        <f t="shared" ref="E74:E90" si="17">$B$67*D74</f>
        <v>45885271.239807993</v>
      </c>
      <c r="F74" s="251">
        <f t="shared" ref="F74:F90" si="18">E74/1.2/(1+$B$68)</f>
        <v>38237726.03317333</v>
      </c>
      <c r="G74" s="251">
        <f t="shared" ref="G74:G90" si="19">$F74*$G$92</f>
        <v>13765581.371942399</v>
      </c>
      <c r="H74" s="251">
        <f t="shared" ref="H74:H90" si="20">$F74*$H$92</f>
        <v>24472144.661230933</v>
      </c>
      <c r="I74" s="252">
        <f>IFERROR(((1+C131)*'Качество 2021'!J10*IF(OR('Качество 2021'!D10=" - ",'Качество 2021'!D10="не определена"),0,'Качество 2021'!D10)+'Качество 2021'!J10*IF(OR('Качество 2021'!E10=" - ",'Качество 2021'!E10="не определена"),0,'Качество 2021'!E10)*(1+D131)+(1+F131)*'Качество 2021'!K10*IF(OR('Качество 2021'!G10=" - ",'Качество 2021'!G10="не определена"),0,'Качество 2021'!G10)+'Качество 2021'!K10*IF(OR('Качество 2021'!F10=" - ",'Качество 2021'!F10="не определена"),0,'Качество 2021'!F10))*B131*(1+P131), )</f>
        <v>0</v>
      </c>
      <c r="J74" s="252">
        <f>IFERROR(((1+C131)*'Качество 2021'!J10*IF(OR('Качество 2021'!D10=" - ",'Качество 2021'!D10="не определена"),0,'Качество 2021'!D10)+'Качество 2021'!J10*IF(OR('Качество 2021'!E10=" - ",'Качество 2021'!E10="не определена"),0,'Качество 2021'!E10)*(1+D131)+(1+F131)*'Качество 2021'!K10*IF(OR('Качество 2021'!G10=" - ",'Качество 2021'!G10="не определена"),0,'Качество 2021'!G10)+'Качество 2021'!K10*IF(OR('Качество 2021'!F10=" - ",'Качество 2021'!F10="не определена"),0,'Качество 2021'!F10))*B131*(1+Q131), )</f>
        <v>0</v>
      </c>
      <c r="K74" s="251" t="e">
        <f>L74+M74</f>
        <v>#DIV/0!</v>
      </c>
      <c r="L74" s="251" t="e">
        <f>IF(D74=0,0,G74/I74)</f>
        <v>#DIV/0!</v>
      </c>
      <c r="M74" s="251" t="e">
        <f>IF(E74=0,0,H74/J74)</f>
        <v>#DIV/0!</v>
      </c>
      <c r="N74" s="253">
        <v>20</v>
      </c>
      <c r="O74" s="253">
        <v>20</v>
      </c>
      <c r="P74" s="254">
        <v>77.88</v>
      </c>
      <c r="Q74" s="251" t="e">
        <f>K74*P74/100</f>
        <v>#DIV/0!</v>
      </c>
      <c r="R74" s="251" t="e">
        <f>(L74*20/N74+M74*20/O74)*P74/100</f>
        <v>#DIV/0!</v>
      </c>
      <c r="S74" s="282"/>
      <c r="T74" s="255" t="s">
        <v>34</v>
      </c>
      <c r="U74" s="6"/>
      <c r="W74" s="207"/>
      <c r="X74" s="207"/>
      <c r="Y74" s="197"/>
      <c r="Z74" s="197"/>
    </row>
    <row r="75" spans="1:26" x14ac:dyDescent="0.2">
      <c r="A75" s="249" t="str">
        <f t="shared" ref="A75:C75" si="21">A34</f>
        <v>Россия-1</v>
      </c>
      <c r="B75" s="249" t="str">
        <f t="shared" si="21"/>
        <v>All 18+</v>
      </c>
      <c r="C75" s="249" t="str">
        <f t="shared" si="21"/>
        <v>НРА</v>
      </c>
      <c r="D75" s="250">
        <v>0.1101</v>
      </c>
      <c r="E75" s="251">
        <f t="shared" si="17"/>
        <v>25234607.210303999</v>
      </c>
      <c r="F75" s="251">
        <f t="shared" si="18"/>
        <v>21028839.34192</v>
      </c>
      <c r="G75" s="251">
        <f t="shared" si="19"/>
        <v>7570382.1630911995</v>
      </c>
      <c r="H75" s="251">
        <f t="shared" si="20"/>
        <v>13458457.1788288</v>
      </c>
      <c r="I75" s="252">
        <f>IFERROR(((1+C132)*'Качество 2021'!J11*IF(OR('Качество 2021'!D11=" - ",'Качество 2021'!D11="не определена"),0,'Качество 2021'!D11)+'Качество 2021'!J11*IF(OR('Качество 2021'!E11=" - ",'Качество 2021'!E11="не определена"),0,'Качество 2021'!E11)*(1+D132)+(1+F132)*'Качество 2021'!K11*IF(OR('Качество 2021'!G11=" - ",'Качество 2021'!G11="не определена"),0,'Качество 2021'!G11)+'Качество 2021'!K11*IF(OR('Качество 2021'!F11=" - ",'Качество 2021'!F11="не определена"),0,'Качество 2021'!F11))*B132*(1+P132), )</f>
        <v>0</v>
      </c>
      <c r="J75" s="252">
        <f>IFERROR(((1+C132)*'Качество 2021'!J11*IF(OR('Качество 2021'!D11=" - ",'Качество 2021'!D11="не определена"),0,'Качество 2021'!D11)+'Качество 2021'!J11*IF(OR('Качество 2021'!E11=" - ",'Качество 2021'!E11="не определена"),0,'Качество 2021'!E11)*(1+D132)+(1+F132)*'Качество 2021'!K11*IF(OR('Качество 2021'!G11=" - ",'Качество 2021'!G11="не определена"),0,'Качество 2021'!G11)+'Качество 2021'!K11*IF(OR('Качество 2021'!F11=" - ",'Качество 2021'!F11="не определена"),0,'Качество 2021'!F11))*B132*(1+Q132), )</f>
        <v>0</v>
      </c>
      <c r="K75" s="251" t="e">
        <f t="shared" ref="K75:K90" si="22">L75+M75</f>
        <v>#DIV/0!</v>
      </c>
      <c r="L75" s="251" t="e">
        <f t="shared" ref="L75:M90" si="23">IF(D75=0,0,G75/I75)</f>
        <v>#DIV/0!</v>
      </c>
      <c r="M75" s="251" t="e">
        <f t="shared" si="23"/>
        <v>#DIV/0!</v>
      </c>
      <c r="N75" s="253">
        <f t="shared" ref="N75:O83" si="24">N74</f>
        <v>20</v>
      </c>
      <c r="O75" s="253">
        <f t="shared" si="24"/>
        <v>20</v>
      </c>
      <c r="P75" s="254">
        <v>27.4</v>
      </c>
      <c r="Q75" s="251" t="e">
        <f t="shared" ref="Q75:Q90" si="25">K75*P75/100</f>
        <v>#DIV/0!</v>
      </c>
      <c r="R75" s="251" t="e">
        <f t="shared" ref="R75:R90" si="26">(L75*20/N75+M75*20/O75)*P75/100</f>
        <v>#DIV/0!</v>
      </c>
      <c r="S75" s="282"/>
      <c r="T75" s="255" t="s">
        <v>38</v>
      </c>
      <c r="U75" s="6"/>
      <c r="W75" s="207"/>
      <c r="X75" s="207"/>
      <c r="Y75" s="197"/>
      <c r="Z75" s="197"/>
    </row>
    <row r="76" spans="1:26" x14ac:dyDescent="0.2">
      <c r="A76" s="249" t="str">
        <f t="shared" ref="A76:C76" si="27">A35</f>
        <v>НТВ</v>
      </c>
      <c r="B76" s="249" t="str">
        <f t="shared" si="27"/>
        <v>All 18+</v>
      </c>
      <c r="C76" s="249" t="str">
        <f t="shared" si="27"/>
        <v>НРА</v>
      </c>
      <c r="D76" s="250">
        <v>6.6400000000000001E-2</v>
      </c>
      <c r="E76" s="251">
        <f t="shared" si="17"/>
        <v>15218691.360255999</v>
      </c>
      <c r="F76" s="251">
        <f t="shared" si="18"/>
        <v>12682242.800213333</v>
      </c>
      <c r="G76" s="251">
        <f t="shared" si="19"/>
        <v>4565607.4080767995</v>
      </c>
      <c r="H76" s="251">
        <f t="shared" si="20"/>
        <v>8116635.3921365337</v>
      </c>
      <c r="I76" s="252">
        <f>IFERROR(((1+C133)*'Качество 2021'!J12*IF(OR('Качество 2021'!D12=" - ",'Качество 2021'!D12="не определена"),0,'Качество 2021'!D12)+'Качество 2021'!J12*IF(OR('Качество 2021'!E12=" - ",'Качество 2021'!E12="не определена"),0,'Качество 2021'!E12)*(1+D133)+(1+F133)*'Качество 2021'!K12*IF(OR('Качество 2021'!G12=" - ",'Качество 2021'!G12="не определена"),0,'Качество 2021'!G12)+'Качество 2021'!K12*IF(OR('Качество 2021'!F12=" - ",'Качество 2021'!F12="не определена"),0,'Качество 2021'!F12))*B133*(1+P133), )</f>
        <v>0</v>
      </c>
      <c r="J76" s="252">
        <f>IFERROR(((1+C133)*'Качество 2021'!J12*IF(OR('Качество 2021'!D12=" - ",'Качество 2021'!D12="не определена"),0,'Качество 2021'!D12)+'Качество 2021'!J12*IF(OR('Качество 2021'!E12=" - ",'Качество 2021'!E12="не определена"),0,'Качество 2021'!E12)*(1+D133)+(1+F133)*'Качество 2021'!K12*IF(OR('Качество 2021'!G12=" - ",'Качество 2021'!G12="не определена"),0,'Качество 2021'!G12)+'Качество 2021'!K12*IF(OR('Качество 2021'!F12=" - ",'Качество 2021'!F12="не определена"),0,'Качество 2021'!F12))*B133*(1+Q133), )</f>
        <v>0</v>
      </c>
      <c r="K76" s="251" t="e">
        <f t="shared" si="22"/>
        <v>#DIV/0!</v>
      </c>
      <c r="L76" s="251" t="e">
        <f t="shared" si="23"/>
        <v>#DIV/0!</v>
      </c>
      <c r="M76" s="251" t="e">
        <f t="shared" si="23"/>
        <v>#DIV/0!</v>
      </c>
      <c r="N76" s="253">
        <f t="shared" si="24"/>
        <v>20</v>
      </c>
      <c r="O76" s="253">
        <f t="shared" si="24"/>
        <v>20</v>
      </c>
      <c r="P76" s="254">
        <v>38.35</v>
      </c>
      <c r="Q76" s="251" t="e">
        <f t="shared" si="25"/>
        <v>#DIV/0!</v>
      </c>
      <c r="R76" s="251" t="e">
        <f t="shared" si="26"/>
        <v>#DIV/0!</v>
      </c>
      <c r="S76" s="282"/>
      <c r="T76" s="255" t="s">
        <v>41</v>
      </c>
      <c r="U76" s="6"/>
      <c r="W76" s="207"/>
      <c r="X76" s="207"/>
      <c r="Y76" s="197"/>
      <c r="Z76" s="197"/>
    </row>
    <row r="77" spans="1:26" x14ac:dyDescent="0.2">
      <c r="A77" s="249" t="str">
        <f t="shared" ref="A77:C77" si="28">A36</f>
        <v>ТНТ</v>
      </c>
      <c r="B77" s="249" t="str">
        <f t="shared" si="28"/>
        <v>All 14-44 BigTV</v>
      </c>
      <c r="C77" s="249" t="str">
        <f t="shared" si="28"/>
        <v>НРА</v>
      </c>
      <c r="D77" s="250">
        <v>0.14960000000000001</v>
      </c>
      <c r="E77" s="251">
        <f t="shared" si="17"/>
        <v>34287894.992384002</v>
      </c>
      <c r="F77" s="251">
        <f t="shared" si="18"/>
        <v>28573245.82698667</v>
      </c>
      <c r="G77" s="251">
        <f t="shared" si="19"/>
        <v>10286368.497715201</v>
      </c>
      <c r="H77" s="251">
        <f t="shared" si="20"/>
        <v>18286877.329271469</v>
      </c>
      <c r="I77" s="252">
        <f>IFERROR(((1+C134)*'Качество 2021'!J13*IF(OR('Качество 2021'!D13=" - ",'Качество 2021'!D13="не определена"),0,'Качество 2021'!D13)+'Качество 2021'!J13*IF(OR('Качество 2021'!E13=" - ",'Качество 2021'!E13="не определена"),0,'Качество 2021'!E13)*(1+D134)+(1+F134)*'Качество 2021'!K13*IF(OR('Качество 2021'!G13=" - ",'Качество 2021'!G13="не определена"),0,'Качество 2021'!G13)+'Качество 2021'!K13*IF(OR('Качество 2021'!F13=" - ",'Качество 2021'!F13="не определена"),0,'Качество 2021'!F13))*B134*(1+P134), )</f>
        <v>0</v>
      </c>
      <c r="J77" s="252">
        <f>IFERROR(((1+C134)*'Качество 2021'!J13*IF(OR('Качество 2021'!D13=" - ",'Качество 2021'!D13="не определена"),0,'Качество 2021'!D13)+'Качество 2021'!J13*IF(OR('Качество 2021'!E13=" - ",'Качество 2021'!E13="не определена"),0,'Качество 2021'!E13)*(1+D134)+(1+F134)*'Качество 2021'!K13*IF(OR('Качество 2021'!G13=" - ",'Качество 2021'!G13="не определена"),0,'Качество 2021'!G13)+'Качество 2021'!K13*IF(OR('Качество 2021'!F13=" - ",'Качество 2021'!F13="не определена"),0,'Качество 2021'!F13))*B134*(1+Q134), )</f>
        <v>0</v>
      </c>
      <c r="K77" s="251" t="e">
        <f t="shared" si="22"/>
        <v>#DIV/0!</v>
      </c>
      <c r="L77" s="251" t="e">
        <f t="shared" si="23"/>
        <v>#DIV/0!</v>
      </c>
      <c r="M77" s="251" t="e">
        <f t="shared" si="23"/>
        <v>#DIV/0!</v>
      </c>
      <c r="N77" s="253">
        <f t="shared" si="24"/>
        <v>20</v>
      </c>
      <c r="O77" s="253">
        <f t="shared" si="24"/>
        <v>20</v>
      </c>
      <c r="P77" s="254">
        <v>108.41</v>
      </c>
      <c r="Q77" s="251" t="e">
        <f t="shared" si="25"/>
        <v>#DIV/0!</v>
      </c>
      <c r="R77" s="251" t="e">
        <f t="shared" si="26"/>
        <v>#DIV/0!</v>
      </c>
      <c r="S77" s="282"/>
      <c r="T77" s="255" t="s">
        <v>44</v>
      </c>
      <c r="U77" s="6"/>
      <c r="W77" s="207"/>
      <c r="X77" s="207"/>
      <c r="Y77" s="197"/>
      <c r="Z77" s="197"/>
    </row>
    <row r="78" spans="1:26" x14ac:dyDescent="0.2">
      <c r="A78" s="249" t="str">
        <f t="shared" ref="A78:C78" si="29">A37</f>
        <v>СТС</v>
      </c>
      <c r="B78" s="249" t="str">
        <f t="shared" si="29"/>
        <v>All 10-45</v>
      </c>
      <c r="C78" s="249" t="str">
        <f t="shared" si="29"/>
        <v>НРА</v>
      </c>
      <c r="D78" s="250">
        <v>0.1313</v>
      </c>
      <c r="E78" s="251">
        <f t="shared" si="17"/>
        <v>30093586.981952</v>
      </c>
      <c r="F78" s="251">
        <f t="shared" si="18"/>
        <v>25077989.151626669</v>
      </c>
      <c r="G78" s="251">
        <f t="shared" si="19"/>
        <v>9028076.0945856012</v>
      </c>
      <c r="H78" s="251">
        <f t="shared" si="20"/>
        <v>16049913.057041068</v>
      </c>
      <c r="I78" s="252">
        <f>IFERROR(((1+C135)*'Качество 2021'!J14*IF(OR('Качество 2021'!D14=" - ",'Качество 2021'!D14="не определена"),0,'Качество 2021'!D14)+'Качество 2021'!J14*IF(OR('Качество 2021'!E14=" - ",'Качество 2021'!E14="не определена"),0,'Качество 2021'!E14)*(1+D135)+(1+F135)*'Качество 2021'!K14*IF(OR('Качество 2021'!G14=" - ",'Качество 2021'!G14="не определена"),0,'Качество 2021'!G14)+'Качество 2021'!K14*IF(OR('Качество 2021'!F14=" - ",'Качество 2021'!F14="не определена"),0,'Качество 2021'!F14))*B135*(1+P135), )</f>
        <v>0</v>
      </c>
      <c r="J78" s="252">
        <f>IFERROR(((1+C135)*'Качество 2021'!J14*IF(OR('Качество 2021'!D14=" - ",'Качество 2021'!D14="не определена"),0,'Качество 2021'!D14)+'Качество 2021'!J14*IF(OR('Качество 2021'!E14=" - ",'Качество 2021'!E14="не определена"),0,'Качество 2021'!E14)*(1+D135)+(1+F135)*'Качество 2021'!K14*IF(OR('Качество 2021'!G14=" - ",'Качество 2021'!G14="не определена"),0,'Качество 2021'!G14)+'Качество 2021'!K14*IF(OR('Качество 2021'!F14=" - ",'Качество 2021'!F14="не определена"),0,'Качество 2021'!F14))*B135*(1+Q135), )</f>
        <v>0</v>
      </c>
      <c r="K78" s="251" t="e">
        <f t="shared" si="22"/>
        <v>#DIV/0!</v>
      </c>
      <c r="L78" s="251" t="e">
        <f t="shared" si="23"/>
        <v>#DIV/0!</v>
      </c>
      <c r="M78" s="251" t="e">
        <f t="shared" si="23"/>
        <v>#DIV/0!</v>
      </c>
      <c r="N78" s="253">
        <f t="shared" si="24"/>
        <v>20</v>
      </c>
      <c r="O78" s="253">
        <f t="shared" si="24"/>
        <v>20</v>
      </c>
      <c r="P78" s="254">
        <v>111.11</v>
      </c>
      <c r="Q78" s="251" t="e">
        <f t="shared" si="25"/>
        <v>#DIV/0!</v>
      </c>
      <c r="R78" s="251" t="e">
        <f t="shared" si="26"/>
        <v>#DIV/0!</v>
      </c>
      <c r="S78" s="282"/>
      <c r="T78" s="255" t="s">
        <v>47</v>
      </c>
      <c r="U78" s="6"/>
      <c r="W78" s="207"/>
      <c r="X78" s="207"/>
      <c r="Y78" s="197"/>
      <c r="Z78" s="197"/>
    </row>
    <row r="79" spans="1:26" x14ac:dyDescent="0.2">
      <c r="A79" s="249" t="str">
        <f t="shared" ref="A79:C79" si="30">A38</f>
        <v>5-канал</v>
      </c>
      <c r="B79" s="249" t="str">
        <f t="shared" si="30"/>
        <v>All 25-59</v>
      </c>
      <c r="C79" s="249" t="str">
        <f t="shared" si="30"/>
        <v>НРА</v>
      </c>
      <c r="D79" s="250">
        <v>3.4500000000000003E-2</v>
      </c>
      <c r="E79" s="251">
        <f t="shared" si="17"/>
        <v>7907301.9868800007</v>
      </c>
      <c r="F79" s="251">
        <f t="shared" si="18"/>
        <v>6589418.3224000009</v>
      </c>
      <c r="G79" s="251">
        <f t="shared" si="19"/>
        <v>2372190.5960640004</v>
      </c>
      <c r="H79" s="251">
        <f t="shared" si="20"/>
        <v>4217227.7263360005</v>
      </c>
      <c r="I79" s="252">
        <f>IFERROR(((1+C136)*'Качество 2021'!J15*IF(OR('Качество 2021'!D15=" - ",'Качество 2021'!D15="не определена"),0,'Качество 2021'!D15)+'Качество 2021'!J15*IF(OR('Качество 2021'!E15=" - ",'Качество 2021'!E15="не определена"),0,'Качество 2021'!E15)*(1+D136)+(1+F136)*'Качество 2021'!K15*IF(OR('Качество 2021'!G15=" - ",'Качество 2021'!G15="не определена"),0,'Качество 2021'!G15)+'Качество 2021'!K15*IF(OR('Качество 2021'!F15=" - ",'Качество 2021'!F15="не определена"),0,'Качество 2021'!F15))*B136*(1+P136), )</f>
        <v>0</v>
      </c>
      <c r="J79" s="252">
        <f>IFERROR(((1+C136)*'Качество 2021'!J15*IF(OR('Качество 2021'!D15=" - ",'Качество 2021'!D15="не определена"),0,'Качество 2021'!D15)+'Качество 2021'!J15*IF(OR('Качество 2021'!E15=" - ",'Качество 2021'!E15="не определена"),0,'Качество 2021'!E15)*(1+D136)+(1+F136)*'Качество 2021'!K15*IF(OR('Качество 2021'!G15=" - ",'Качество 2021'!G15="не определена"),0,'Качество 2021'!G15)+'Качество 2021'!K15*IF(OR('Качество 2021'!F15=" - ",'Качество 2021'!F15="не определена"),0,'Качество 2021'!F15))*B136*(1+Q136), )</f>
        <v>0</v>
      </c>
      <c r="K79" s="251" t="e">
        <f t="shared" si="22"/>
        <v>#DIV/0!</v>
      </c>
      <c r="L79" s="251" t="e">
        <f t="shared" si="23"/>
        <v>#DIV/0!</v>
      </c>
      <c r="M79" s="251" t="e">
        <f t="shared" si="23"/>
        <v>#DIV/0!</v>
      </c>
      <c r="N79" s="253">
        <f t="shared" si="24"/>
        <v>20</v>
      </c>
      <c r="O79" s="253">
        <f t="shared" si="24"/>
        <v>20</v>
      </c>
      <c r="P79" s="254">
        <v>68.09</v>
      </c>
      <c r="Q79" s="251" t="e">
        <f t="shared" si="25"/>
        <v>#DIV/0!</v>
      </c>
      <c r="R79" s="251" t="e">
        <f t="shared" si="26"/>
        <v>#DIV/0!</v>
      </c>
      <c r="S79" s="282"/>
      <c r="T79" s="255" t="s">
        <v>50</v>
      </c>
      <c r="U79" s="6"/>
      <c r="W79" s="207"/>
      <c r="X79" s="207"/>
      <c r="Y79" s="197"/>
      <c r="Z79" s="197"/>
    </row>
    <row r="80" spans="1:26" x14ac:dyDescent="0.2">
      <c r="A80" s="249" t="str">
        <f t="shared" ref="A80:C80" si="31">A39</f>
        <v>Рен-ТВ</v>
      </c>
      <c r="B80" s="249" t="str">
        <f t="shared" si="31"/>
        <v>All 25-54</v>
      </c>
      <c r="C80" s="249" t="str">
        <f t="shared" si="31"/>
        <v>НРА</v>
      </c>
      <c r="D80" s="250">
        <v>4.99E-2</v>
      </c>
      <c r="E80" s="251">
        <f t="shared" si="17"/>
        <v>11436938.236096</v>
      </c>
      <c r="F80" s="251">
        <f t="shared" si="18"/>
        <v>9530781.8634133339</v>
      </c>
      <c r="G80" s="251">
        <f t="shared" si="19"/>
        <v>3431081.4708288</v>
      </c>
      <c r="H80" s="251">
        <f t="shared" si="20"/>
        <v>6099700.3925845334</v>
      </c>
      <c r="I80" s="252">
        <f>IFERROR(((1+C137)*'Качество 2021'!J16*IF(OR('Качество 2021'!D16=" - ",'Качество 2021'!D16="не определена"),0,'Качество 2021'!D16)+'Качество 2021'!J16*IF(OR('Качество 2021'!E16=" - ",'Качество 2021'!E16="не определена"),0,'Качество 2021'!E16)*(1+D137)+(1+F137)*'Качество 2021'!K16*IF(OR('Качество 2021'!G16=" - ",'Качество 2021'!G16="не определена"),0,'Качество 2021'!G16)+'Качество 2021'!K16*IF(OR('Качество 2021'!F16=" - ",'Качество 2021'!F16="не определена"),0,'Качество 2021'!F16))*B137*(1+P137), )</f>
        <v>0</v>
      </c>
      <c r="J80" s="252">
        <f>IFERROR(((1+C137)*'Качество 2021'!J16*IF(OR('Качество 2021'!D16=" - ",'Качество 2021'!D16="не определена"),0,'Качество 2021'!D16)+'Качество 2021'!J16*IF(OR('Качество 2021'!E16=" - ",'Качество 2021'!E16="не определена"),0,'Качество 2021'!E16)*(1+D137)+(1+F137)*'Качество 2021'!K16*IF(OR('Качество 2021'!G16=" - ",'Качество 2021'!G16="не определена"),0,'Качество 2021'!G16)+'Качество 2021'!K16*IF(OR('Качество 2021'!F16=" - ",'Качество 2021'!F16="не определена"),0,'Качество 2021'!F16))*B137*(1+Q137), )</f>
        <v>0</v>
      </c>
      <c r="K80" s="251" t="e">
        <f t="shared" si="22"/>
        <v>#DIV/0!</v>
      </c>
      <c r="L80" s="251" t="e">
        <f t="shared" si="23"/>
        <v>#DIV/0!</v>
      </c>
      <c r="M80" s="251" t="e">
        <f t="shared" si="23"/>
        <v>#DIV/0!</v>
      </c>
      <c r="N80" s="253">
        <f t="shared" si="24"/>
        <v>20</v>
      </c>
      <c r="O80" s="253">
        <f t="shared" si="24"/>
        <v>20</v>
      </c>
      <c r="P80" s="254">
        <v>83.33</v>
      </c>
      <c r="Q80" s="251" t="e">
        <f t="shared" si="25"/>
        <v>#DIV/0!</v>
      </c>
      <c r="R80" s="251" t="e">
        <f t="shared" si="26"/>
        <v>#DIV/0!</v>
      </c>
      <c r="S80" s="282"/>
      <c r="T80" s="255" t="s">
        <v>53</v>
      </c>
      <c r="U80" s="6"/>
      <c r="W80" s="207"/>
      <c r="X80" s="207"/>
      <c r="Y80" s="197"/>
      <c r="Z80" s="197"/>
    </row>
    <row r="81" spans="1:26" x14ac:dyDescent="0.2">
      <c r="A81" s="249" t="str">
        <f t="shared" ref="A81:C81" si="32">A40</f>
        <v>Домашний</v>
      </c>
      <c r="B81" s="249" t="str">
        <f t="shared" si="32"/>
        <v>W 25-59</v>
      </c>
      <c r="C81" s="249" t="str">
        <f t="shared" si="32"/>
        <v>НРА</v>
      </c>
      <c r="D81" s="250">
        <v>0</v>
      </c>
      <c r="E81" s="251">
        <f t="shared" si="17"/>
        <v>0</v>
      </c>
      <c r="F81" s="251">
        <f t="shared" si="18"/>
        <v>0</v>
      </c>
      <c r="G81" s="251">
        <f t="shared" si="19"/>
        <v>0</v>
      </c>
      <c r="H81" s="251">
        <f t="shared" si="20"/>
        <v>0</v>
      </c>
      <c r="I81" s="252">
        <f>IFERROR(((1+C138)*'Качество 2021'!J17*IF(OR('Качество 2021'!D17=" - ",'Качество 2021'!D17="не определена"),0,'Качество 2021'!D17)+'Качество 2021'!J17*IF(OR('Качество 2021'!E17=" - ",'Качество 2021'!E17="не определена"),0,'Качество 2021'!E17)*(1+D138)+(1+F138)*'Качество 2021'!K17*IF(OR('Качество 2021'!G17=" - ",'Качество 2021'!G17="не определена"),0,'Качество 2021'!G17)+'Качество 2021'!K17*IF(OR('Качество 2021'!F17=" - ",'Качество 2021'!F17="не определена"),0,'Качество 2021'!F17))*B138*(1+P138), )</f>
        <v>0</v>
      </c>
      <c r="J81" s="252">
        <f>IFERROR(((1+C138)*'Качество 2021'!J17*IF(OR('Качество 2021'!D17=" - ",'Качество 2021'!D17="не определена"),0,'Качество 2021'!D17)+'Качество 2021'!J17*IF(OR('Качество 2021'!E17=" - ",'Качество 2021'!E17="не определена"),0,'Качество 2021'!E17)*(1+D138)+(1+F138)*'Качество 2021'!K17*IF(OR('Качество 2021'!G17=" - ",'Качество 2021'!G17="не определена"),0,'Качество 2021'!G17)+'Качество 2021'!K17*IF(OR('Качество 2021'!F17=" - ",'Качество 2021'!F17="не определена"),0,'Качество 2021'!F17))*B138*(1+Q138), )</f>
        <v>0</v>
      </c>
      <c r="K81" s="251">
        <f t="shared" si="22"/>
        <v>0</v>
      </c>
      <c r="L81" s="251">
        <f t="shared" si="23"/>
        <v>0</v>
      </c>
      <c r="M81" s="251">
        <f t="shared" si="23"/>
        <v>0</v>
      </c>
      <c r="N81" s="253">
        <f t="shared" si="24"/>
        <v>20</v>
      </c>
      <c r="O81" s="253">
        <f t="shared" si="24"/>
        <v>20</v>
      </c>
      <c r="P81" s="254">
        <v>56.2</v>
      </c>
      <c r="Q81" s="251">
        <f t="shared" si="25"/>
        <v>0</v>
      </c>
      <c r="R81" s="283">
        <f t="shared" si="26"/>
        <v>0</v>
      </c>
      <c r="S81" s="282"/>
      <c r="T81" s="255" t="s">
        <v>55</v>
      </c>
      <c r="U81" s="6"/>
      <c r="W81" s="207"/>
      <c r="X81" s="207"/>
      <c r="Y81" s="197"/>
      <c r="Z81" s="197"/>
    </row>
    <row r="82" spans="1:26" x14ac:dyDescent="0.2">
      <c r="A82" s="249" t="str">
        <f t="shared" ref="A82:C82" si="33">A41</f>
        <v>ТВ-3</v>
      </c>
      <c r="B82" s="249" t="str">
        <f t="shared" si="33"/>
        <v>All 14-44 BigTV</v>
      </c>
      <c r="C82" s="249" t="str">
        <f t="shared" si="33"/>
        <v>НРА</v>
      </c>
      <c r="D82" s="250">
        <v>4.8599999999999997E-2</v>
      </c>
      <c r="E82" s="251">
        <f t="shared" si="17"/>
        <v>11138981.929343998</v>
      </c>
      <c r="F82" s="251">
        <f t="shared" si="18"/>
        <v>9282484.9411199987</v>
      </c>
      <c r="G82" s="251">
        <f t="shared" si="19"/>
        <v>3341694.5788031993</v>
      </c>
      <c r="H82" s="251">
        <f t="shared" si="20"/>
        <v>5940790.3623167994</v>
      </c>
      <c r="I82" s="252">
        <f>IFERROR(((1+C139)*'Качество 2021'!J18*IF(OR('Качество 2021'!D18=" - ",'Качество 2021'!D18="не определена"),0,'Качество 2021'!D18)+'Качество 2021'!J18*IF(OR('Качество 2021'!E18=" - ",'Качество 2021'!E18="не определена"),0,'Качество 2021'!E18)*(1+D139)+(1+F139)*'Качество 2021'!K18*IF(OR('Качество 2021'!G18=" - ",'Качество 2021'!G18="не определена"),0,'Качество 2021'!G18)+'Качество 2021'!K18*IF(OR('Качество 2021'!F18=" - ",'Качество 2021'!F18="не определена"),0,'Качество 2021'!F18))*B139*(1+P139), )</f>
        <v>0</v>
      </c>
      <c r="J82" s="252">
        <f>IFERROR(((1+C139)*'Качество 2021'!J18*IF(OR('Качество 2021'!D18=" - ",'Качество 2021'!D18="не определена"),0,'Качество 2021'!D18)+'Качество 2021'!J18*IF(OR('Качество 2021'!E18=" - ",'Качество 2021'!E18="не определена"),0,'Качество 2021'!E18)*(1+D139)+(1+F139)*'Качество 2021'!K18*IF(OR('Качество 2021'!G18=" - ",'Качество 2021'!G18="не определена"),0,'Качество 2021'!G18)+'Качество 2021'!K18*IF(OR('Качество 2021'!F18=" - ",'Качество 2021'!F18="не определена"),0,'Качество 2021'!F18))*B139*(1+Q139), )</f>
        <v>0</v>
      </c>
      <c r="K82" s="251" t="e">
        <f t="shared" si="22"/>
        <v>#DIV/0!</v>
      </c>
      <c r="L82" s="251" t="e">
        <f t="shared" si="23"/>
        <v>#DIV/0!</v>
      </c>
      <c r="M82" s="251" t="e">
        <f t="shared" si="23"/>
        <v>#DIV/0!</v>
      </c>
      <c r="N82" s="253">
        <f t="shared" si="24"/>
        <v>20</v>
      </c>
      <c r="O82" s="253">
        <f t="shared" si="24"/>
        <v>20</v>
      </c>
      <c r="P82" s="254">
        <v>128.13</v>
      </c>
      <c r="Q82" s="251" t="e">
        <f t="shared" si="25"/>
        <v>#DIV/0!</v>
      </c>
      <c r="R82" s="251" t="e">
        <f t="shared" si="26"/>
        <v>#DIV/0!</v>
      </c>
      <c r="S82" s="282"/>
      <c r="T82" s="255" t="s">
        <v>57</v>
      </c>
      <c r="U82" s="6"/>
      <c r="W82" s="207"/>
      <c r="X82" s="207"/>
      <c r="Y82" s="197"/>
      <c r="Z82" s="197"/>
    </row>
    <row r="83" spans="1:26" x14ac:dyDescent="0.2">
      <c r="A83" s="249" t="str">
        <f t="shared" ref="A83:C83" si="34">A42</f>
        <v>Пятница</v>
      </c>
      <c r="B83" s="249" t="str">
        <f t="shared" si="34"/>
        <v>All 14-44 BigTV</v>
      </c>
      <c r="C83" s="249" t="str">
        <f t="shared" si="34"/>
        <v>НРА</v>
      </c>
      <c r="D83" s="250">
        <v>7.2099999999999997E-2</v>
      </c>
      <c r="E83" s="251">
        <f t="shared" si="17"/>
        <v>16525115.166784</v>
      </c>
      <c r="F83" s="251">
        <f t="shared" si="18"/>
        <v>13770929.305653334</v>
      </c>
      <c r="G83" s="251">
        <f t="shared" si="19"/>
        <v>4957534.5500352001</v>
      </c>
      <c r="H83" s="251">
        <f t="shared" si="20"/>
        <v>8813394.7556181345</v>
      </c>
      <c r="I83" s="252">
        <f>IFERROR(((1+C140)*'Качество 2021'!J19*IF(OR('Качество 2021'!D19=" - ",'Качество 2021'!D19="не определена"),0,'Качество 2021'!D19)+'Качество 2021'!J19*IF(OR('Качество 2021'!E19=" - ",'Качество 2021'!E19="не определена"),0,'Качество 2021'!E19)*(1+D140)+(1+F140)*'Качество 2021'!K19*IF(OR('Качество 2021'!G19=" - ",'Качество 2021'!G19="не определена"),0,'Качество 2021'!G19)+'Качество 2021'!K19*IF(OR('Качество 2021'!F19=" - ",'Качество 2021'!F19="не определена"),0,'Качество 2021'!F19))*B140*(1+P140), )</f>
        <v>0</v>
      </c>
      <c r="J83" s="252">
        <f>IFERROR(((1+C140)*'Качество 2021'!J19*IF(OR('Качество 2021'!D19=" - ",'Качество 2021'!D19="не определена"),0,'Качество 2021'!D19)+'Качество 2021'!J19*IF(OR('Качество 2021'!E19=" - ",'Качество 2021'!E19="не определена"),0,'Качество 2021'!E19)*(1+D140)+(1+F140)*'Качество 2021'!K19*IF(OR('Качество 2021'!G19=" - ",'Качество 2021'!G19="не определена"),0,'Качество 2021'!G19)+'Качество 2021'!K19*IF(OR('Качество 2021'!F19=" - ",'Качество 2021'!F19="не определена"),0,'Качество 2021'!F19))*B140*(1+Q140), )</f>
        <v>0</v>
      </c>
      <c r="K83" s="251" t="e">
        <f t="shared" si="22"/>
        <v>#DIV/0!</v>
      </c>
      <c r="L83" s="251" t="e">
        <f t="shared" si="23"/>
        <v>#DIV/0!</v>
      </c>
      <c r="M83" s="251" t="e">
        <f t="shared" si="23"/>
        <v>#DIV/0!</v>
      </c>
      <c r="N83" s="253">
        <f t="shared" si="24"/>
        <v>20</v>
      </c>
      <c r="O83" s="253">
        <f t="shared" si="24"/>
        <v>20</v>
      </c>
      <c r="P83" s="254">
        <v>114</v>
      </c>
      <c r="Q83" s="251" t="e">
        <f t="shared" si="25"/>
        <v>#DIV/0!</v>
      </c>
      <c r="R83" s="251" t="e">
        <f t="shared" si="26"/>
        <v>#DIV/0!</v>
      </c>
      <c r="S83" s="282"/>
      <c r="T83" s="255" t="s">
        <v>59</v>
      </c>
      <c r="U83" s="6"/>
      <c r="W83" s="207"/>
      <c r="X83" s="207"/>
      <c r="Y83" s="197"/>
      <c r="Z83" s="197"/>
    </row>
    <row r="84" spans="1:26" x14ac:dyDescent="0.2">
      <c r="A84" s="249" t="str">
        <f t="shared" ref="A84:C84" si="35">A43</f>
        <v>ТВЦентр</v>
      </c>
      <c r="B84" s="249" t="str">
        <f t="shared" si="35"/>
        <v>All 18+</v>
      </c>
      <c r="C84" s="249" t="str">
        <f t="shared" si="35"/>
        <v>НРА</v>
      </c>
      <c r="D84" s="250">
        <v>0</v>
      </c>
      <c r="E84" s="251">
        <f t="shared" si="17"/>
        <v>0</v>
      </c>
      <c r="F84" s="251">
        <f t="shared" si="18"/>
        <v>0</v>
      </c>
      <c r="G84" s="251">
        <f t="shared" si="19"/>
        <v>0</v>
      </c>
      <c r="H84" s="251">
        <f t="shared" si="20"/>
        <v>0</v>
      </c>
      <c r="I84" s="252">
        <f>IFERROR(((1+C141)*'Качество 2021'!J20*IF(OR('Качество 2021'!D20=" - ",'Качество 2021'!D20="не определена"),0,'Качество 2021'!D20)+'Качество 2021'!J20*IF(OR('Качество 2021'!E20=" - ",'Качество 2021'!E20="не определена"),0,'Качество 2021'!E20)*(1+D141)+(1+F141)*'Качество 2021'!K20*IF(OR('Качество 2021'!G20=" - ",'Качество 2021'!G20="не определена"),0,'Качество 2021'!G20)+'Качество 2021'!K20*IF(OR('Качество 2021'!F20=" - ",'Качество 2021'!F20="не определена"),0,'Качество 2021'!F20))*B141*(1+P141), )</f>
        <v>0</v>
      </c>
      <c r="J84" s="252">
        <f>IFERROR(((1+C141)*'Качество 2021'!J20*IF(OR('Качество 2021'!D20=" - ",'Качество 2021'!D20="не определена"),0,'Качество 2021'!D20)+'Качество 2021'!J20*IF(OR('Качество 2021'!E20=" - ",'Качество 2021'!E20="не определена"),0,'Качество 2021'!E20)*(1+D141)+(1+F141)*'Качество 2021'!K20*IF(OR('Качество 2021'!G20=" - ",'Качество 2021'!G20="не определена"),0,'Качество 2021'!G20)+'Качество 2021'!K20*IF(OR('Качество 2021'!F20=" - ",'Качество 2021'!F20="не определена"),0,'Качество 2021'!F20))*B141*(1+Q141), )</f>
        <v>0</v>
      </c>
      <c r="K84" s="251">
        <f t="shared" si="22"/>
        <v>0</v>
      </c>
      <c r="L84" s="251">
        <f t="shared" si="23"/>
        <v>0</v>
      </c>
      <c r="M84" s="251">
        <f t="shared" si="23"/>
        <v>0</v>
      </c>
      <c r="N84" s="253">
        <f t="shared" ref="N84:O84" si="36">N83</f>
        <v>20</v>
      </c>
      <c r="O84" s="253">
        <f t="shared" si="36"/>
        <v>20</v>
      </c>
      <c r="P84" s="254">
        <v>26.79</v>
      </c>
      <c r="Q84" s="251">
        <f t="shared" si="25"/>
        <v>0</v>
      </c>
      <c r="R84" s="251">
        <f t="shared" si="26"/>
        <v>0</v>
      </c>
      <c r="S84" s="282"/>
      <c r="T84" s="255" t="s">
        <v>60</v>
      </c>
      <c r="U84" s="6"/>
      <c r="W84" s="207"/>
      <c r="X84" s="207"/>
      <c r="Y84" s="197"/>
      <c r="Z84" s="197"/>
    </row>
    <row r="85" spans="1:26" x14ac:dyDescent="0.2">
      <c r="A85" s="249" t="str">
        <f t="shared" ref="A85:C85" si="37">A44</f>
        <v>Звезда</v>
      </c>
      <c r="B85" s="249" t="str">
        <f t="shared" si="37"/>
        <v>All 18+</v>
      </c>
      <c r="C85" s="249" t="str">
        <f t="shared" si="37"/>
        <v>НРА</v>
      </c>
      <c r="D85" s="250">
        <v>1.9400000000000001E-2</v>
      </c>
      <c r="E85" s="251">
        <f t="shared" si="17"/>
        <v>4446424.8853759998</v>
      </c>
      <c r="F85" s="251">
        <f t="shared" si="18"/>
        <v>3705354.0711466665</v>
      </c>
      <c r="G85" s="251">
        <f t="shared" si="19"/>
        <v>1333927.4656127999</v>
      </c>
      <c r="H85" s="251">
        <f t="shared" si="20"/>
        <v>2371426.6055338667</v>
      </c>
      <c r="I85" s="252">
        <f>IFERROR(((1+C142)*'Качество 2021'!J21*IF(OR('Качество 2021'!D21=" - ",'Качество 2021'!D21="не определена"),0,'Качество 2021'!D21)+'Качество 2021'!J21*IF(OR('Качество 2021'!E21=" - ",'Качество 2021'!E21="не определена"),0,'Качество 2021'!E21)*(1+D142)+(1+F142)*'Качество 2021'!K21*IF(OR('Качество 2021'!G21=" - ",'Качество 2021'!G21="не определена"),0,'Качество 2021'!G21)+'Качество 2021'!K21*IF(OR('Качество 2021'!F21=" - ",'Качество 2021'!F21="не определена"),0,'Качество 2021'!F21))*B142*(1+P142), )</f>
        <v>0</v>
      </c>
      <c r="J85" s="252">
        <f>IFERROR(((1+C142)*'Качество 2021'!J21*IF(OR('Качество 2021'!D21=" - ",'Качество 2021'!D21="не определена"),0,'Качество 2021'!D21)+'Качество 2021'!J21*IF(OR('Качество 2021'!E21=" - ",'Качество 2021'!E21="не определена"),0,'Качество 2021'!E21)*(1+D142)+(1+F142)*'Качество 2021'!K21*IF(OR('Качество 2021'!G21=" - ",'Качество 2021'!G21="не определена"),0,'Качество 2021'!G21)+'Качество 2021'!K21*IF(OR('Качество 2021'!F21=" - ",'Качество 2021'!F21="не определена"),0,'Качество 2021'!F21))*B142*(1+Q142), )</f>
        <v>0</v>
      </c>
      <c r="K85" s="251" t="e">
        <f t="shared" si="22"/>
        <v>#DIV/0!</v>
      </c>
      <c r="L85" s="251" t="e">
        <f t="shared" si="23"/>
        <v>#DIV/0!</v>
      </c>
      <c r="M85" s="251" t="e">
        <f t="shared" si="23"/>
        <v>#DIV/0!</v>
      </c>
      <c r="N85" s="253">
        <f t="shared" ref="N85:O85" si="38">N84</f>
        <v>20</v>
      </c>
      <c r="O85" s="253">
        <f t="shared" si="38"/>
        <v>20</v>
      </c>
      <c r="P85" s="254">
        <v>35.19</v>
      </c>
      <c r="Q85" s="251" t="e">
        <f t="shared" si="25"/>
        <v>#DIV/0!</v>
      </c>
      <c r="R85" s="251" t="e">
        <f t="shared" si="26"/>
        <v>#DIV/0!</v>
      </c>
      <c r="S85" s="282"/>
      <c r="T85" s="255" t="s">
        <v>62</v>
      </c>
      <c r="U85" s="6"/>
      <c r="W85" s="207"/>
      <c r="X85" s="207"/>
      <c r="Y85" s="197"/>
      <c r="Z85" s="197"/>
    </row>
    <row r="86" spans="1:26" x14ac:dyDescent="0.2">
      <c r="A86" s="249" t="str">
        <f t="shared" ref="A86:C86" si="39">A45</f>
        <v>Россия 24</v>
      </c>
      <c r="B86" s="249" t="str">
        <f t="shared" si="39"/>
        <v>All 18+ BigTV</v>
      </c>
      <c r="C86" s="249" t="str">
        <f t="shared" si="39"/>
        <v>НРА</v>
      </c>
      <c r="D86" s="250">
        <v>7.0000000000000001E-3</v>
      </c>
      <c r="E86" s="251">
        <f t="shared" si="17"/>
        <v>1604380.1132799999</v>
      </c>
      <c r="F86" s="251">
        <f t="shared" si="18"/>
        <v>1336983.4277333333</v>
      </c>
      <c r="G86" s="251">
        <f t="shared" si="19"/>
        <v>481314.03398399998</v>
      </c>
      <c r="H86" s="251">
        <f t="shared" si="20"/>
        <v>855669.39374933334</v>
      </c>
      <c r="I86" s="252">
        <f>IFERROR(((1+C143)*'Качество 2021'!J22*IF(OR('Качество 2021'!D22=" - ",'Качество 2021'!D22="не определена"),0,'Качество 2021'!D22)+'Качество 2021'!J22*IF(OR('Качество 2021'!E22=" - ",'Качество 2021'!E22="не определена"),0,'Качество 2021'!E22)*(1+D143)+(1+F143)*'Качество 2021'!K22*IF(OR('Качество 2021'!G22=" - ",'Качество 2021'!G22="не определена"),0,'Качество 2021'!G22)+'Качество 2021'!K22*IF(OR('Качество 2021'!F22=" - ",'Качество 2021'!F22="не определена"),0,'Качество 2021'!F22))*B143*(1+P143), )</f>
        <v>0</v>
      </c>
      <c r="J86" s="252">
        <f>IFERROR(((1+C143)*'Качество 2021'!J22*IF(OR('Качество 2021'!D22=" - ",'Качество 2021'!D22="не определена"),0,'Качество 2021'!D22)+'Качество 2021'!J22*IF(OR('Качество 2021'!E22=" - ",'Качество 2021'!E22="не определена"),0,'Качество 2021'!E22)*(1+D143)+(1+F143)*'Качество 2021'!K22*IF(OR('Качество 2021'!G22=" - ",'Качество 2021'!G22="не определена"),0,'Качество 2021'!G22)+'Качество 2021'!K22*IF(OR('Качество 2021'!F22=" - ",'Качество 2021'!F22="не определена"),0,'Качество 2021'!F22))*B143*(1+Q143), )</f>
        <v>0</v>
      </c>
      <c r="K86" s="251" t="e">
        <f t="shared" si="22"/>
        <v>#DIV/0!</v>
      </c>
      <c r="L86" s="251" t="e">
        <f t="shared" si="23"/>
        <v>#DIV/0!</v>
      </c>
      <c r="M86" s="251" t="e">
        <f t="shared" si="23"/>
        <v>#DIV/0!</v>
      </c>
      <c r="N86" s="253">
        <f t="shared" ref="N86:O86" si="40">N85</f>
        <v>20</v>
      </c>
      <c r="O86" s="253">
        <f t="shared" si="40"/>
        <v>20</v>
      </c>
      <c r="P86" s="254">
        <v>51.72</v>
      </c>
      <c r="Q86" s="251" t="e">
        <f t="shared" si="25"/>
        <v>#DIV/0!</v>
      </c>
      <c r="R86" s="251" t="e">
        <f t="shared" si="26"/>
        <v>#DIV/0!</v>
      </c>
      <c r="S86" s="282"/>
      <c r="T86" s="255" t="s">
        <v>63</v>
      </c>
      <c r="U86" s="6"/>
      <c r="W86" s="207"/>
      <c r="X86" s="207"/>
      <c r="Y86" s="197"/>
      <c r="Z86" s="197"/>
    </row>
    <row r="87" spans="1:26" x14ac:dyDescent="0.2">
      <c r="A87" s="249" t="str">
        <f t="shared" ref="A87:C87" si="41">A46</f>
        <v>Матч-ТВ</v>
      </c>
      <c r="B87" s="249" t="str">
        <f t="shared" si="41"/>
        <v>M 14-59 BigTV</v>
      </c>
      <c r="C87" s="249" t="str">
        <f t="shared" si="41"/>
        <v>НРА</v>
      </c>
      <c r="D87" s="250">
        <v>7.0000000000000001E-3</v>
      </c>
      <c r="E87" s="251">
        <f t="shared" si="17"/>
        <v>1604380.1132799999</v>
      </c>
      <c r="F87" s="251">
        <f t="shared" si="18"/>
        <v>1336983.4277333333</v>
      </c>
      <c r="G87" s="251">
        <f t="shared" si="19"/>
        <v>481314.03398399998</v>
      </c>
      <c r="H87" s="251">
        <f t="shared" si="20"/>
        <v>855669.39374933334</v>
      </c>
      <c r="I87" s="252">
        <f>IFERROR(((1+C144)*'Качество 2021'!J23*IF(OR('Качество 2021'!D23=" - ",'Качество 2021'!D23="не определена"),0,'Качество 2021'!D23)+'Качество 2021'!J23*IF(OR('Качество 2021'!E23=" - ",'Качество 2021'!E23="не определена"),0,'Качество 2021'!E23)*(1+D144)+(1+F144)*'Качество 2021'!K23*IF(OR('Качество 2021'!G23=" - ",'Качество 2021'!G23="не определена"),0,'Качество 2021'!G23)+'Качество 2021'!K23*IF(OR('Качество 2021'!F23=" - ",'Качество 2021'!F23="не определена"),0,'Качество 2021'!F23))*B144*(1+P144), )</f>
        <v>0</v>
      </c>
      <c r="J87" s="252">
        <f>IFERROR(((1+C144)*'Качество 2021'!J23*IF(OR('Качество 2021'!D23=" - ",'Качество 2021'!D23="не определена"),0,'Качество 2021'!D23)+'Качество 2021'!J23*IF(OR('Качество 2021'!E23=" - ",'Качество 2021'!E23="не определена"),0,'Качество 2021'!E23)*(1+D144)+(1+F144)*'Качество 2021'!K23*IF(OR('Качество 2021'!G23=" - ",'Качество 2021'!G23="не определена"),0,'Качество 2021'!G23)+'Качество 2021'!K23*IF(OR('Качество 2021'!F23=" - ",'Качество 2021'!F23="не определена"),0,'Качество 2021'!F23))*B144*(1+Q144), )</f>
        <v>0</v>
      </c>
      <c r="K87" s="251" t="e">
        <f t="shared" si="22"/>
        <v>#DIV/0!</v>
      </c>
      <c r="L87" s="251" t="e">
        <f t="shared" si="23"/>
        <v>#DIV/0!</v>
      </c>
      <c r="M87" s="251" t="e">
        <f t="shared" si="23"/>
        <v>#DIV/0!</v>
      </c>
      <c r="N87" s="253">
        <f t="shared" ref="N87:O87" si="42">N86</f>
        <v>20</v>
      </c>
      <c r="O87" s="253">
        <f t="shared" si="42"/>
        <v>20</v>
      </c>
      <c r="P87" s="254">
        <v>59.26</v>
      </c>
      <c r="Q87" s="251" t="e">
        <f t="shared" si="25"/>
        <v>#DIV/0!</v>
      </c>
      <c r="R87" s="251" t="e">
        <f t="shared" si="26"/>
        <v>#DIV/0!</v>
      </c>
      <c r="S87" s="282"/>
      <c r="T87" s="255" t="s">
        <v>231</v>
      </c>
      <c r="U87" s="6"/>
      <c r="W87" s="207"/>
      <c r="X87" s="207"/>
      <c r="Y87" s="197"/>
      <c r="Z87" s="197"/>
    </row>
    <row r="88" spans="1:26" x14ac:dyDescent="0.2">
      <c r="A88" s="249" t="str">
        <f t="shared" ref="A88:C88" si="43">A47</f>
        <v>ТНТ-4</v>
      </c>
      <c r="B88" s="249" t="str">
        <f t="shared" si="43"/>
        <v>All 14-44 BigTV</v>
      </c>
      <c r="C88" s="249" t="str">
        <f t="shared" si="43"/>
        <v>НРА</v>
      </c>
      <c r="D88" s="250">
        <v>7.0000000000000001E-3</v>
      </c>
      <c r="E88" s="251">
        <f t="shared" si="17"/>
        <v>1604380.1132799999</v>
      </c>
      <c r="F88" s="251">
        <f t="shared" si="18"/>
        <v>1336983.4277333333</v>
      </c>
      <c r="G88" s="251">
        <f t="shared" si="19"/>
        <v>481314.03398399998</v>
      </c>
      <c r="H88" s="251">
        <f t="shared" si="20"/>
        <v>855669.39374933334</v>
      </c>
      <c r="I88" s="252">
        <f>IFERROR(((1+C145)*'Качество 2021'!J24*IF(OR('Качество 2021'!D24=" - ",'Качество 2021'!D24="не определена"),0,'Качество 2021'!D24)+'Качество 2021'!J24*IF(OR('Качество 2021'!E24=" - ",'Качество 2021'!E24="не определена"),0,'Качество 2021'!E24)*(1+D145)+(1+F145)*'Качество 2021'!K24*IF(OR('Качество 2021'!G24=" - ",'Качество 2021'!G24="не определена"),0,'Качество 2021'!G24)+'Качество 2021'!K24*IF(OR('Качество 2021'!F24=" - ",'Качество 2021'!F24="не определена"),0,'Качество 2021'!F24))*B145*(1+P145), )</f>
        <v>0</v>
      </c>
      <c r="J88" s="252">
        <f>IFERROR(((1+C145)*'Качество 2021'!J24*IF(OR('Качество 2021'!D24=" - ",'Качество 2021'!D24="не определена"),0,'Качество 2021'!D24)+'Качество 2021'!J24*IF(OR('Качество 2021'!E24=" - ",'Качество 2021'!E24="не определена"),0,'Качество 2021'!E24)*(1+D145)+(1+F145)*'Качество 2021'!K24*IF(OR('Качество 2021'!G24=" - ",'Качество 2021'!G24="не определена"),0,'Качество 2021'!G24)+'Качество 2021'!K24*IF(OR('Качество 2021'!F24=" - ",'Качество 2021'!F24="не определена"),0,'Качество 2021'!F24))*B145*(1+Q145), )</f>
        <v>0</v>
      </c>
      <c r="K88" s="251" t="e">
        <f t="shared" si="22"/>
        <v>#DIV/0!</v>
      </c>
      <c r="L88" s="251" t="e">
        <f t="shared" si="23"/>
        <v>#DIV/0!</v>
      </c>
      <c r="M88" s="251" t="e">
        <f t="shared" si="23"/>
        <v>#DIV/0!</v>
      </c>
      <c r="N88" s="253">
        <f t="shared" ref="N88:O88" si="44">N87</f>
        <v>20</v>
      </c>
      <c r="O88" s="253">
        <f t="shared" si="44"/>
        <v>20</v>
      </c>
      <c r="P88" s="254">
        <v>116.67</v>
      </c>
      <c r="Q88" s="251" t="e">
        <f t="shared" si="25"/>
        <v>#DIV/0!</v>
      </c>
      <c r="R88" s="251" t="e">
        <f t="shared" si="26"/>
        <v>#DIV/0!</v>
      </c>
      <c r="S88" s="282"/>
      <c r="T88" s="255" t="s">
        <v>65</v>
      </c>
      <c r="U88" s="6"/>
      <c r="W88" s="207"/>
      <c r="X88" s="207"/>
      <c r="Y88" s="197"/>
      <c r="Z88" s="197"/>
    </row>
    <row r="89" spans="1:26" x14ac:dyDescent="0.2">
      <c r="A89" s="249" t="str">
        <f t="shared" ref="A89:C89" si="45">A48</f>
        <v>Суббота</v>
      </c>
      <c r="B89" s="249" t="str">
        <f t="shared" si="45"/>
        <v>W 18-45 BigTV</v>
      </c>
      <c r="C89" s="249" t="str">
        <f t="shared" si="45"/>
        <v>НРА</v>
      </c>
      <c r="D89" s="250">
        <v>7.0000000000000001E-3</v>
      </c>
      <c r="E89" s="251">
        <f t="shared" si="17"/>
        <v>1604380.1132799999</v>
      </c>
      <c r="F89" s="251">
        <f t="shared" si="18"/>
        <v>1336983.4277333333</v>
      </c>
      <c r="G89" s="251">
        <f t="shared" si="19"/>
        <v>481314.03398399998</v>
      </c>
      <c r="H89" s="251">
        <f t="shared" si="20"/>
        <v>855669.39374933334</v>
      </c>
      <c r="I89" s="252">
        <f>IFERROR(((1+C146)*'Качество 2021'!J25*IF(OR('Качество 2021'!D25=" - ",'Качество 2021'!D25="не определена"),0,'Качество 2021'!D25)+'Качество 2021'!J25*IF(OR('Качество 2021'!E25=" - ",'Качество 2021'!E25="не определена"),0,'Качество 2021'!E25)*(1+D146)+(1+F146)*'Качество 2021'!K25*IF(OR('Качество 2021'!G25=" - ",'Качество 2021'!G25="не определена"),0,'Качество 2021'!G25)+'Качество 2021'!K25*IF(OR('Качество 2021'!F25=" - ",'Качество 2021'!F25="не определена"),0,'Качество 2021'!F25))*B146*(1+P146), )</f>
        <v>0</v>
      </c>
      <c r="J89" s="252">
        <f>IFERROR(((1+C146)*'Качество 2021'!J25*IF(OR('Качество 2021'!D25=" - ",'Качество 2021'!D25="не определена"),0,'Качество 2021'!D25)+'Качество 2021'!J25*IF(OR('Качество 2021'!E25=" - ",'Качество 2021'!E25="не определена"),0,'Качество 2021'!E25)*(1+D146)+(1+F146)*'Качество 2021'!K25*IF(OR('Качество 2021'!G25=" - ",'Качество 2021'!G25="не определена"),0,'Качество 2021'!G25)+'Качество 2021'!K25*IF(OR('Качество 2021'!F25=" - ",'Качество 2021'!F25="не определена"),0,'Качество 2021'!F25))*B146*(1+Q146), )</f>
        <v>0</v>
      </c>
      <c r="K89" s="251" t="e">
        <f t="shared" si="22"/>
        <v>#DIV/0!</v>
      </c>
      <c r="L89" s="251" t="e">
        <f t="shared" si="23"/>
        <v>#DIV/0!</v>
      </c>
      <c r="M89" s="251" t="e">
        <f t="shared" si="23"/>
        <v>#DIV/0!</v>
      </c>
      <c r="N89" s="253">
        <f t="shared" ref="N89:O89" si="46">N88</f>
        <v>20</v>
      </c>
      <c r="O89" s="253">
        <f t="shared" si="46"/>
        <v>20</v>
      </c>
      <c r="P89" s="254">
        <v>80.95</v>
      </c>
      <c r="Q89" s="251" t="e">
        <f t="shared" si="25"/>
        <v>#DIV/0!</v>
      </c>
      <c r="R89" s="251" t="e">
        <f t="shared" si="26"/>
        <v>#DIV/0!</v>
      </c>
      <c r="S89" s="282"/>
      <c r="T89" s="256"/>
      <c r="U89" s="208"/>
      <c r="W89" s="207"/>
      <c r="X89" s="207"/>
      <c r="Y89" s="197"/>
      <c r="Z89" s="197"/>
    </row>
    <row r="90" spans="1:26" x14ac:dyDescent="0.2">
      <c r="A90" s="249" t="str">
        <f t="shared" ref="A90:C90" si="47">A49</f>
        <v>Единый рекламный канал (ЕРК)</v>
      </c>
      <c r="B90" s="249" t="str">
        <f t="shared" si="47"/>
        <v>All 25-49</v>
      </c>
      <c r="C90" s="249" t="str">
        <f t="shared" si="47"/>
        <v>НРА</v>
      </c>
      <c r="D90" s="250">
        <v>8.9899999999999994E-2</v>
      </c>
      <c r="E90" s="251">
        <f t="shared" si="17"/>
        <v>20604824.597695999</v>
      </c>
      <c r="F90" s="251">
        <f t="shared" si="18"/>
        <v>17170687.164746668</v>
      </c>
      <c r="G90" s="251">
        <f t="shared" si="19"/>
        <v>6181447.3793088002</v>
      </c>
      <c r="H90" s="251">
        <f t="shared" si="20"/>
        <v>10989239.785437867</v>
      </c>
      <c r="I90" s="252">
        <f>B147*(1+P147)</f>
        <v>0</v>
      </c>
      <c r="J90" s="252">
        <f>B147*(1+Q147)</f>
        <v>0</v>
      </c>
      <c r="K90" s="251" t="e">
        <f t="shared" si="22"/>
        <v>#DIV/0!</v>
      </c>
      <c r="L90" s="251" t="e">
        <f t="shared" si="23"/>
        <v>#DIV/0!</v>
      </c>
      <c r="M90" s="251" t="e">
        <f t="shared" si="23"/>
        <v>#DIV/0!</v>
      </c>
      <c r="N90" s="253">
        <f t="shared" ref="N90:O90" si="48">N89</f>
        <v>20</v>
      </c>
      <c r="O90" s="253">
        <f t="shared" si="48"/>
        <v>20</v>
      </c>
      <c r="P90" s="254">
        <v>96.32</v>
      </c>
      <c r="Q90" s="251" t="e">
        <f t="shared" si="25"/>
        <v>#DIV/0!</v>
      </c>
      <c r="R90" s="251" t="e">
        <f t="shared" si="26"/>
        <v>#DIV/0!</v>
      </c>
      <c r="S90" s="282"/>
      <c r="T90" s="4"/>
      <c r="W90" s="207"/>
      <c r="X90" s="207"/>
      <c r="Y90" s="197"/>
      <c r="Z90" s="197"/>
    </row>
    <row r="91" spans="1:26" x14ac:dyDescent="0.2">
      <c r="A91" s="257" t="s">
        <v>72</v>
      </c>
      <c r="B91" s="257"/>
      <c r="C91" s="258"/>
      <c r="D91" s="259">
        <f>SUM(D74:D90)</f>
        <v>1</v>
      </c>
      <c r="E91" s="252">
        <f>SUM(E74:E90)</f>
        <v>229197159.03999999</v>
      </c>
      <c r="F91" s="252">
        <f>SUM(F74:F90)</f>
        <v>190997632.53333333</v>
      </c>
      <c r="G91" s="252">
        <f>SUM(G74:G90)</f>
        <v>68759147.711999983</v>
      </c>
      <c r="H91" s="252">
        <f>SUM(H74:H90)</f>
        <v>122238484.82133332</v>
      </c>
      <c r="I91" s="260"/>
      <c r="J91" s="260"/>
      <c r="K91" s="252" t="e">
        <f>SUM(K74:K90)</f>
        <v>#DIV/0!</v>
      </c>
      <c r="L91" s="252" t="e">
        <f>SUM(L74:L90)</f>
        <v>#DIV/0!</v>
      </c>
      <c r="M91" s="252" t="e">
        <f>SUM(M74:M90)</f>
        <v>#DIV/0!</v>
      </c>
      <c r="N91" s="253">
        <f>N90</f>
        <v>20</v>
      </c>
      <c r="O91" s="253">
        <f>O90</f>
        <v>20</v>
      </c>
      <c r="P91" s="254"/>
      <c r="Q91" s="252" t="e">
        <f>SUM(Q74:Q90)</f>
        <v>#DIV/0!</v>
      </c>
      <c r="R91" s="252" t="e">
        <f>SUM(R74:R90)</f>
        <v>#DIV/0!</v>
      </c>
      <c r="S91" s="244"/>
      <c r="T91" s="1"/>
      <c r="U91" s="197"/>
      <c r="W91" s="207"/>
      <c r="X91" s="207"/>
      <c r="Y91" s="197"/>
      <c r="Z91" s="197"/>
    </row>
    <row r="92" spans="1:26" x14ac:dyDescent="0.2">
      <c r="A92" s="1"/>
      <c r="B92" s="1"/>
      <c r="C92" s="1"/>
      <c r="D92" s="261"/>
      <c r="E92" s="262"/>
      <c r="F92" s="1"/>
      <c r="G92" s="284">
        <v>0.36</v>
      </c>
      <c r="H92" s="264">
        <f>1-G92</f>
        <v>0.64</v>
      </c>
      <c r="I92" s="1"/>
      <c r="J92" s="1"/>
      <c r="K92" s="1"/>
      <c r="L92" s="1"/>
      <c r="M92" s="1"/>
      <c r="N92" s="1"/>
      <c r="O92" s="1"/>
      <c r="P92" s="244"/>
      <c r="Q92" s="244"/>
      <c r="R92" s="244"/>
      <c r="S92" s="244"/>
      <c r="T92" s="244"/>
      <c r="U92" s="209"/>
      <c r="Y92" s="197"/>
      <c r="Z92" s="197"/>
    </row>
    <row r="93" spans="1:26" x14ac:dyDescent="0.2">
      <c r="A93" s="1"/>
      <c r="B93" s="1"/>
      <c r="C93" s="265"/>
      <c r="D93" s="266"/>
      <c r="E93" s="5"/>
      <c r="F93" s="263"/>
      <c r="G93" s="1"/>
      <c r="H93" s="1"/>
      <c r="I93" s="1"/>
      <c r="J93" s="1"/>
      <c r="K93" s="1"/>
      <c r="L93" s="1"/>
      <c r="M93" s="1"/>
      <c r="N93" s="1"/>
      <c r="O93" s="1"/>
      <c r="P93" s="244"/>
      <c r="Q93" s="244"/>
      <c r="R93" s="244"/>
      <c r="S93" s="244"/>
      <c r="T93" s="244"/>
      <c r="U93" s="206"/>
      <c r="Y93" s="197"/>
      <c r="Z93" s="197"/>
    </row>
    <row r="94" spans="1:26" s="212" customFormat="1" x14ac:dyDescent="0.2">
      <c r="A94" s="267"/>
      <c r="B94" s="267"/>
      <c r="C94" s="267"/>
      <c r="D94" s="268"/>
      <c r="E94" s="1"/>
      <c r="F94" s="1"/>
      <c r="G94" s="1"/>
      <c r="H94" s="1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85"/>
      <c r="T94" s="285"/>
      <c r="U94" s="211"/>
      <c r="W94" s="213"/>
      <c r="Y94" s="197"/>
      <c r="Z94" s="197"/>
    </row>
    <row r="95" spans="1:26" x14ac:dyDescent="0.2">
      <c r="A95" s="349" t="s">
        <v>79</v>
      </c>
      <c r="B95" s="349"/>
      <c r="C95" s="349" t="s">
        <v>27</v>
      </c>
      <c r="D95" s="320" t="s">
        <v>14</v>
      </c>
      <c r="E95" s="321"/>
      <c r="F95" s="320" t="s">
        <v>18</v>
      </c>
      <c r="G95" s="324"/>
      <c r="H95" s="321"/>
      <c r="I95" s="326" t="s">
        <v>19</v>
      </c>
      <c r="J95" s="327"/>
      <c r="K95" s="326" t="s">
        <v>20</v>
      </c>
      <c r="L95" s="330"/>
      <c r="M95" s="327"/>
      <c r="N95" s="326" t="s">
        <v>21</v>
      </c>
      <c r="O95" s="327"/>
      <c r="P95" s="332" t="s">
        <v>22</v>
      </c>
      <c r="Q95" s="332" t="s">
        <v>23</v>
      </c>
      <c r="R95" s="332" t="s">
        <v>24</v>
      </c>
      <c r="S95" s="244"/>
      <c r="T95" s="244"/>
      <c r="U95" s="206"/>
      <c r="Y95" s="197"/>
      <c r="Z95" s="197"/>
    </row>
    <row r="96" spans="1:26" ht="24.75" customHeight="1" x14ac:dyDescent="0.2">
      <c r="A96" s="349"/>
      <c r="B96" s="349"/>
      <c r="C96" s="349"/>
      <c r="D96" s="322"/>
      <c r="E96" s="323"/>
      <c r="F96" s="322"/>
      <c r="G96" s="325"/>
      <c r="H96" s="323"/>
      <c r="I96" s="328"/>
      <c r="J96" s="329"/>
      <c r="K96" s="328"/>
      <c r="L96" s="331"/>
      <c r="M96" s="329"/>
      <c r="N96" s="328"/>
      <c r="O96" s="329"/>
      <c r="P96" s="333"/>
      <c r="Q96" s="333"/>
      <c r="R96" s="333"/>
      <c r="S96" s="244"/>
      <c r="T96" s="244"/>
      <c r="U96" s="206"/>
      <c r="Y96" s="197"/>
      <c r="Z96" s="197"/>
    </row>
    <row r="97" spans="1:26" ht="15" customHeight="1" x14ac:dyDescent="0.2">
      <c r="A97" s="349"/>
      <c r="B97" s="349"/>
      <c r="C97" s="349"/>
      <c r="D97" s="247" t="s">
        <v>74</v>
      </c>
      <c r="E97" s="246" t="s">
        <v>75</v>
      </c>
      <c r="F97" s="248" t="s">
        <v>30</v>
      </c>
      <c r="G97" s="248" t="str">
        <f>G73</f>
        <v>ноябрь</v>
      </c>
      <c r="H97" s="248" t="str">
        <f>H73</f>
        <v>декабрь</v>
      </c>
      <c r="I97" s="248" t="str">
        <f>G97</f>
        <v>ноябрь</v>
      </c>
      <c r="J97" s="248" t="str">
        <f>H97</f>
        <v>декабрь</v>
      </c>
      <c r="K97" s="248" t="s">
        <v>30</v>
      </c>
      <c r="L97" s="248" t="str">
        <f>I97</f>
        <v>ноябрь</v>
      </c>
      <c r="M97" s="248" t="str">
        <f>J97</f>
        <v>декабрь</v>
      </c>
      <c r="N97" s="248" t="str">
        <f>L97</f>
        <v>ноябрь</v>
      </c>
      <c r="O97" s="248" t="str">
        <f>M97</f>
        <v>декабрь</v>
      </c>
      <c r="P97" s="334"/>
      <c r="Q97" s="334"/>
      <c r="R97" s="334"/>
      <c r="S97" s="244"/>
      <c r="T97" s="244"/>
      <c r="U97" s="206"/>
      <c r="Y97" s="197"/>
      <c r="Z97" s="197"/>
    </row>
    <row r="98" spans="1:26" x14ac:dyDescent="0.2">
      <c r="A98" s="340" t="s">
        <v>76</v>
      </c>
      <c r="B98" s="340"/>
      <c r="C98" s="270" t="str">
        <f>C89</f>
        <v>НРА</v>
      </c>
      <c r="D98" s="271">
        <f>E98/$E$100</f>
        <v>0.91010000000000002</v>
      </c>
      <c r="E98" s="251">
        <f>SUM(E74:E89)</f>
        <v>208592334.44230399</v>
      </c>
      <c r="F98" s="251">
        <f>E98/1.2/(1+B68)</f>
        <v>173826945.36858666</v>
      </c>
      <c r="G98" s="251">
        <f>SUM(G74:G89)</f>
        <v>62577700.332691185</v>
      </c>
      <c r="H98" s="251">
        <f>SUM(H74:H89)</f>
        <v>111249245.03589545</v>
      </c>
      <c r="I98" s="260">
        <f t="shared" ref="I98:J99" si="49">IFERROR(G98/L98,0)</f>
        <v>0</v>
      </c>
      <c r="J98" s="260">
        <f t="shared" si="49"/>
        <v>0</v>
      </c>
      <c r="K98" s="251" t="e">
        <f>SUM(L98:M98)</f>
        <v>#DIV/0!</v>
      </c>
      <c r="L98" s="251" t="e">
        <f>SUM(L74:L89)</f>
        <v>#DIV/0!</v>
      </c>
      <c r="M98" s="251" t="e">
        <f>SUM(M74:M89)</f>
        <v>#DIV/0!</v>
      </c>
      <c r="N98" s="272">
        <f>N74</f>
        <v>20</v>
      </c>
      <c r="O98" s="272">
        <f>O74</f>
        <v>20</v>
      </c>
      <c r="P98" s="260">
        <f>IFERROR(Q98/K98*100, )</f>
        <v>0</v>
      </c>
      <c r="Q98" s="251" t="e">
        <f>SUM(Q74:Q89)</f>
        <v>#DIV/0!</v>
      </c>
      <c r="R98" s="251" t="e">
        <f>SUM(R74:R89)</f>
        <v>#DIV/0!</v>
      </c>
      <c r="S98" s="244"/>
      <c r="T98" s="244"/>
      <c r="U98" s="206"/>
      <c r="Y98" s="197"/>
      <c r="Z98" s="197"/>
    </row>
    <row r="99" spans="1:26" x14ac:dyDescent="0.2">
      <c r="A99" s="340" t="s">
        <v>77</v>
      </c>
      <c r="B99" s="340"/>
      <c r="C99" s="270" t="str">
        <f>C90</f>
        <v>НРА</v>
      </c>
      <c r="D99" s="271">
        <f>E99/$E$100</f>
        <v>8.9899999999999994E-2</v>
      </c>
      <c r="E99" s="251">
        <f>E90</f>
        <v>20604824.597695999</v>
      </c>
      <c r="F99" s="251">
        <f>E99/1.2/(1+B68)</f>
        <v>17170687.164746668</v>
      </c>
      <c r="G99" s="251">
        <f>G90</f>
        <v>6181447.3793088002</v>
      </c>
      <c r="H99" s="251">
        <f>H90</f>
        <v>10989239.785437867</v>
      </c>
      <c r="I99" s="260">
        <f t="shared" si="49"/>
        <v>0</v>
      </c>
      <c r="J99" s="260">
        <f t="shared" si="49"/>
        <v>0</v>
      </c>
      <c r="K99" s="251" t="e">
        <f>SUM(L99:M99)</f>
        <v>#DIV/0!</v>
      </c>
      <c r="L99" s="251" t="e">
        <f>L90</f>
        <v>#DIV/0!</v>
      </c>
      <c r="M99" s="251" t="e">
        <f>M90</f>
        <v>#DIV/0!</v>
      </c>
      <c r="N99" s="272">
        <f>N90</f>
        <v>20</v>
      </c>
      <c r="O99" s="272">
        <f>O90</f>
        <v>20</v>
      </c>
      <c r="P99" s="260">
        <f>IFERROR(Q99/K99*100, )</f>
        <v>0</v>
      </c>
      <c r="Q99" s="251" t="e">
        <f>Q90</f>
        <v>#DIV/0!</v>
      </c>
      <c r="R99" s="251" t="e">
        <f>R90</f>
        <v>#DIV/0!</v>
      </c>
      <c r="S99" s="244"/>
      <c r="T99" s="244"/>
      <c r="U99" s="206"/>
      <c r="Y99" s="197"/>
      <c r="Z99" s="197"/>
    </row>
    <row r="100" spans="1:26" x14ac:dyDescent="0.2">
      <c r="A100" s="340" t="s">
        <v>72</v>
      </c>
      <c r="B100" s="340"/>
      <c r="C100" s="270"/>
      <c r="D100" s="273">
        <f>SUM(D98:D99)</f>
        <v>1</v>
      </c>
      <c r="E100" s="252">
        <f>SUM(E98:E99)</f>
        <v>229197159.03999999</v>
      </c>
      <c r="F100" s="252">
        <f>SUM(F98:F99)</f>
        <v>190997632.53333333</v>
      </c>
      <c r="G100" s="252">
        <f>SUM(G98:G99)</f>
        <v>68759147.711999983</v>
      </c>
      <c r="H100" s="252">
        <f>SUM(H98:H99)</f>
        <v>122238484.82133332</v>
      </c>
      <c r="I100" s="252" t="e">
        <f>G100/L100</f>
        <v>#DIV/0!</v>
      </c>
      <c r="J100" s="252" t="e">
        <f>H100/M100</f>
        <v>#DIV/0!</v>
      </c>
      <c r="K100" s="252" t="e">
        <f>SUM(K98:K99)</f>
        <v>#DIV/0!</v>
      </c>
      <c r="L100" s="252" t="e">
        <f>SUM(L98:L99)</f>
        <v>#DIV/0!</v>
      </c>
      <c r="M100" s="252" t="e">
        <f>SUM(M98:M99)</f>
        <v>#DIV/0!</v>
      </c>
      <c r="N100" s="253"/>
      <c r="O100" s="253"/>
      <c r="P100" s="274"/>
      <c r="Q100" s="252" t="e">
        <f>SUM(Q98:Q99)</f>
        <v>#DIV/0!</v>
      </c>
      <c r="R100" s="252" t="e">
        <f>SUM(R98:R99)</f>
        <v>#DIV/0!</v>
      </c>
      <c r="S100" s="244"/>
      <c r="T100" s="244"/>
      <c r="U100" s="206"/>
      <c r="Y100" s="197"/>
      <c r="Z100" s="197"/>
    </row>
    <row r="101" spans="1:26" s="212" customFormat="1" x14ac:dyDescent="0.2">
      <c r="A101" s="222"/>
      <c r="B101" s="222"/>
      <c r="C101" s="222"/>
      <c r="D101" s="199"/>
      <c r="E101" s="198"/>
      <c r="F101" s="223"/>
      <c r="G101" s="198"/>
      <c r="H101" s="198"/>
      <c r="I101" s="198"/>
      <c r="J101" s="198"/>
      <c r="K101" s="198"/>
      <c r="L101" s="198"/>
      <c r="M101" s="198"/>
      <c r="N101" s="198"/>
      <c r="O101" s="221"/>
      <c r="P101" s="211"/>
      <c r="Q101" s="211"/>
      <c r="R101" s="211"/>
      <c r="S101" s="211"/>
      <c r="T101" s="211"/>
      <c r="U101" s="211"/>
      <c r="W101" s="213"/>
    </row>
    <row r="102" spans="1:26" s="212" customFormat="1" x14ac:dyDescent="0.2">
      <c r="A102" s="214"/>
      <c r="B102" s="214"/>
      <c r="C102" s="214"/>
      <c r="D102" s="215"/>
      <c r="E102" s="216"/>
      <c r="F102" s="216"/>
      <c r="G102" s="216"/>
      <c r="H102" s="216"/>
      <c r="I102" s="217"/>
      <c r="J102" s="217"/>
      <c r="K102" s="216"/>
      <c r="L102" s="216"/>
      <c r="M102" s="216"/>
      <c r="N102" s="218"/>
      <c r="O102" s="218"/>
      <c r="P102" s="217"/>
      <c r="Q102" s="216"/>
      <c r="R102" s="216"/>
      <c r="S102" s="211"/>
      <c r="T102" s="211"/>
      <c r="U102" s="211"/>
      <c r="W102" s="213"/>
    </row>
    <row r="103" spans="1:26" x14ac:dyDescent="0.2">
      <c r="H103" s="197"/>
      <c r="I103" s="197"/>
      <c r="J103" s="197"/>
      <c r="K103" s="197"/>
      <c r="L103" s="197"/>
    </row>
    <row r="104" spans="1:26" x14ac:dyDescent="0.2">
      <c r="A104" s="286" t="s">
        <v>82</v>
      </c>
      <c r="B104" s="1"/>
      <c r="C104" s="1"/>
      <c r="D104" s="2"/>
      <c r="E104" s="1"/>
      <c r="K104" s="224"/>
      <c r="L104" s="224"/>
      <c r="M104" s="224"/>
      <c r="N104" s="224"/>
      <c r="O104" s="224"/>
      <c r="P104" s="224"/>
      <c r="Q104" s="224"/>
      <c r="R104" s="224"/>
    </row>
    <row r="105" spans="1:26" ht="66.75" customHeight="1" x14ac:dyDescent="0.2">
      <c r="A105" s="287" t="s">
        <v>83</v>
      </c>
      <c r="B105" s="288" t="str">
        <f>C54</f>
        <v>Селлер</v>
      </c>
      <c r="C105" s="289" t="s">
        <v>84</v>
      </c>
      <c r="D105" s="290" t="s">
        <v>85</v>
      </c>
      <c r="E105" s="289" t="s">
        <v>86</v>
      </c>
      <c r="U105" s="194"/>
      <c r="W105" s="193"/>
    </row>
    <row r="106" spans="1:26" ht="13.5" customHeight="1" x14ac:dyDescent="0.2">
      <c r="A106" s="291" t="s">
        <v>10</v>
      </c>
      <c r="B106" s="292" t="str">
        <f>C57</f>
        <v>НРА</v>
      </c>
      <c r="C106" s="293">
        <f>E57</f>
        <v>81000000</v>
      </c>
      <c r="D106" s="294" t="e">
        <f>I57</f>
        <v>#DIV/0!</v>
      </c>
      <c r="E106" s="294">
        <f>IFERROR(C106/D106,0)</f>
        <v>0</v>
      </c>
      <c r="F106" s="197"/>
      <c r="G106" s="225"/>
      <c r="H106" s="197"/>
      <c r="I106" s="225"/>
      <c r="J106" s="225"/>
      <c r="K106" s="225"/>
      <c r="L106" s="225"/>
      <c r="U106" s="194"/>
      <c r="W106" s="193"/>
    </row>
    <row r="107" spans="1:26" ht="13.5" customHeight="1" x14ac:dyDescent="0.2">
      <c r="A107" s="291" t="s">
        <v>78</v>
      </c>
      <c r="B107" s="292" t="str">
        <f>C58</f>
        <v>НРА</v>
      </c>
      <c r="C107" s="293">
        <f>E98</f>
        <v>208592334.44230399</v>
      </c>
      <c r="D107" s="294" t="e">
        <f>K98</f>
        <v>#DIV/0!</v>
      </c>
      <c r="E107" s="294">
        <f>IFERROR(C107/D107,0)</f>
        <v>0</v>
      </c>
      <c r="F107" s="197"/>
      <c r="G107" s="225"/>
      <c r="H107" s="197"/>
      <c r="I107" s="226"/>
      <c r="J107" s="225"/>
      <c r="K107" s="225"/>
      <c r="L107" s="225"/>
      <c r="U107" s="194"/>
      <c r="W107" s="193"/>
    </row>
    <row r="108" spans="1:26" ht="13.5" customHeight="1" x14ac:dyDescent="0.2">
      <c r="A108" s="291" t="s">
        <v>72</v>
      </c>
      <c r="B108" s="291"/>
      <c r="C108" s="293">
        <f>SUM(C106:C107)</f>
        <v>289592334.44230402</v>
      </c>
      <c r="D108" s="294" t="e">
        <f>SUM(D106:D107)</f>
        <v>#DIV/0!</v>
      </c>
      <c r="E108" s="294" t="e">
        <f>C108/D108</f>
        <v>#DIV/0!</v>
      </c>
      <c r="F108" s="197"/>
      <c r="G108" s="225"/>
      <c r="H108" s="227"/>
      <c r="I108" s="224"/>
      <c r="J108" s="225"/>
      <c r="K108" s="225"/>
      <c r="L108" s="225"/>
      <c r="O108" s="224"/>
      <c r="P108" s="224"/>
      <c r="U108" s="194"/>
      <c r="W108" s="193"/>
    </row>
    <row r="109" spans="1:26" x14ac:dyDescent="0.2">
      <c r="A109" s="1"/>
      <c r="B109" s="1"/>
      <c r="C109" s="1"/>
      <c r="D109" s="295"/>
      <c r="E109" s="1"/>
      <c r="F109" s="197"/>
      <c r="G109" s="225"/>
      <c r="H109" s="225"/>
      <c r="I109" s="225"/>
      <c r="J109" s="225"/>
      <c r="K109" s="225"/>
      <c r="L109" s="225"/>
      <c r="U109" s="194"/>
      <c r="W109" s="193"/>
    </row>
    <row r="110" spans="1:26" x14ac:dyDescent="0.2">
      <c r="A110" s="286" t="s">
        <v>87</v>
      </c>
      <c r="B110" s="296"/>
      <c r="C110" s="4"/>
      <c r="D110" s="2"/>
      <c r="E110" s="1"/>
      <c r="G110" s="225"/>
      <c r="H110" s="225"/>
      <c r="I110" s="225"/>
      <c r="J110" s="225"/>
      <c r="K110" s="225"/>
      <c r="L110" s="225"/>
      <c r="U110" s="194"/>
      <c r="W110" s="193"/>
    </row>
    <row r="111" spans="1:26" ht="25.5" x14ac:dyDescent="0.2">
      <c r="A111" s="287" t="s">
        <v>83</v>
      </c>
      <c r="B111" s="288" t="str">
        <f>B105</f>
        <v>Селлер</v>
      </c>
      <c r="C111" s="289" t="s">
        <v>84</v>
      </c>
      <c r="D111" s="290" t="s">
        <v>85</v>
      </c>
      <c r="E111" s="289" t="s">
        <v>86</v>
      </c>
      <c r="U111" s="194"/>
      <c r="W111" s="193"/>
    </row>
    <row r="112" spans="1:26" x14ac:dyDescent="0.2">
      <c r="A112" s="291" t="s">
        <v>10</v>
      </c>
      <c r="B112" s="292" t="str">
        <f>B106</f>
        <v>НРА</v>
      </c>
      <c r="C112" s="293">
        <f>E58</f>
        <v>0</v>
      </c>
      <c r="D112" s="294">
        <f>I58</f>
        <v>0</v>
      </c>
      <c r="E112" s="294">
        <f>IFERROR(C112/D112,0)</f>
        <v>0</v>
      </c>
      <c r="F112" s="228"/>
      <c r="U112" s="194"/>
      <c r="W112" s="193"/>
    </row>
    <row r="113" spans="1:23" x14ac:dyDescent="0.2">
      <c r="A113" s="291" t="s">
        <v>78</v>
      </c>
      <c r="B113" s="292" t="str">
        <f>B107</f>
        <v>НРА</v>
      </c>
      <c r="C113" s="293">
        <f>E99</f>
        <v>20604824.597695999</v>
      </c>
      <c r="D113" s="294" t="e">
        <f>K99</f>
        <v>#DIV/0!</v>
      </c>
      <c r="E113" s="294">
        <f>IFERROR(C113/D113,0)</f>
        <v>0</v>
      </c>
      <c r="U113" s="194"/>
      <c r="W113" s="193"/>
    </row>
    <row r="114" spans="1:23" x14ac:dyDescent="0.2">
      <c r="A114" s="291" t="s">
        <v>72</v>
      </c>
      <c r="B114" s="291"/>
      <c r="C114" s="293">
        <f>SUM(C112:C113)</f>
        <v>20604824.597695999</v>
      </c>
      <c r="D114" s="294" t="e">
        <f>SUM(D112:D113)</f>
        <v>#DIV/0!</v>
      </c>
      <c r="E114" s="294" t="e">
        <f>C114/D114</f>
        <v>#DIV/0!</v>
      </c>
      <c r="F114" s="228"/>
      <c r="U114" s="194"/>
      <c r="W114" s="193"/>
    </row>
    <row r="115" spans="1:23" x14ac:dyDescent="0.2">
      <c r="A115" s="234"/>
      <c r="B115" s="234"/>
      <c r="C115" s="4"/>
      <c r="D115" s="2"/>
      <c r="E115" s="1"/>
      <c r="U115" s="194"/>
      <c r="W115" s="193"/>
    </row>
    <row r="116" spans="1:23" x14ac:dyDescent="0.2">
      <c r="A116" s="234"/>
      <c r="B116" s="234"/>
      <c r="C116" s="4"/>
      <c r="D116" s="2"/>
      <c r="E116" s="1"/>
      <c r="H116" s="228"/>
      <c r="U116" s="194"/>
      <c r="W116" s="193"/>
    </row>
    <row r="117" spans="1:23" x14ac:dyDescent="0.2">
      <c r="A117" s="286" t="s">
        <v>179</v>
      </c>
      <c r="B117" s="297"/>
      <c r="C117" s="298"/>
      <c r="D117" s="299"/>
      <c r="E117" s="300"/>
      <c r="G117" s="230"/>
      <c r="U117" s="194"/>
      <c r="W117" s="193"/>
    </row>
    <row r="118" spans="1:23" ht="25.5" x14ac:dyDescent="0.2">
      <c r="A118" s="352" t="s">
        <v>83</v>
      </c>
      <c r="B118" s="353"/>
      <c r="C118" s="289" t="s">
        <v>84</v>
      </c>
      <c r="D118" s="290" t="s">
        <v>85</v>
      </c>
      <c r="E118" s="289" t="s">
        <v>86</v>
      </c>
      <c r="T118" s="194"/>
      <c r="W118" s="193"/>
    </row>
    <row r="119" spans="1:23" x14ac:dyDescent="0.2">
      <c r="A119" s="291" t="s">
        <v>10</v>
      </c>
      <c r="B119" s="301"/>
      <c r="C119" s="293">
        <f>C106+C112</f>
        <v>81000000</v>
      </c>
      <c r="D119" s="294" t="e">
        <f>D106+D112</f>
        <v>#DIV/0!</v>
      </c>
      <c r="E119" s="294" t="e">
        <f>C119/D119</f>
        <v>#DIV/0!</v>
      </c>
      <c r="I119" s="197"/>
      <c r="T119" s="194"/>
      <c r="W119" s="193"/>
    </row>
    <row r="120" spans="1:23" x14ac:dyDescent="0.2">
      <c r="A120" s="291" t="s">
        <v>78</v>
      </c>
      <c r="B120" s="301"/>
      <c r="C120" s="293">
        <f>C107+C113</f>
        <v>229197159.03999999</v>
      </c>
      <c r="D120" s="294" t="e">
        <f>D107+D113</f>
        <v>#DIV/0!</v>
      </c>
      <c r="E120" s="294" t="e">
        <f t="shared" ref="E120" si="50">C120/D120</f>
        <v>#DIV/0!</v>
      </c>
      <c r="I120" s="231"/>
      <c r="T120" s="194"/>
      <c r="W120" s="193"/>
    </row>
    <row r="121" spans="1:23" x14ac:dyDescent="0.2">
      <c r="A121" s="354" t="s">
        <v>72</v>
      </c>
      <c r="B121" s="355"/>
      <c r="C121" s="293">
        <f>SUM(C119:C120)</f>
        <v>310197159.03999996</v>
      </c>
      <c r="D121" s="294" t="e">
        <f>SUM(D119:D120)</f>
        <v>#DIV/0!</v>
      </c>
      <c r="E121" s="294" t="e">
        <f>C121/D121</f>
        <v>#DIV/0!</v>
      </c>
      <c r="T121" s="194"/>
      <c r="W121" s="193"/>
    </row>
    <row r="122" spans="1:23" x14ac:dyDescent="0.2">
      <c r="A122" s="302"/>
      <c r="B122" s="298"/>
      <c r="C122" s="298"/>
      <c r="D122" s="303"/>
      <c r="E122" s="304"/>
      <c r="G122" s="229"/>
      <c r="U122" s="194"/>
      <c r="W122" s="193"/>
    </row>
    <row r="123" spans="1:23" x14ac:dyDescent="0.2">
      <c r="A123" s="302"/>
      <c r="B123" s="298"/>
      <c r="C123" s="298"/>
      <c r="D123" s="305"/>
      <c r="E123" s="300"/>
      <c r="G123" s="232"/>
      <c r="H123" s="232"/>
      <c r="I123" s="230"/>
    </row>
    <row r="124" spans="1:23" ht="90" customHeight="1" x14ac:dyDescent="0.2">
      <c r="A124" s="306" t="s">
        <v>88</v>
      </c>
      <c r="B124" s="307">
        <f>ROUND(C121,2)</f>
        <v>310197159.04000002</v>
      </c>
      <c r="C124" s="4"/>
      <c r="D124" s="308"/>
      <c r="E124" s="240"/>
      <c r="F124" s="200"/>
      <c r="G124" s="200"/>
      <c r="H124" s="200"/>
    </row>
    <row r="125" spans="1:23" x14ac:dyDescent="0.2">
      <c r="D125" s="233"/>
      <c r="F125" s="228"/>
    </row>
    <row r="126" spans="1:23" x14ac:dyDescent="0.2">
      <c r="A126" s="196"/>
      <c r="D126" s="201"/>
    </row>
    <row r="128" spans="1:23" ht="18" customHeight="1" x14ac:dyDescent="0.2">
      <c r="A128" s="317" t="s">
        <v>16</v>
      </c>
      <c r="B128" s="356" t="s">
        <v>89</v>
      </c>
      <c r="C128" s="359" t="s">
        <v>90</v>
      </c>
      <c r="D128" s="360"/>
      <c r="E128" s="360"/>
      <c r="F128" s="361"/>
      <c r="G128" s="341" t="s">
        <v>91</v>
      </c>
      <c r="H128" s="342"/>
      <c r="I128" s="342"/>
      <c r="J128" s="342"/>
      <c r="K128" s="342"/>
      <c r="L128" s="342"/>
      <c r="M128" s="342"/>
      <c r="N128" s="342"/>
      <c r="O128" s="342"/>
      <c r="P128" s="342"/>
      <c r="Q128" s="343"/>
    </row>
    <row r="129" spans="1:17" ht="18" customHeight="1" x14ac:dyDescent="0.2">
      <c r="A129" s="318"/>
      <c r="B129" s="357"/>
      <c r="C129" s="347" t="s">
        <v>92</v>
      </c>
      <c r="D129" s="348"/>
      <c r="E129" s="347" t="s">
        <v>93</v>
      </c>
      <c r="F129" s="348"/>
      <c r="G129" s="344"/>
      <c r="H129" s="345"/>
      <c r="I129" s="345"/>
      <c r="J129" s="345"/>
      <c r="K129" s="345"/>
      <c r="L129" s="345"/>
      <c r="M129" s="345"/>
      <c r="N129" s="345"/>
      <c r="O129" s="345"/>
      <c r="P129" s="345"/>
      <c r="Q129" s="346"/>
    </row>
    <row r="130" spans="1:17" ht="18" customHeight="1" x14ac:dyDescent="0.2">
      <c r="A130" s="319"/>
      <c r="B130" s="358"/>
      <c r="C130" s="309" t="s">
        <v>94</v>
      </c>
      <c r="D130" s="310" t="s">
        <v>95</v>
      </c>
      <c r="E130" s="309" t="s">
        <v>94</v>
      </c>
      <c r="F130" s="309" t="s">
        <v>95</v>
      </c>
      <c r="G130" s="311">
        <v>43862</v>
      </c>
      <c r="H130" s="311">
        <v>43891</v>
      </c>
      <c r="I130" s="311">
        <v>43922</v>
      </c>
      <c r="J130" s="311">
        <v>43952</v>
      </c>
      <c r="K130" s="311">
        <v>43983</v>
      </c>
      <c r="L130" s="311">
        <v>44013</v>
      </c>
      <c r="M130" s="311">
        <v>44044</v>
      </c>
      <c r="N130" s="311">
        <v>44075</v>
      </c>
      <c r="O130" s="311">
        <v>44105</v>
      </c>
      <c r="P130" s="311">
        <v>44136</v>
      </c>
      <c r="Q130" s="311">
        <v>44166</v>
      </c>
    </row>
    <row r="131" spans="1:17" x14ac:dyDescent="0.2">
      <c r="A131" s="249" t="str">
        <f t="shared" ref="A131:A147" si="51">A33</f>
        <v>Первый</v>
      </c>
      <c r="B131" s="10"/>
      <c r="C131" s="312">
        <v>6.999999999999984E-2</v>
      </c>
      <c r="D131" s="312">
        <v>1.0499999999999998</v>
      </c>
      <c r="E131" s="312">
        <v>0</v>
      </c>
      <c r="F131" s="312">
        <v>0.91999999999999993</v>
      </c>
      <c r="G131" s="313">
        <v>8.0000000000000071E-2</v>
      </c>
      <c r="H131" s="313">
        <v>9.000000000000008E-2</v>
      </c>
      <c r="I131" s="313">
        <v>0.11999999999999988</v>
      </c>
      <c r="J131" s="313">
        <v>-3.0000000000000027E-2</v>
      </c>
      <c r="K131" s="313">
        <v>0</v>
      </c>
      <c r="L131" s="313">
        <v>-0.20999999999999996</v>
      </c>
      <c r="M131" s="313">
        <v>-0.1399999999999999</v>
      </c>
      <c r="N131" s="313">
        <v>0.27</v>
      </c>
      <c r="O131" s="313">
        <v>0.27</v>
      </c>
      <c r="P131" s="313">
        <v>0.18999999999999995</v>
      </c>
      <c r="Q131" s="313">
        <v>1.0000000000000009E-2</v>
      </c>
    </row>
    <row r="132" spans="1:17" x14ac:dyDescent="0.2">
      <c r="A132" s="249" t="str">
        <f t="shared" si="51"/>
        <v>Россия-1</v>
      </c>
      <c r="B132" s="10"/>
      <c r="C132" s="312">
        <v>7.0000000000000062E-2</v>
      </c>
      <c r="D132" s="312">
        <v>0.62999999999999989</v>
      </c>
      <c r="E132" s="312">
        <v>0</v>
      </c>
      <c r="F132" s="312">
        <v>0.52</v>
      </c>
      <c r="G132" s="313">
        <v>8.0000000000000071E-2</v>
      </c>
      <c r="H132" s="313">
        <v>9.000000000000008E-2</v>
      </c>
      <c r="I132" s="313">
        <v>0.11999999999999988</v>
      </c>
      <c r="J132" s="313">
        <v>-3.0000000000000027E-2</v>
      </c>
      <c r="K132" s="313">
        <v>0</v>
      </c>
      <c r="L132" s="313">
        <v>-0.20999999999999996</v>
      </c>
      <c r="M132" s="313">
        <v>-0.1399999999999999</v>
      </c>
      <c r="N132" s="313">
        <v>0.27</v>
      </c>
      <c r="O132" s="313">
        <v>0.27</v>
      </c>
      <c r="P132" s="313">
        <v>0.18999999999999995</v>
      </c>
      <c r="Q132" s="313">
        <v>1.0000000000000009E-2</v>
      </c>
    </row>
    <row r="133" spans="1:17" x14ac:dyDescent="0.2">
      <c r="A133" s="249" t="str">
        <f t="shared" si="51"/>
        <v>НТВ</v>
      </c>
      <c r="B133" s="10"/>
      <c r="C133" s="312">
        <v>7.0000000000000062E-2</v>
      </c>
      <c r="D133" s="312">
        <v>0.83000000000000007</v>
      </c>
      <c r="E133" s="312">
        <v>0</v>
      </c>
      <c r="F133" s="312">
        <v>0.71000000000000019</v>
      </c>
      <c r="G133" s="313">
        <v>8.0000000000000071E-2</v>
      </c>
      <c r="H133" s="313">
        <v>9.000000000000008E-2</v>
      </c>
      <c r="I133" s="313">
        <v>0.11999999999999988</v>
      </c>
      <c r="J133" s="313">
        <v>-3.0000000000000027E-2</v>
      </c>
      <c r="K133" s="313">
        <v>0</v>
      </c>
      <c r="L133" s="313">
        <v>-0.20999999999999996</v>
      </c>
      <c r="M133" s="313">
        <v>-0.1399999999999999</v>
      </c>
      <c r="N133" s="313">
        <v>0.27</v>
      </c>
      <c r="O133" s="313">
        <v>0.27</v>
      </c>
      <c r="P133" s="313">
        <v>0.18999999999999995</v>
      </c>
      <c r="Q133" s="313">
        <v>1.0000000000000009E-2</v>
      </c>
    </row>
    <row r="134" spans="1:17" x14ac:dyDescent="0.2">
      <c r="A134" s="249" t="str">
        <f t="shared" si="51"/>
        <v>ТНТ</v>
      </c>
      <c r="B134" s="10"/>
      <c r="C134" s="312">
        <v>7.0000000000000062E-2</v>
      </c>
      <c r="D134" s="312">
        <v>0.74</v>
      </c>
      <c r="E134" s="312">
        <v>0</v>
      </c>
      <c r="F134" s="312">
        <v>0.62999999999999989</v>
      </c>
      <c r="G134" s="313">
        <v>8.0000000000000071E-2</v>
      </c>
      <c r="H134" s="313">
        <v>9.000000000000008E-2</v>
      </c>
      <c r="I134" s="313">
        <v>0.11999999999999988</v>
      </c>
      <c r="J134" s="313">
        <v>-3.0000000000000027E-2</v>
      </c>
      <c r="K134" s="313">
        <v>0</v>
      </c>
      <c r="L134" s="313">
        <v>-0.20999999999999996</v>
      </c>
      <c r="M134" s="313">
        <v>-0.1399999999999999</v>
      </c>
      <c r="N134" s="313">
        <v>0.27</v>
      </c>
      <c r="O134" s="313">
        <v>0.27</v>
      </c>
      <c r="P134" s="313">
        <v>0.18999999999999995</v>
      </c>
      <c r="Q134" s="313">
        <v>1.0000000000000009E-2</v>
      </c>
    </row>
    <row r="135" spans="1:17" x14ac:dyDescent="0.2">
      <c r="A135" s="249" t="str">
        <f t="shared" si="51"/>
        <v>СТС</v>
      </c>
      <c r="B135" s="10"/>
      <c r="C135" s="312">
        <v>7.0000000000000062E-2</v>
      </c>
      <c r="D135" s="312">
        <v>0.64999999999999991</v>
      </c>
      <c r="E135" s="312">
        <v>0</v>
      </c>
      <c r="F135" s="312">
        <v>0.54</v>
      </c>
      <c r="G135" s="313">
        <v>8.0000000000000071E-2</v>
      </c>
      <c r="H135" s="313">
        <v>9.000000000000008E-2</v>
      </c>
      <c r="I135" s="313">
        <v>0.11999999999999988</v>
      </c>
      <c r="J135" s="313">
        <v>-3.0000000000000027E-2</v>
      </c>
      <c r="K135" s="313">
        <v>0</v>
      </c>
      <c r="L135" s="313">
        <v>-0.20999999999999996</v>
      </c>
      <c r="M135" s="313">
        <v>-0.1399999999999999</v>
      </c>
      <c r="N135" s="313">
        <v>0.27</v>
      </c>
      <c r="O135" s="313">
        <v>0.27</v>
      </c>
      <c r="P135" s="313">
        <v>0.18999999999999995</v>
      </c>
      <c r="Q135" s="313">
        <v>1.0000000000000009E-2</v>
      </c>
    </row>
    <row r="136" spans="1:17" x14ac:dyDescent="0.2">
      <c r="A136" s="249" t="str">
        <f t="shared" si="51"/>
        <v>5-канал</v>
      </c>
      <c r="B136" s="10"/>
      <c r="C136" s="312">
        <v>7.0000000000000062E-2</v>
      </c>
      <c r="D136" s="312">
        <v>0.34000000000000008</v>
      </c>
      <c r="E136" s="312">
        <v>0</v>
      </c>
      <c r="F136" s="312">
        <v>0.25</v>
      </c>
      <c r="G136" s="313">
        <v>8.0000000000000071E-2</v>
      </c>
      <c r="H136" s="313">
        <v>9.000000000000008E-2</v>
      </c>
      <c r="I136" s="313">
        <v>0.11999999999999988</v>
      </c>
      <c r="J136" s="313">
        <v>-3.0000000000000027E-2</v>
      </c>
      <c r="K136" s="313">
        <v>0</v>
      </c>
      <c r="L136" s="313">
        <v>-0.20999999999999996</v>
      </c>
      <c r="M136" s="313">
        <v>-0.1399999999999999</v>
      </c>
      <c r="N136" s="313">
        <v>0.27</v>
      </c>
      <c r="O136" s="313">
        <v>0.27</v>
      </c>
      <c r="P136" s="313">
        <v>0.18999999999999995</v>
      </c>
      <c r="Q136" s="313">
        <v>1.0000000000000009E-2</v>
      </c>
    </row>
    <row r="137" spans="1:17" x14ac:dyDescent="0.2">
      <c r="A137" s="249" t="str">
        <f t="shared" si="51"/>
        <v>Рен-ТВ</v>
      </c>
      <c r="B137" s="10"/>
      <c r="C137" s="312">
        <v>7.0000000000000062E-2</v>
      </c>
      <c r="D137" s="312">
        <v>0.34000000000000008</v>
      </c>
      <c r="E137" s="312">
        <v>0</v>
      </c>
      <c r="F137" s="312">
        <v>0.25</v>
      </c>
      <c r="G137" s="313">
        <v>8.0000000000000071E-2</v>
      </c>
      <c r="H137" s="313">
        <v>9.000000000000008E-2</v>
      </c>
      <c r="I137" s="313">
        <v>0.11999999999999988</v>
      </c>
      <c r="J137" s="313">
        <v>-3.0000000000000027E-2</v>
      </c>
      <c r="K137" s="313">
        <v>0</v>
      </c>
      <c r="L137" s="313">
        <v>-0.20999999999999996</v>
      </c>
      <c r="M137" s="313">
        <v>-0.1399999999999999</v>
      </c>
      <c r="N137" s="313">
        <v>0.27</v>
      </c>
      <c r="O137" s="313">
        <v>0.27</v>
      </c>
      <c r="P137" s="313">
        <v>0.18999999999999995</v>
      </c>
      <c r="Q137" s="313">
        <v>1.0000000000000009E-2</v>
      </c>
    </row>
    <row r="138" spans="1:17" x14ac:dyDescent="0.2">
      <c r="A138" s="249" t="str">
        <f t="shared" si="51"/>
        <v>Домашний</v>
      </c>
      <c r="B138" s="10"/>
      <c r="C138" s="312">
        <v>7.0000000000000062E-2</v>
      </c>
      <c r="D138" s="312">
        <v>0.25</v>
      </c>
      <c r="E138" s="312">
        <v>0</v>
      </c>
      <c r="F138" s="312">
        <v>0.16999999999999993</v>
      </c>
      <c r="G138" s="313">
        <v>8.0000000000000071E-2</v>
      </c>
      <c r="H138" s="313">
        <v>9.000000000000008E-2</v>
      </c>
      <c r="I138" s="313">
        <v>0.11999999999999988</v>
      </c>
      <c r="J138" s="313">
        <v>-3.0000000000000027E-2</v>
      </c>
      <c r="K138" s="313">
        <v>0</v>
      </c>
      <c r="L138" s="313">
        <v>-0.20999999999999996</v>
      </c>
      <c r="M138" s="313">
        <v>-0.1399999999999999</v>
      </c>
      <c r="N138" s="313">
        <v>0.27</v>
      </c>
      <c r="O138" s="313">
        <v>0.27</v>
      </c>
      <c r="P138" s="313">
        <v>0.18999999999999995</v>
      </c>
      <c r="Q138" s="313">
        <v>1.0000000000000009E-2</v>
      </c>
    </row>
    <row r="139" spans="1:17" x14ac:dyDescent="0.2">
      <c r="A139" s="249" t="str">
        <f t="shared" si="51"/>
        <v>ТВ-3</v>
      </c>
      <c r="B139" s="10"/>
      <c r="C139" s="312">
        <v>7.0000000000000062E-2</v>
      </c>
      <c r="D139" s="312">
        <v>0.1100000000000001</v>
      </c>
      <c r="E139" s="312">
        <v>0</v>
      </c>
      <c r="F139" s="312">
        <v>4.0000000000000036E-2</v>
      </c>
      <c r="G139" s="313">
        <v>8.0000000000000071E-2</v>
      </c>
      <c r="H139" s="313">
        <v>9.000000000000008E-2</v>
      </c>
      <c r="I139" s="313">
        <v>0.11999999999999988</v>
      </c>
      <c r="J139" s="313">
        <v>-3.0000000000000027E-2</v>
      </c>
      <c r="K139" s="313">
        <v>0</v>
      </c>
      <c r="L139" s="313">
        <v>-0.20999999999999996</v>
      </c>
      <c r="M139" s="313">
        <v>-0.1399999999999999</v>
      </c>
      <c r="N139" s="313">
        <v>0.27</v>
      </c>
      <c r="O139" s="313">
        <v>0.27</v>
      </c>
      <c r="P139" s="313">
        <v>0.18999999999999995</v>
      </c>
      <c r="Q139" s="313">
        <v>1.0000000000000009E-2</v>
      </c>
    </row>
    <row r="140" spans="1:17" x14ac:dyDescent="0.2">
      <c r="A140" s="249" t="str">
        <f t="shared" si="51"/>
        <v>Пятница</v>
      </c>
      <c r="B140" s="10"/>
      <c r="C140" s="312">
        <v>7.0000000000000062E-2</v>
      </c>
      <c r="D140" s="312">
        <v>0.1100000000000001</v>
      </c>
      <c r="E140" s="312">
        <v>0</v>
      </c>
      <c r="F140" s="312">
        <v>4.0000000000000036E-2</v>
      </c>
      <c r="G140" s="313">
        <v>8.0000000000000071E-2</v>
      </c>
      <c r="H140" s="313">
        <v>9.000000000000008E-2</v>
      </c>
      <c r="I140" s="313">
        <v>0.11999999999999988</v>
      </c>
      <c r="J140" s="313">
        <v>-3.0000000000000027E-2</v>
      </c>
      <c r="K140" s="313">
        <v>0</v>
      </c>
      <c r="L140" s="313">
        <v>-0.20999999999999996</v>
      </c>
      <c r="M140" s="313">
        <v>-0.1399999999999999</v>
      </c>
      <c r="N140" s="313">
        <v>0.27</v>
      </c>
      <c r="O140" s="313">
        <v>0.27</v>
      </c>
      <c r="P140" s="313">
        <v>0.18999999999999995</v>
      </c>
      <c r="Q140" s="313">
        <v>1.0000000000000009E-2</v>
      </c>
    </row>
    <row r="141" spans="1:17" x14ac:dyDescent="0.2">
      <c r="A141" s="249" t="str">
        <f t="shared" si="51"/>
        <v>ТВЦентр</v>
      </c>
      <c r="B141" s="10"/>
      <c r="C141" s="312">
        <v>7.0000000000000062E-2</v>
      </c>
      <c r="D141" s="312">
        <v>7.0000000000000062E-2</v>
      </c>
      <c r="E141" s="312">
        <v>0</v>
      </c>
      <c r="F141" s="312">
        <v>0</v>
      </c>
      <c r="G141" s="313">
        <v>8.0000000000000071E-2</v>
      </c>
      <c r="H141" s="313">
        <v>9.000000000000008E-2</v>
      </c>
      <c r="I141" s="313">
        <v>0.11999999999999988</v>
      </c>
      <c r="J141" s="313">
        <v>-3.0000000000000027E-2</v>
      </c>
      <c r="K141" s="313">
        <v>0</v>
      </c>
      <c r="L141" s="313">
        <v>-0.20999999999999996</v>
      </c>
      <c r="M141" s="313">
        <v>-0.1399999999999999</v>
      </c>
      <c r="N141" s="313">
        <v>0.27</v>
      </c>
      <c r="O141" s="313">
        <v>0.27</v>
      </c>
      <c r="P141" s="313">
        <v>0.18999999999999995</v>
      </c>
      <c r="Q141" s="313">
        <v>1.0000000000000009E-2</v>
      </c>
    </row>
    <row r="142" spans="1:17" x14ac:dyDescent="0.2">
      <c r="A142" s="249" t="str">
        <f t="shared" si="51"/>
        <v>Звезда</v>
      </c>
      <c r="B142" s="10"/>
      <c r="C142" s="312">
        <v>7.0000000000000062E-2</v>
      </c>
      <c r="D142" s="312">
        <v>7.0000000000000062E-2</v>
      </c>
      <c r="E142" s="312">
        <v>0</v>
      </c>
      <c r="F142" s="312">
        <v>0</v>
      </c>
      <c r="G142" s="313">
        <v>8.0000000000000071E-2</v>
      </c>
      <c r="H142" s="313">
        <v>9.000000000000008E-2</v>
      </c>
      <c r="I142" s="313">
        <v>0.11999999999999988</v>
      </c>
      <c r="J142" s="313">
        <v>-3.0000000000000027E-2</v>
      </c>
      <c r="K142" s="313">
        <v>0</v>
      </c>
      <c r="L142" s="313">
        <v>-0.20999999999999996</v>
      </c>
      <c r="M142" s="313">
        <v>-0.1399999999999999</v>
      </c>
      <c r="N142" s="313">
        <v>0.27</v>
      </c>
      <c r="O142" s="313">
        <v>0.27</v>
      </c>
      <c r="P142" s="313">
        <v>0.18999999999999995</v>
      </c>
      <c r="Q142" s="313">
        <v>1.0000000000000009E-2</v>
      </c>
    </row>
    <row r="143" spans="1:17" x14ac:dyDescent="0.2">
      <c r="A143" s="249" t="str">
        <f t="shared" si="51"/>
        <v>Россия 24</v>
      </c>
      <c r="B143" s="10"/>
      <c r="C143" s="312">
        <v>7.0000000000000062E-2</v>
      </c>
      <c r="D143" s="312">
        <v>7.0000000000000062E-2</v>
      </c>
      <c r="E143" s="312">
        <v>0</v>
      </c>
      <c r="F143" s="312">
        <v>0</v>
      </c>
      <c r="G143" s="313">
        <v>8.0000000000000071E-2</v>
      </c>
      <c r="H143" s="313">
        <v>9.000000000000008E-2</v>
      </c>
      <c r="I143" s="313">
        <v>0.11999999999999988</v>
      </c>
      <c r="J143" s="313">
        <v>-3.0000000000000027E-2</v>
      </c>
      <c r="K143" s="313">
        <v>0</v>
      </c>
      <c r="L143" s="313">
        <v>-0.20999999999999996</v>
      </c>
      <c r="M143" s="313">
        <v>-0.1399999999999999</v>
      </c>
      <c r="N143" s="313">
        <v>0.27</v>
      </c>
      <c r="O143" s="313">
        <v>0.27</v>
      </c>
      <c r="P143" s="313">
        <v>0.18999999999999995</v>
      </c>
      <c r="Q143" s="313">
        <v>1.0000000000000009E-2</v>
      </c>
    </row>
    <row r="144" spans="1:17" x14ac:dyDescent="0.2">
      <c r="A144" s="249" t="str">
        <f t="shared" si="51"/>
        <v>Матч-ТВ</v>
      </c>
      <c r="B144" s="10"/>
      <c r="C144" s="312">
        <v>7.0000000000000062E-2</v>
      </c>
      <c r="D144" s="312">
        <v>0.69</v>
      </c>
      <c r="E144" s="312">
        <v>0</v>
      </c>
      <c r="F144" s="312">
        <v>0.58000000000000007</v>
      </c>
      <c r="G144" s="313">
        <v>8.0000000000000071E-2</v>
      </c>
      <c r="H144" s="313">
        <v>9.000000000000008E-2</v>
      </c>
      <c r="I144" s="313">
        <v>0.11999999999999988</v>
      </c>
      <c r="J144" s="313">
        <v>-3.0000000000000027E-2</v>
      </c>
      <c r="K144" s="313">
        <v>0</v>
      </c>
      <c r="L144" s="313">
        <v>-0.20999999999999996</v>
      </c>
      <c r="M144" s="313">
        <v>-0.1399999999999999</v>
      </c>
      <c r="N144" s="313">
        <v>0.27</v>
      </c>
      <c r="O144" s="313">
        <v>0.27</v>
      </c>
      <c r="P144" s="313">
        <v>0.18999999999999995</v>
      </c>
      <c r="Q144" s="313">
        <v>1.0000000000000009E-2</v>
      </c>
    </row>
    <row r="145" spans="1:17" x14ac:dyDescent="0.2">
      <c r="A145" s="249" t="str">
        <f t="shared" si="51"/>
        <v>ТНТ-4</v>
      </c>
      <c r="B145" s="10"/>
      <c r="C145" s="312">
        <v>7.0000000000000062E-2</v>
      </c>
      <c r="D145" s="312">
        <v>7.0000000000000062E-2</v>
      </c>
      <c r="E145" s="312">
        <v>0</v>
      </c>
      <c r="F145" s="312">
        <v>0</v>
      </c>
      <c r="G145" s="313">
        <v>8.0000000000000071E-2</v>
      </c>
      <c r="H145" s="313">
        <v>9.000000000000008E-2</v>
      </c>
      <c r="I145" s="313">
        <v>0.11999999999999988</v>
      </c>
      <c r="J145" s="313">
        <v>-3.0000000000000027E-2</v>
      </c>
      <c r="K145" s="313">
        <v>0</v>
      </c>
      <c r="L145" s="313">
        <v>-0.20999999999999996</v>
      </c>
      <c r="M145" s="313">
        <v>-0.1399999999999999</v>
      </c>
      <c r="N145" s="313">
        <v>0.27</v>
      </c>
      <c r="O145" s="313">
        <v>0.27</v>
      </c>
      <c r="P145" s="313">
        <v>0.18999999999999995</v>
      </c>
      <c r="Q145" s="313">
        <v>1.0000000000000009E-2</v>
      </c>
    </row>
    <row r="146" spans="1:17" x14ac:dyDescent="0.2">
      <c r="A146" s="249" t="str">
        <f t="shared" si="51"/>
        <v>Суббота</v>
      </c>
      <c r="B146" s="10"/>
      <c r="C146" s="312">
        <v>7.0000000000000062E-2</v>
      </c>
      <c r="D146" s="312">
        <v>7.0000000000000062E-2</v>
      </c>
      <c r="E146" s="312">
        <v>0</v>
      </c>
      <c r="F146" s="312">
        <v>0</v>
      </c>
      <c r="G146" s="313">
        <v>8.0000000000000071E-2</v>
      </c>
      <c r="H146" s="313">
        <v>9.000000000000008E-2</v>
      </c>
      <c r="I146" s="313">
        <v>0.11999999999999988</v>
      </c>
      <c r="J146" s="313">
        <v>-3.0000000000000027E-2</v>
      </c>
      <c r="K146" s="313">
        <v>0</v>
      </c>
      <c r="L146" s="313">
        <v>-0.20999999999999996</v>
      </c>
      <c r="M146" s="313">
        <v>-0.1399999999999999</v>
      </c>
      <c r="N146" s="313">
        <v>0.27</v>
      </c>
      <c r="O146" s="313">
        <v>0.27</v>
      </c>
      <c r="P146" s="313">
        <v>0.18999999999999995</v>
      </c>
      <c r="Q146" s="313">
        <v>1.0000000000000009E-2</v>
      </c>
    </row>
    <row r="147" spans="1:17" x14ac:dyDescent="0.2">
      <c r="A147" s="249" t="str">
        <f t="shared" si="51"/>
        <v>Единый рекламный канал (ЕРК)</v>
      </c>
      <c r="B147" s="10"/>
      <c r="C147" s="312" t="s">
        <v>96</v>
      </c>
      <c r="D147" s="312" t="s">
        <v>96</v>
      </c>
      <c r="E147" s="312" t="s">
        <v>96</v>
      </c>
      <c r="F147" s="312" t="s">
        <v>96</v>
      </c>
      <c r="G147" s="313">
        <v>0</v>
      </c>
      <c r="H147" s="313">
        <v>0.10000000000000009</v>
      </c>
      <c r="I147" s="313">
        <v>0.14999999999999991</v>
      </c>
      <c r="J147" s="313">
        <v>0</v>
      </c>
      <c r="K147" s="313">
        <v>0</v>
      </c>
      <c r="L147" s="313">
        <v>-0.19999999999999996</v>
      </c>
      <c r="M147" s="313">
        <v>-0.19999999999999996</v>
      </c>
      <c r="N147" s="313">
        <v>0.25</v>
      </c>
      <c r="O147" s="313">
        <v>0.25</v>
      </c>
      <c r="P147" s="313">
        <v>0.19999999999999996</v>
      </c>
      <c r="Q147" s="313">
        <v>0</v>
      </c>
    </row>
    <row r="148" spans="1:17" x14ac:dyDescent="0.2">
      <c r="A148" s="1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</row>
    <row r="149" spans="1:17" x14ac:dyDescent="0.2">
      <c r="A149" s="3" t="s">
        <v>180</v>
      </c>
    </row>
    <row r="152" spans="1:17" ht="23.25" x14ac:dyDescent="0.2">
      <c r="A152" s="350" t="s">
        <v>185</v>
      </c>
      <c r="B152" s="350"/>
      <c r="C152" s="350"/>
      <c r="D152" s="350"/>
      <c r="E152" s="350"/>
    </row>
    <row r="153" spans="1:17" ht="26.25" x14ac:dyDescent="0.2">
      <c r="A153" s="351" t="s">
        <v>186</v>
      </c>
      <c r="B153" s="351"/>
      <c r="C153" s="351"/>
      <c r="D153" s="351"/>
      <c r="E153" s="351"/>
    </row>
  </sheetData>
  <sheetProtection algorithmName="SHA-512" hashValue="264+TUZlfCSZ/XWNMyC7L/VsWNaImt2P0+VD3h2Mw/fhxwn3Osg7DdYdYlE/GI0etU828w+oGW/CDH5sJslZuw==" saltValue="JONdXcchm92mIHweTunxjg==" spinCount="100000" sheet="1" objects="1" scenarios="1"/>
  <mergeCells count="63">
    <mergeCell ref="C54:C56"/>
    <mergeCell ref="A57:B57"/>
    <mergeCell ref="A58:B58"/>
    <mergeCell ref="A59:B59"/>
    <mergeCell ref="A54:B56"/>
    <mergeCell ref="A99:B99"/>
    <mergeCell ref="A152:E152"/>
    <mergeCell ref="A153:E153"/>
    <mergeCell ref="A118:B118"/>
    <mergeCell ref="A121:B121"/>
    <mergeCell ref="A128:A130"/>
    <mergeCell ref="B128:B130"/>
    <mergeCell ref="C128:F128"/>
    <mergeCell ref="R71:R73"/>
    <mergeCell ref="A98:B98"/>
    <mergeCell ref="G128:Q129"/>
    <mergeCell ref="C129:D129"/>
    <mergeCell ref="E129:F129"/>
    <mergeCell ref="A100:B100"/>
    <mergeCell ref="K95:M96"/>
    <mergeCell ref="N95:O96"/>
    <mergeCell ref="P95:P97"/>
    <mergeCell ref="Q95:Q97"/>
    <mergeCell ref="R95:R97"/>
    <mergeCell ref="A95:B97"/>
    <mergeCell ref="C95:C97"/>
    <mergeCell ref="D95:E96"/>
    <mergeCell ref="F95:H96"/>
    <mergeCell ref="I95:J96"/>
    <mergeCell ref="D54:E55"/>
    <mergeCell ref="I54:J55"/>
    <mergeCell ref="Q71:Q73"/>
    <mergeCell ref="K54:K55"/>
    <mergeCell ref="F54:G55"/>
    <mergeCell ref="H54:H55"/>
    <mergeCell ref="N54:N56"/>
    <mergeCell ref="M54:M56"/>
    <mergeCell ref="N30:N32"/>
    <mergeCell ref="A30:A32"/>
    <mergeCell ref="B30:B32"/>
    <mergeCell ref="D30:E31"/>
    <mergeCell ref="F30:G31"/>
    <mergeCell ref="M30:M32"/>
    <mergeCell ref="L30:L32"/>
    <mergeCell ref="I30:J31"/>
    <mergeCell ref="K30:K31"/>
    <mergeCell ref="H30:H31"/>
    <mergeCell ref="A4:U4"/>
    <mergeCell ref="A63:B63"/>
    <mergeCell ref="A71:A73"/>
    <mergeCell ref="B71:B73"/>
    <mergeCell ref="D71:E72"/>
    <mergeCell ref="F71:H72"/>
    <mergeCell ref="I71:J72"/>
    <mergeCell ref="K71:M72"/>
    <mergeCell ref="N71:O72"/>
    <mergeCell ref="P71:P73"/>
    <mergeCell ref="A22:B22"/>
    <mergeCell ref="P30:P32"/>
    <mergeCell ref="Q30:Q32"/>
    <mergeCell ref="L54:L56"/>
    <mergeCell ref="T71:T73"/>
    <mergeCell ref="U71:U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84"/>
  <sheetViews>
    <sheetView showGridLines="0" zoomScale="85" zoomScaleNormal="85" workbookViewId="0">
      <selection activeCell="H19" sqref="H19"/>
    </sheetView>
  </sheetViews>
  <sheetFormatPr defaultColWidth="8" defaultRowHeight="12.75" x14ac:dyDescent="0.2"/>
  <cols>
    <col min="1" max="1" width="3.5" style="11" customWidth="1"/>
    <col min="2" max="2" width="27.875" style="12" customWidth="1"/>
    <col min="3" max="3" width="23" style="12" customWidth="1"/>
    <col min="4" max="9" width="17.875" style="12" customWidth="1"/>
    <col min="10" max="10" width="18.375" style="12" customWidth="1"/>
    <col min="11" max="12" width="15.5" style="12" customWidth="1"/>
    <col min="13" max="13" width="10" style="11" customWidth="1"/>
    <col min="14" max="14" width="27.875" style="12" customWidth="1"/>
    <col min="15" max="15" width="20.625" style="12" customWidth="1"/>
    <col min="16" max="21" width="17.875" style="12" customWidth="1"/>
    <col min="22" max="22" width="19.625" style="12" customWidth="1"/>
    <col min="23" max="24" width="15.5" style="12" customWidth="1"/>
    <col min="25" max="25" width="13.25" style="12" customWidth="1"/>
    <col min="26" max="16384" width="8" style="12"/>
  </cols>
  <sheetData>
    <row r="1" spans="1:30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">
      <c r="A2" s="26"/>
      <c r="B2" s="27" t="s">
        <v>98</v>
      </c>
      <c r="C2" s="27"/>
      <c r="D2" s="27"/>
      <c r="E2" s="27"/>
      <c r="F2" s="30"/>
      <c r="G2" s="26"/>
      <c r="H2" s="26"/>
      <c r="I2" s="26"/>
      <c r="J2" s="26"/>
      <c r="K2" s="26"/>
      <c r="L2" s="26"/>
      <c r="M2" s="26"/>
      <c r="N2" s="27" t="s">
        <v>98</v>
      </c>
      <c r="O2" s="27"/>
      <c r="P2" s="27"/>
      <c r="Q2" s="27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">
      <c r="A3" s="26"/>
      <c r="B3" s="27"/>
      <c r="C3" s="27">
        <v>2021</v>
      </c>
      <c r="D3" s="27"/>
      <c r="E3" s="27"/>
      <c r="F3" s="52"/>
      <c r="G3" s="26"/>
      <c r="H3" s="26"/>
      <c r="I3" s="26"/>
      <c r="J3" s="26"/>
      <c r="K3" s="26"/>
      <c r="L3" s="26"/>
      <c r="M3" s="26"/>
      <c r="N3" s="27"/>
      <c r="O3" s="27">
        <v>2021</v>
      </c>
      <c r="P3" s="27"/>
      <c r="Q3" s="2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x14ac:dyDescent="0.2">
      <c r="A4" s="26"/>
      <c r="B4" s="27" t="s">
        <v>99</v>
      </c>
      <c r="C4" s="28">
        <f>'детальное предложение 2021'!B67</f>
        <v>229197159.03999999</v>
      </c>
      <c r="D4" s="29"/>
      <c r="E4" s="28"/>
      <c r="F4" s="26"/>
      <c r="G4" s="30"/>
      <c r="H4" s="26"/>
      <c r="I4" s="26"/>
      <c r="J4" s="26"/>
      <c r="K4" s="26"/>
      <c r="L4" s="26"/>
      <c r="M4" s="26"/>
      <c r="N4" s="27" t="s">
        <v>99</v>
      </c>
      <c r="O4" s="28">
        <f>'детальное предложение 2021'!C119</f>
        <v>81000000</v>
      </c>
      <c r="P4" s="29"/>
      <c r="Q4" s="28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x14ac:dyDescent="0.2">
      <c r="A5" s="26"/>
      <c r="B5" s="27" t="s">
        <v>100</v>
      </c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7" t="s">
        <v>101</v>
      </c>
      <c r="O5" s="27"/>
      <c r="P5" s="26"/>
      <c r="Q5" s="30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13" customFormat="1" ht="41.25" customHeight="1" x14ac:dyDescent="0.2">
      <c r="A6" s="31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1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1"/>
      <c r="Z6" s="31"/>
      <c r="AA6" s="31"/>
      <c r="AB6" s="31"/>
      <c r="AC6" s="31"/>
      <c r="AD6" s="31"/>
    </row>
    <row r="7" spans="1:30" x14ac:dyDescent="0.2">
      <c r="A7" s="26"/>
      <c r="B7" s="32"/>
      <c r="C7" s="32"/>
      <c r="D7" s="368" t="s">
        <v>102</v>
      </c>
      <c r="E7" s="368"/>
      <c r="F7" s="368"/>
      <c r="G7" s="368"/>
      <c r="H7" s="368"/>
      <c r="I7" s="368"/>
      <c r="J7" s="368"/>
      <c r="K7" s="368"/>
      <c r="L7" s="368"/>
      <c r="M7" s="368"/>
      <c r="N7" s="32"/>
      <c r="O7" s="32"/>
      <c r="P7" s="368" t="s">
        <v>102</v>
      </c>
      <c r="Q7" s="368"/>
      <c r="R7" s="368"/>
      <c r="S7" s="368"/>
      <c r="T7" s="368"/>
      <c r="U7" s="368"/>
      <c r="V7" s="368"/>
      <c r="W7" s="368"/>
      <c r="X7" s="368"/>
      <c r="Y7" s="368"/>
      <c r="Z7" s="26"/>
      <c r="AA7" s="26"/>
      <c r="AB7" s="26"/>
      <c r="AC7" s="26"/>
      <c r="AD7" s="26"/>
    </row>
    <row r="8" spans="1:30" ht="12.75" customHeight="1" x14ac:dyDescent="0.2">
      <c r="A8" s="26"/>
      <c r="B8" s="33" t="s">
        <v>103</v>
      </c>
      <c r="C8" s="363" t="s">
        <v>17</v>
      </c>
      <c r="D8" s="365" t="s">
        <v>92</v>
      </c>
      <c r="E8" s="366"/>
      <c r="F8" s="365" t="s">
        <v>93</v>
      </c>
      <c r="G8" s="366"/>
      <c r="H8" s="365" t="s">
        <v>104</v>
      </c>
      <c r="I8" s="366"/>
      <c r="J8" s="367" t="s">
        <v>105</v>
      </c>
      <c r="K8" s="367"/>
      <c r="L8" s="367"/>
      <c r="M8" s="367"/>
      <c r="N8" s="33" t="s">
        <v>103</v>
      </c>
      <c r="O8" s="363" t="s">
        <v>17</v>
      </c>
      <c r="P8" s="367" t="s">
        <v>92</v>
      </c>
      <c r="Q8" s="367"/>
      <c r="R8" s="367" t="s">
        <v>93</v>
      </c>
      <c r="S8" s="367"/>
      <c r="T8" s="367" t="s">
        <v>104</v>
      </c>
      <c r="U8" s="367"/>
      <c r="V8" s="367" t="s">
        <v>105</v>
      </c>
      <c r="W8" s="367"/>
      <c r="X8" s="367"/>
      <c r="Y8" s="367"/>
      <c r="Z8" s="26"/>
      <c r="AA8" s="26"/>
      <c r="AB8" s="26"/>
      <c r="AC8" s="26"/>
      <c r="AD8" s="26"/>
    </row>
    <row r="9" spans="1:30" x14ac:dyDescent="0.2">
      <c r="A9" s="26"/>
      <c r="B9" s="34"/>
      <c r="C9" s="364"/>
      <c r="D9" s="35" t="s">
        <v>94</v>
      </c>
      <c r="E9" s="35" t="s">
        <v>95</v>
      </c>
      <c r="F9" s="35" t="s">
        <v>94</v>
      </c>
      <c r="G9" s="35" t="s">
        <v>95</v>
      </c>
      <c r="H9" s="35" t="s">
        <v>94</v>
      </c>
      <c r="I9" s="35" t="s">
        <v>95</v>
      </c>
      <c r="J9" s="36" t="s">
        <v>92</v>
      </c>
      <c r="K9" s="36" t="s">
        <v>93</v>
      </c>
      <c r="L9" s="36" t="s">
        <v>104</v>
      </c>
      <c r="M9" s="35" t="s">
        <v>95</v>
      </c>
      <c r="N9" s="34"/>
      <c r="O9" s="364"/>
      <c r="P9" s="168" t="s">
        <v>94</v>
      </c>
      <c r="Q9" s="168" t="s">
        <v>95</v>
      </c>
      <c r="R9" s="168" t="s">
        <v>94</v>
      </c>
      <c r="S9" s="168" t="s">
        <v>95</v>
      </c>
      <c r="T9" s="168" t="s">
        <v>94</v>
      </c>
      <c r="U9" s="168" t="s">
        <v>95</v>
      </c>
      <c r="V9" s="169" t="s">
        <v>92</v>
      </c>
      <c r="W9" s="169" t="s">
        <v>93</v>
      </c>
      <c r="X9" s="169" t="s">
        <v>104</v>
      </c>
      <c r="Y9" s="168" t="s">
        <v>95</v>
      </c>
      <c r="Z9" s="26"/>
      <c r="AA9" s="26"/>
      <c r="AB9" s="26"/>
      <c r="AC9" s="26"/>
      <c r="AD9" s="26"/>
    </row>
    <row r="10" spans="1:30" ht="12" customHeight="1" x14ac:dyDescent="0.2">
      <c r="A10" s="26"/>
      <c r="B10" s="37" t="str">
        <f>'детальное предложение 2021'!A74</f>
        <v>Первый</v>
      </c>
      <c r="C10" s="38" t="str">
        <f>'детальное предложение 2021'!B74</f>
        <v>All 14-59 BigTV</v>
      </c>
      <c r="D10" s="39">
        <f t="shared" ref="D10:D23" si="0">1-E10</f>
        <v>0.19999999999999996</v>
      </c>
      <c r="E10" s="39">
        <v>0.8</v>
      </c>
      <c r="F10" s="39">
        <f>1-G10</f>
        <v>0.4</v>
      </c>
      <c r="G10" s="39">
        <v>0.6</v>
      </c>
      <c r="H10" s="39" t="s">
        <v>96</v>
      </c>
      <c r="I10" s="39" t="s">
        <v>96</v>
      </c>
      <c r="J10" s="39">
        <v>0.8</v>
      </c>
      <c r="K10" s="39">
        <f t="shared" ref="K10:K25" si="1">1-J10</f>
        <v>0.19999999999999996</v>
      </c>
      <c r="L10" s="39" t="s">
        <v>96</v>
      </c>
      <c r="M10" s="166">
        <f>E10*J10+G10*K10</f>
        <v>0.76000000000000012</v>
      </c>
      <c r="N10" s="37" t="str">
        <f t="shared" ref="N10:O26" si="2">B10</f>
        <v>Первый</v>
      </c>
      <c r="O10" s="37" t="str">
        <f t="shared" si="2"/>
        <v>All 14-59 BigTV</v>
      </c>
      <c r="P10" s="39">
        <f t="shared" ref="P10:P17" si="3">1-Q10</f>
        <v>0.25</v>
      </c>
      <c r="Q10" s="39">
        <v>0.75</v>
      </c>
      <c r="R10" s="39">
        <f t="shared" ref="R10:R17" si="4">1-S10</f>
        <v>0.4</v>
      </c>
      <c r="S10" s="39">
        <v>0.6</v>
      </c>
      <c r="T10" s="39" t="s">
        <v>96</v>
      </c>
      <c r="U10" s="39" t="s">
        <v>96</v>
      </c>
      <c r="V10" s="39">
        <v>0.8</v>
      </c>
      <c r="W10" s="39">
        <f t="shared" ref="W10:W23" si="5">1-V10</f>
        <v>0.19999999999999996</v>
      </c>
      <c r="X10" s="39" t="s">
        <v>96</v>
      </c>
      <c r="Y10" s="166">
        <f>Q10*V10+S10*W10</f>
        <v>0.72000000000000008</v>
      </c>
      <c r="Z10" s="26"/>
      <c r="AA10" s="26"/>
      <c r="AB10" s="26"/>
      <c r="AC10" s="26"/>
      <c r="AD10" s="26"/>
    </row>
    <row r="11" spans="1:30" ht="12" customHeight="1" x14ac:dyDescent="0.2">
      <c r="A11" s="26"/>
      <c r="B11" s="37" t="str">
        <f>'детальное предложение 2021'!A75</f>
        <v>Россия-1</v>
      </c>
      <c r="C11" s="38" t="str">
        <f>'детальное предложение 2021'!B75</f>
        <v>All 18+</v>
      </c>
      <c r="D11" s="39">
        <f t="shared" si="0"/>
        <v>0.19999999999999996</v>
      </c>
      <c r="E11" s="39">
        <v>0.8</v>
      </c>
      <c r="F11" s="39">
        <f t="shared" ref="F11:F23" si="6">1-G11</f>
        <v>0.35</v>
      </c>
      <c r="G11" s="39">
        <v>0.65</v>
      </c>
      <c r="H11" s="39" t="s">
        <v>96</v>
      </c>
      <c r="I11" s="39" t="s">
        <v>96</v>
      </c>
      <c r="J11" s="39">
        <v>0.8</v>
      </c>
      <c r="K11" s="39">
        <f t="shared" si="1"/>
        <v>0.19999999999999996</v>
      </c>
      <c r="L11" s="39" t="s">
        <v>96</v>
      </c>
      <c r="M11" s="166">
        <f t="shared" ref="M11:M23" si="7">E11*J11+G11*K11</f>
        <v>0.77000000000000013</v>
      </c>
      <c r="N11" s="37" t="str">
        <f t="shared" si="2"/>
        <v>Россия-1</v>
      </c>
      <c r="O11" s="37" t="str">
        <f t="shared" si="2"/>
        <v>All 18+</v>
      </c>
      <c r="P11" s="39">
        <f t="shared" si="3"/>
        <v>0.5</v>
      </c>
      <c r="Q11" s="39">
        <v>0.5</v>
      </c>
      <c r="R11" s="39">
        <f t="shared" si="4"/>
        <v>0.35</v>
      </c>
      <c r="S11" s="39">
        <v>0.65</v>
      </c>
      <c r="T11" s="39" t="s">
        <v>96</v>
      </c>
      <c r="U11" s="39" t="s">
        <v>96</v>
      </c>
      <c r="V11" s="39">
        <v>0.8</v>
      </c>
      <c r="W11" s="39">
        <f t="shared" si="5"/>
        <v>0.19999999999999996</v>
      </c>
      <c r="X11" s="39" t="s">
        <v>96</v>
      </c>
      <c r="Y11" s="166">
        <f t="shared" ref="Y11:Y23" si="8">Q11*V11+S11*W11</f>
        <v>0.53</v>
      </c>
      <c r="Z11" s="26"/>
      <c r="AA11" s="26"/>
      <c r="AB11" s="26"/>
      <c r="AC11" s="26"/>
      <c r="AD11" s="26"/>
    </row>
    <row r="12" spans="1:30" ht="12" customHeight="1" x14ac:dyDescent="0.2">
      <c r="A12" s="26"/>
      <c r="B12" s="37" t="str">
        <f>'детальное предложение 2021'!A76</f>
        <v>НТВ</v>
      </c>
      <c r="C12" s="38" t="str">
        <f>'детальное предложение 2021'!B76</f>
        <v>All 18+</v>
      </c>
      <c r="D12" s="39">
        <f t="shared" si="0"/>
        <v>0.15000000000000002</v>
      </c>
      <c r="E12" s="39">
        <v>0.85</v>
      </c>
      <c r="F12" s="39">
        <f t="shared" si="6"/>
        <v>0.30000000000000004</v>
      </c>
      <c r="G12" s="39">
        <v>0.7</v>
      </c>
      <c r="H12" s="39" t="s">
        <v>96</v>
      </c>
      <c r="I12" s="39" t="s">
        <v>96</v>
      </c>
      <c r="J12" s="39">
        <v>0.8</v>
      </c>
      <c r="K12" s="39">
        <f t="shared" si="1"/>
        <v>0.19999999999999996</v>
      </c>
      <c r="L12" s="39" t="s">
        <v>96</v>
      </c>
      <c r="M12" s="166">
        <f t="shared" si="7"/>
        <v>0.82000000000000006</v>
      </c>
      <c r="N12" s="37" t="str">
        <f t="shared" si="2"/>
        <v>НТВ</v>
      </c>
      <c r="O12" s="37" t="str">
        <f t="shared" si="2"/>
        <v>All 18+</v>
      </c>
      <c r="P12" s="39">
        <f t="shared" si="3"/>
        <v>0.35</v>
      </c>
      <c r="Q12" s="39">
        <v>0.65</v>
      </c>
      <c r="R12" s="39">
        <f t="shared" si="4"/>
        <v>0.30000000000000004</v>
      </c>
      <c r="S12" s="39">
        <v>0.7</v>
      </c>
      <c r="T12" s="39" t="s">
        <v>96</v>
      </c>
      <c r="U12" s="39" t="s">
        <v>96</v>
      </c>
      <c r="V12" s="39">
        <v>0.8</v>
      </c>
      <c r="W12" s="39">
        <f t="shared" si="5"/>
        <v>0.19999999999999996</v>
      </c>
      <c r="X12" s="39" t="s">
        <v>96</v>
      </c>
      <c r="Y12" s="166">
        <f t="shared" si="8"/>
        <v>0.65999999999999992</v>
      </c>
      <c r="Z12" s="26"/>
      <c r="AA12" s="26"/>
      <c r="AB12" s="26"/>
      <c r="AC12" s="26"/>
      <c r="AD12" s="26"/>
    </row>
    <row r="13" spans="1:30" ht="12" customHeight="1" x14ac:dyDescent="0.2">
      <c r="A13" s="26"/>
      <c r="B13" s="37" t="str">
        <f>'детальное предложение 2021'!A77</f>
        <v>ТНТ</v>
      </c>
      <c r="C13" s="38" t="str">
        <f>'детальное предложение 2021'!B77</f>
        <v>All 14-44 BigTV</v>
      </c>
      <c r="D13" s="39">
        <f t="shared" si="0"/>
        <v>0.19999999999999996</v>
      </c>
      <c r="E13" s="39">
        <v>0.8</v>
      </c>
      <c r="F13" s="39">
        <f t="shared" si="6"/>
        <v>0.25</v>
      </c>
      <c r="G13" s="39">
        <v>0.75</v>
      </c>
      <c r="H13" s="39" t="s">
        <v>96</v>
      </c>
      <c r="I13" s="39" t="s">
        <v>96</v>
      </c>
      <c r="J13" s="39">
        <v>0.75</v>
      </c>
      <c r="K13" s="39">
        <f t="shared" si="1"/>
        <v>0.25</v>
      </c>
      <c r="L13" s="39" t="s">
        <v>96</v>
      </c>
      <c r="M13" s="166">
        <f t="shared" si="7"/>
        <v>0.78750000000000009</v>
      </c>
      <c r="N13" s="37" t="str">
        <f t="shared" si="2"/>
        <v>ТНТ</v>
      </c>
      <c r="O13" s="37" t="str">
        <f t="shared" si="2"/>
        <v>All 14-44 BigTV</v>
      </c>
      <c r="P13" s="39" t="s">
        <v>96</v>
      </c>
      <c r="Q13" s="39" t="s">
        <v>96</v>
      </c>
      <c r="R13" s="39" t="s">
        <v>96</v>
      </c>
      <c r="S13" s="39" t="s">
        <v>96</v>
      </c>
      <c r="T13" s="39" t="s">
        <v>96</v>
      </c>
      <c r="U13" s="39" t="s">
        <v>96</v>
      </c>
      <c r="V13" s="39" t="s">
        <v>96</v>
      </c>
      <c r="W13" s="39" t="s">
        <v>96</v>
      </c>
      <c r="X13" s="39" t="s">
        <v>96</v>
      </c>
      <c r="Y13" s="39" t="s">
        <v>96</v>
      </c>
      <c r="Z13" s="26"/>
      <c r="AA13" s="26"/>
      <c r="AB13" s="26"/>
      <c r="AC13" s="26"/>
      <c r="AD13" s="26"/>
    </row>
    <row r="14" spans="1:30" ht="12" customHeight="1" x14ac:dyDescent="0.2">
      <c r="A14" s="26"/>
      <c r="B14" s="37" t="str">
        <f>'детальное предложение 2021'!A78</f>
        <v>СТС</v>
      </c>
      <c r="C14" s="38" t="str">
        <f>'детальное предложение 2021'!B78</f>
        <v>All 10-45</v>
      </c>
      <c r="D14" s="39">
        <f t="shared" si="0"/>
        <v>0.15000000000000002</v>
      </c>
      <c r="E14" s="39">
        <v>0.85</v>
      </c>
      <c r="F14" s="39">
        <f t="shared" si="6"/>
        <v>0.25</v>
      </c>
      <c r="G14" s="39">
        <v>0.75</v>
      </c>
      <c r="H14" s="39" t="s">
        <v>96</v>
      </c>
      <c r="I14" s="39" t="s">
        <v>96</v>
      </c>
      <c r="J14" s="39">
        <v>0.75</v>
      </c>
      <c r="K14" s="39">
        <f t="shared" si="1"/>
        <v>0.25</v>
      </c>
      <c r="L14" s="39" t="s">
        <v>96</v>
      </c>
      <c r="M14" s="166">
        <f t="shared" si="7"/>
        <v>0.82499999999999996</v>
      </c>
      <c r="N14" s="37" t="str">
        <f t="shared" si="2"/>
        <v>СТС</v>
      </c>
      <c r="O14" s="37" t="str">
        <f t="shared" si="2"/>
        <v>All 10-45</v>
      </c>
      <c r="P14" s="39" t="s">
        <v>96</v>
      </c>
      <c r="Q14" s="39" t="s">
        <v>96</v>
      </c>
      <c r="R14" s="39" t="s">
        <v>96</v>
      </c>
      <c r="S14" s="39" t="s">
        <v>96</v>
      </c>
      <c r="T14" s="39" t="s">
        <v>96</v>
      </c>
      <c r="U14" s="39" t="s">
        <v>96</v>
      </c>
      <c r="V14" s="39" t="s">
        <v>96</v>
      </c>
      <c r="W14" s="39" t="s">
        <v>96</v>
      </c>
      <c r="X14" s="39" t="s">
        <v>96</v>
      </c>
      <c r="Y14" s="39" t="s">
        <v>96</v>
      </c>
      <c r="Z14" s="26"/>
      <c r="AA14" s="26"/>
      <c r="AB14" s="26"/>
      <c r="AC14" s="26"/>
      <c r="AD14" s="26"/>
    </row>
    <row r="15" spans="1:30" ht="12" customHeight="1" x14ac:dyDescent="0.2">
      <c r="A15" s="26"/>
      <c r="B15" s="37" t="str">
        <f>'детальное предложение 2021'!A79</f>
        <v>5-канал</v>
      </c>
      <c r="C15" s="38" t="str">
        <f>'детальное предложение 2021'!B79</f>
        <v>All 25-59</v>
      </c>
      <c r="D15" s="39">
        <f t="shared" si="0"/>
        <v>0.19999999999999996</v>
      </c>
      <c r="E15" s="39">
        <v>0.8</v>
      </c>
      <c r="F15" s="39">
        <f t="shared" si="6"/>
        <v>0.30000000000000004</v>
      </c>
      <c r="G15" s="39">
        <v>0.7</v>
      </c>
      <c r="H15" s="39" t="s">
        <v>96</v>
      </c>
      <c r="I15" s="39" t="s">
        <v>96</v>
      </c>
      <c r="J15" s="39">
        <v>0.7</v>
      </c>
      <c r="K15" s="39">
        <f t="shared" si="1"/>
        <v>0.30000000000000004</v>
      </c>
      <c r="L15" s="39" t="s">
        <v>96</v>
      </c>
      <c r="M15" s="166">
        <f t="shared" si="7"/>
        <v>0.77</v>
      </c>
      <c r="N15" s="37" t="str">
        <f t="shared" si="2"/>
        <v>5-канал</v>
      </c>
      <c r="O15" s="37" t="str">
        <f t="shared" si="2"/>
        <v>All 25-59</v>
      </c>
      <c r="P15" s="39">
        <f t="shared" si="3"/>
        <v>0.44999999999999996</v>
      </c>
      <c r="Q15" s="39">
        <v>0.55000000000000004</v>
      </c>
      <c r="R15" s="39">
        <f t="shared" si="4"/>
        <v>0.30000000000000004</v>
      </c>
      <c r="S15" s="39">
        <v>0.7</v>
      </c>
      <c r="T15" s="39" t="s">
        <v>96</v>
      </c>
      <c r="U15" s="39" t="s">
        <v>96</v>
      </c>
      <c r="V15" s="39">
        <v>0.7</v>
      </c>
      <c r="W15" s="39">
        <f t="shared" si="5"/>
        <v>0.30000000000000004</v>
      </c>
      <c r="X15" s="39" t="s">
        <v>96</v>
      </c>
      <c r="Y15" s="166">
        <f t="shared" si="8"/>
        <v>0.59499999999999997</v>
      </c>
      <c r="Z15" s="26"/>
      <c r="AA15" s="26"/>
      <c r="AB15" s="26"/>
      <c r="AC15" s="26"/>
      <c r="AD15" s="26"/>
    </row>
    <row r="16" spans="1:30" ht="12" customHeight="1" x14ac:dyDescent="0.2">
      <c r="A16" s="26"/>
      <c r="B16" s="37" t="str">
        <f>'детальное предложение 2021'!A80</f>
        <v>Рен-ТВ</v>
      </c>
      <c r="C16" s="38" t="str">
        <f>'детальное предложение 2021'!B80</f>
        <v>All 25-54</v>
      </c>
      <c r="D16" s="39">
        <f t="shared" si="0"/>
        <v>0.25</v>
      </c>
      <c r="E16" s="39">
        <v>0.75</v>
      </c>
      <c r="F16" s="39">
        <f t="shared" si="6"/>
        <v>0.35</v>
      </c>
      <c r="G16" s="39">
        <v>0.65</v>
      </c>
      <c r="H16" s="39" t="s">
        <v>96</v>
      </c>
      <c r="I16" s="39" t="s">
        <v>96</v>
      </c>
      <c r="J16" s="39">
        <v>0.7</v>
      </c>
      <c r="K16" s="39">
        <f t="shared" si="1"/>
        <v>0.30000000000000004</v>
      </c>
      <c r="L16" s="39" t="s">
        <v>96</v>
      </c>
      <c r="M16" s="166">
        <f t="shared" si="7"/>
        <v>0.72</v>
      </c>
      <c r="N16" s="37" t="str">
        <f t="shared" si="2"/>
        <v>Рен-ТВ</v>
      </c>
      <c r="O16" s="37" t="str">
        <f t="shared" si="2"/>
        <v>All 25-54</v>
      </c>
      <c r="P16" s="39">
        <f t="shared" si="3"/>
        <v>0.65</v>
      </c>
      <c r="Q16" s="39">
        <v>0.35</v>
      </c>
      <c r="R16" s="39">
        <f t="shared" si="4"/>
        <v>0.35</v>
      </c>
      <c r="S16" s="39">
        <v>0.65</v>
      </c>
      <c r="T16" s="39" t="s">
        <v>96</v>
      </c>
      <c r="U16" s="39" t="s">
        <v>96</v>
      </c>
      <c r="V16" s="39">
        <v>0.6</v>
      </c>
      <c r="W16" s="39">
        <f t="shared" si="5"/>
        <v>0.4</v>
      </c>
      <c r="X16" s="39" t="s">
        <v>96</v>
      </c>
      <c r="Y16" s="166">
        <f t="shared" si="8"/>
        <v>0.47</v>
      </c>
      <c r="Z16" s="26"/>
      <c r="AA16" s="26"/>
      <c r="AB16" s="26"/>
      <c r="AC16" s="26"/>
      <c r="AD16" s="26"/>
    </row>
    <row r="17" spans="1:30" ht="12" customHeight="1" x14ac:dyDescent="0.2">
      <c r="A17" s="26"/>
      <c r="B17" s="37" t="str">
        <f>'детальное предложение 2021'!A81</f>
        <v>Домашний</v>
      </c>
      <c r="C17" s="38" t="str">
        <f>'детальное предложение 2021'!B81</f>
        <v>W 25-59</v>
      </c>
      <c r="D17" s="39" t="s">
        <v>96</v>
      </c>
      <c r="E17" s="39" t="s">
        <v>96</v>
      </c>
      <c r="F17" s="39" t="s">
        <v>96</v>
      </c>
      <c r="G17" s="39" t="s">
        <v>96</v>
      </c>
      <c r="H17" s="39" t="s">
        <v>96</v>
      </c>
      <c r="I17" s="39" t="s">
        <v>96</v>
      </c>
      <c r="J17" s="39" t="s">
        <v>96</v>
      </c>
      <c r="K17" s="39" t="s">
        <v>96</v>
      </c>
      <c r="L17" s="39" t="s">
        <v>96</v>
      </c>
      <c r="M17" s="39" t="s">
        <v>96</v>
      </c>
      <c r="N17" s="37" t="str">
        <f t="shared" si="2"/>
        <v>Домашний</v>
      </c>
      <c r="O17" s="37" t="str">
        <f t="shared" si="2"/>
        <v>W 25-59</v>
      </c>
      <c r="P17" s="39">
        <f t="shared" si="3"/>
        <v>0.25</v>
      </c>
      <c r="Q17" s="39">
        <v>0.75</v>
      </c>
      <c r="R17" s="39">
        <f t="shared" si="4"/>
        <v>0.30000000000000004</v>
      </c>
      <c r="S17" s="39">
        <v>0.7</v>
      </c>
      <c r="T17" s="39" t="s">
        <v>96</v>
      </c>
      <c r="U17" s="39" t="s">
        <v>96</v>
      </c>
      <c r="V17" s="39">
        <v>0.6</v>
      </c>
      <c r="W17" s="39">
        <f t="shared" si="5"/>
        <v>0.4</v>
      </c>
      <c r="X17" s="39" t="s">
        <v>96</v>
      </c>
      <c r="Y17" s="166">
        <f t="shared" si="8"/>
        <v>0.73</v>
      </c>
      <c r="Z17" s="26"/>
      <c r="AA17" s="26"/>
      <c r="AB17" s="26"/>
      <c r="AC17" s="26"/>
      <c r="AD17" s="26"/>
    </row>
    <row r="18" spans="1:30" ht="12" customHeight="1" x14ac:dyDescent="0.2">
      <c r="A18" s="26"/>
      <c r="B18" s="37" t="str">
        <f>'детальное предложение 2021'!A82</f>
        <v>ТВ-3</v>
      </c>
      <c r="C18" s="38" t="str">
        <f>'детальное предложение 2021'!B82</f>
        <v>All 14-44 BigTV</v>
      </c>
      <c r="D18" s="39">
        <f t="shared" si="0"/>
        <v>0.25</v>
      </c>
      <c r="E18" s="39">
        <v>0.75</v>
      </c>
      <c r="F18" s="39">
        <f t="shared" si="6"/>
        <v>0.30000000000000004</v>
      </c>
      <c r="G18" s="39">
        <v>0.7</v>
      </c>
      <c r="H18" s="39" t="s">
        <v>96</v>
      </c>
      <c r="I18" s="39" t="s">
        <v>96</v>
      </c>
      <c r="J18" s="39">
        <v>0.4</v>
      </c>
      <c r="K18" s="39">
        <f t="shared" si="1"/>
        <v>0.6</v>
      </c>
      <c r="L18" s="39" t="s">
        <v>96</v>
      </c>
      <c r="M18" s="166">
        <f t="shared" si="7"/>
        <v>0.72</v>
      </c>
      <c r="N18" s="37" t="str">
        <f t="shared" si="2"/>
        <v>ТВ-3</v>
      </c>
      <c r="O18" s="37" t="str">
        <f t="shared" si="2"/>
        <v>All 14-44 BigTV</v>
      </c>
      <c r="P18" s="39" t="s">
        <v>96</v>
      </c>
      <c r="Q18" s="39" t="s">
        <v>96</v>
      </c>
      <c r="R18" s="39" t="s">
        <v>96</v>
      </c>
      <c r="S18" s="39" t="s">
        <v>96</v>
      </c>
      <c r="T18" s="39" t="s">
        <v>96</v>
      </c>
      <c r="U18" s="39" t="s">
        <v>96</v>
      </c>
      <c r="V18" s="39" t="s">
        <v>96</v>
      </c>
      <c r="W18" s="39" t="s">
        <v>96</v>
      </c>
      <c r="X18" s="39" t="s">
        <v>96</v>
      </c>
      <c r="Y18" s="39" t="s">
        <v>96</v>
      </c>
      <c r="Z18" s="26"/>
      <c r="AA18" s="26"/>
      <c r="AB18" s="26"/>
      <c r="AC18" s="26"/>
      <c r="AD18" s="26"/>
    </row>
    <row r="19" spans="1:30" ht="12" customHeight="1" x14ac:dyDescent="0.2">
      <c r="A19" s="26"/>
      <c r="B19" s="37" t="str">
        <f>'детальное предложение 2021'!A83</f>
        <v>Пятница</v>
      </c>
      <c r="C19" s="38" t="str">
        <f>'детальное предложение 2021'!B83</f>
        <v>All 14-44 BigTV</v>
      </c>
      <c r="D19" s="39">
        <f t="shared" si="0"/>
        <v>0.19999999999999996</v>
      </c>
      <c r="E19" s="39">
        <v>0.8</v>
      </c>
      <c r="F19" s="39">
        <f t="shared" si="6"/>
        <v>0.30000000000000004</v>
      </c>
      <c r="G19" s="39">
        <v>0.7</v>
      </c>
      <c r="H19" s="39" t="s">
        <v>96</v>
      </c>
      <c r="I19" s="39" t="s">
        <v>96</v>
      </c>
      <c r="J19" s="39">
        <v>0.4</v>
      </c>
      <c r="K19" s="39">
        <f t="shared" si="1"/>
        <v>0.6</v>
      </c>
      <c r="L19" s="39" t="s">
        <v>96</v>
      </c>
      <c r="M19" s="166">
        <f t="shared" si="7"/>
        <v>0.74</v>
      </c>
      <c r="N19" s="37" t="str">
        <f t="shared" si="2"/>
        <v>Пятница</v>
      </c>
      <c r="O19" s="37" t="str">
        <f t="shared" si="2"/>
        <v>All 14-44 BigTV</v>
      </c>
      <c r="P19" s="39" t="s">
        <v>96</v>
      </c>
      <c r="Q19" s="39" t="s">
        <v>96</v>
      </c>
      <c r="R19" s="39" t="s">
        <v>96</v>
      </c>
      <c r="S19" s="39" t="s">
        <v>96</v>
      </c>
      <c r="T19" s="39" t="s">
        <v>96</v>
      </c>
      <c r="U19" s="39" t="s">
        <v>96</v>
      </c>
      <c r="V19" s="39" t="s">
        <v>96</v>
      </c>
      <c r="W19" s="39" t="s">
        <v>96</v>
      </c>
      <c r="X19" s="39" t="s">
        <v>96</v>
      </c>
      <c r="Y19" s="39" t="s">
        <v>96</v>
      </c>
      <c r="Z19" s="26"/>
      <c r="AA19" s="26"/>
      <c r="AB19" s="26"/>
      <c r="AC19" s="26"/>
      <c r="AD19" s="26"/>
    </row>
    <row r="20" spans="1:30" ht="12" customHeight="1" x14ac:dyDescent="0.2">
      <c r="A20" s="26"/>
      <c r="B20" s="37" t="str">
        <f>'детальное предложение 2021'!A84</f>
        <v>ТВЦентр</v>
      </c>
      <c r="C20" s="38" t="str">
        <f>'детальное предложение 2021'!B84</f>
        <v>All 18+</v>
      </c>
      <c r="D20" s="39" t="s">
        <v>96</v>
      </c>
      <c r="E20" s="39" t="s">
        <v>96</v>
      </c>
      <c r="F20" s="39" t="s">
        <v>96</v>
      </c>
      <c r="G20" s="39" t="s">
        <v>96</v>
      </c>
      <c r="H20" s="39" t="s">
        <v>96</v>
      </c>
      <c r="I20" s="39" t="s">
        <v>96</v>
      </c>
      <c r="J20" s="39" t="s">
        <v>96</v>
      </c>
      <c r="K20" s="39" t="s">
        <v>96</v>
      </c>
      <c r="L20" s="39" t="s">
        <v>96</v>
      </c>
      <c r="M20" s="166" t="s">
        <v>96</v>
      </c>
      <c r="N20" s="37" t="str">
        <f t="shared" si="2"/>
        <v>ТВЦентр</v>
      </c>
      <c r="O20" s="37" t="str">
        <f t="shared" si="2"/>
        <v>All 18+</v>
      </c>
      <c r="P20" s="39">
        <v>1</v>
      </c>
      <c r="Q20" s="39" t="s">
        <v>106</v>
      </c>
      <c r="R20" s="39">
        <v>1</v>
      </c>
      <c r="S20" s="39" t="s">
        <v>106</v>
      </c>
      <c r="T20" s="39" t="s">
        <v>96</v>
      </c>
      <c r="U20" s="39" t="s">
        <v>96</v>
      </c>
      <c r="V20" s="39">
        <v>0.6</v>
      </c>
      <c r="W20" s="39">
        <f t="shared" si="5"/>
        <v>0.4</v>
      </c>
      <c r="X20" s="39" t="s">
        <v>96</v>
      </c>
      <c r="Y20" s="166" t="s">
        <v>96</v>
      </c>
      <c r="Z20" s="26"/>
      <c r="AA20" s="26"/>
      <c r="AB20" s="26"/>
      <c r="AC20" s="26"/>
      <c r="AD20" s="26"/>
    </row>
    <row r="21" spans="1:30" ht="12" customHeight="1" x14ac:dyDescent="0.2">
      <c r="A21" s="26"/>
      <c r="B21" s="37" t="str">
        <f>'детальное предложение 2021'!A85</f>
        <v>Звезда</v>
      </c>
      <c r="C21" s="38" t="str">
        <f>'детальное предложение 2021'!B85</f>
        <v>All 18+</v>
      </c>
      <c r="D21" s="39">
        <v>1</v>
      </c>
      <c r="E21" s="39" t="s">
        <v>106</v>
      </c>
      <c r="F21" s="39">
        <v>1</v>
      </c>
      <c r="G21" s="39" t="s">
        <v>106</v>
      </c>
      <c r="H21" s="39" t="s">
        <v>96</v>
      </c>
      <c r="I21" s="39" t="s">
        <v>96</v>
      </c>
      <c r="J21" s="39">
        <v>0.4</v>
      </c>
      <c r="K21" s="39">
        <f t="shared" si="1"/>
        <v>0.6</v>
      </c>
      <c r="L21" s="39" t="s">
        <v>96</v>
      </c>
      <c r="M21" s="166" t="s">
        <v>96</v>
      </c>
      <c r="N21" s="37" t="str">
        <f t="shared" si="2"/>
        <v>Звезда</v>
      </c>
      <c r="O21" s="37" t="str">
        <f t="shared" si="2"/>
        <v>All 18+</v>
      </c>
      <c r="P21" s="39">
        <v>1</v>
      </c>
      <c r="Q21" s="39" t="s">
        <v>106</v>
      </c>
      <c r="R21" s="39">
        <v>1</v>
      </c>
      <c r="S21" s="39" t="s">
        <v>106</v>
      </c>
      <c r="T21" s="39" t="s">
        <v>96</v>
      </c>
      <c r="U21" s="39" t="s">
        <v>96</v>
      </c>
      <c r="V21" s="39">
        <v>0</v>
      </c>
      <c r="W21" s="39">
        <f t="shared" si="5"/>
        <v>1</v>
      </c>
      <c r="X21" s="39" t="s">
        <v>96</v>
      </c>
      <c r="Y21" s="166" t="s">
        <v>96</v>
      </c>
      <c r="Z21" s="26"/>
      <c r="AA21" s="26"/>
      <c r="AB21" s="26"/>
      <c r="AC21" s="26"/>
      <c r="AD21" s="26"/>
    </row>
    <row r="22" spans="1:30" ht="12" customHeight="1" x14ac:dyDescent="0.2">
      <c r="A22" s="26"/>
      <c r="B22" s="37" t="str">
        <f>'детальное предложение 2021'!A86</f>
        <v>Россия 24</v>
      </c>
      <c r="C22" s="38" t="str">
        <f>'детальное предложение 2021'!B86</f>
        <v>All 18+ BigTV</v>
      </c>
      <c r="D22" s="39">
        <v>1</v>
      </c>
      <c r="E22" s="39" t="s">
        <v>106</v>
      </c>
      <c r="F22" s="39">
        <v>1</v>
      </c>
      <c r="G22" s="39" t="s">
        <v>106</v>
      </c>
      <c r="H22" s="39" t="s">
        <v>96</v>
      </c>
      <c r="I22" s="39" t="s">
        <v>96</v>
      </c>
      <c r="J22" s="39">
        <v>0.4</v>
      </c>
      <c r="K22" s="39">
        <f t="shared" si="1"/>
        <v>0.6</v>
      </c>
      <c r="L22" s="39" t="s">
        <v>96</v>
      </c>
      <c r="M22" s="166" t="s">
        <v>96</v>
      </c>
      <c r="N22" s="37" t="str">
        <f t="shared" si="2"/>
        <v>Россия 24</v>
      </c>
      <c r="O22" s="37" t="str">
        <f t="shared" si="2"/>
        <v>All 18+ BigTV</v>
      </c>
      <c r="P22" s="39">
        <v>1</v>
      </c>
      <c r="Q22" s="39" t="s">
        <v>106</v>
      </c>
      <c r="R22" s="39">
        <v>1</v>
      </c>
      <c r="S22" s="39" t="s">
        <v>106</v>
      </c>
      <c r="T22" s="39" t="s">
        <v>96</v>
      </c>
      <c r="U22" s="39" t="s">
        <v>96</v>
      </c>
      <c r="V22" s="39">
        <v>0</v>
      </c>
      <c r="W22" s="39">
        <f t="shared" si="5"/>
        <v>1</v>
      </c>
      <c r="X22" s="39" t="s">
        <v>96</v>
      </c>
      <c r="Y22" s="166" t="s">
        <v>96</v>
      </c>
      <c r="Z22" s="26"/>
      <c r="AA22" s="26"/>
      <c r="AB22" s="26"/>
      <c r="AC22" s="26"/>
      <c r="AD22" s="26"/>
    </row>
    <row r="23" spans="1:30" ht="12" customHeight="1" x14ac:dyDescent="0.2">
      <c r="A23" s="26"/>
      <c r="B23" s="37" t="str">
        <f>'детальное предложение 2021'!A87</f>
        <v>Матч-ТВ</v>
      </c>
      <c r="C23" s="38" t="str">
        <f>'детальное предложение 2021'!B87</f>
        <v>M 14-59 BigTV</v>
      </c>
      <c r="D23" s="39">
        <f t="shared" si="0"/>
        <v>0.25</v>
      </c>
      <c r="E23" s="39">
        <v>0.75</v>
      </c>
      <c r="F23" s="39">
        <f t="shared" si="6"/>
        <v>0.30000000000000004</v>
      </c>
      <c r="G23" s="39">
        <v>0.7</v>
      </c>
      <c r="H23" s="39" t="s">
        <v>96</v>
      </c>
      <c r="I23" s="39" t="s">
        <v>96</v>
      </c>
      <c r="J23" s="39">
        <v>0.6</v>
      </c>
      <c r="K23" s="39">
        <f t="shared" si="1"/>
        <v>0.4</v>
      </c>
      <c r="L23" s="39" t="s">
        <v>96</v>
      </c>
      <c r="M23" s="166">
        <f t="shared" si="7"/>
        <v>0.73</v>
      </c>
      <c r="N23" s="37" t="str">
        <f t="shared" si="2"/>
        <v>Матч-ТВ</v>
      </c>
      <c r="O23" s="37" t="str">
        <f t="shared" si="2"/>
        <v>M 14-59 BigTV</v>
      </c>
      <c r="P23" s="39">
        <f>1-Q23</f>
        <v>0.4</v>
      </c>
      <c r="Q23" s="39">
        <v>0.6</v>
      </c>
      <c r="R23" s="39">
        <f>1-S23</f>
        <v>0.30000000000000004</v>
      </c>
      <c r="S23" s="39">
        <v>0.7</v>
      </c>
      <c r="T23" s="39" t="s">
        <v>96</v>
      </c>
      <c r="U23" s="39" t="s">
        <v>96</v>
      </c>
      <c r="V23" s="39">
        <v>0.65</v>
      </c>
      <c r="W23" s="39">
        <f t="shared" si="5"/>
        <v>0.35</v>
      </c>
      <c r="X23" s="39" t="s">
        <v>96</v>
      </c>
      <c r="Y23" s="166">
        <f t="shared" si="8"/>
        <v>0.63500000000000001</v>
      </c>
      <c r="Z23" s="26"/>
      <c r="AA23" s="26"/>
      <c r="AB23" s="26"/>
      <c r="AC23" s="26"/>
      <c r="AD23" s="26"/>
    </row>
    <row r="24" spans="1:30" ht="12" customHeight="1" x14ac:dyDescent="0.2">
      <c r="A24" s="26"/>
      <c r="B24" s="37" t="str">
        <f>'детальное предложение 2021'!A88</f>
        <v>ТНТ-4</v>
      </c>
      <c r="C24" s="38" t="str">
        <f>'детальное предложение 2021'!B88</f>
        <v>All 14-44 BigTV</v>
      </c>
      <c r="D24" s="39">
        <v>1</v>
      </c>
      <c r="E24" s="39" t="s">
        <v>106</v>
      </c>
      <c r="F24" s="39">
        <v>1</v>
      </c>
      <c r="G24" s="39" t="s">
        <v>106</v>
      </c>
      <c r="H24" s="39" t="s">
        <v>96</v>
      </c>
      <c r="I24" s="39" t="s">
        <v>96</v>
      </c>
      <c r="J24" s="39">
        <v>0.4</v>
      </c>
      <c r="K24" s="39">
        <f t="shared" si="1"/>
        <v>0.6</v>
      </c>
      <c r="L24" s="39" t="s">
        <v>96</v>
      </c>
      <c r="M24" s="166" t="s">
        <v>96</v>
      </c>
      <c r="N24" s="37" t="str">
        <f t="shared" si="2"/>
        <v>ТНТ-4</v>
      </c>
      <c r="O24" s="37" t="str">
        <f t="shared" si="2"/>
        <v>All 14-44 BigTV</v>
      </c>
      <c r="P24" s="39" t="s">
        <v>96</v>
      </c>
      <c r="Q24" s="39" t="s">
        <v>96</v>
      </c>
      <c r="R24" s="39" t="s">
        <v>96</v>
      </c>
      <c r="S24" s="39" t="s">
        <v>96</v>
      </c>
      <c r="T24" s="39" t="s">
        <v>96</v>
      </c>
      <c r="U24" s="39" t="s">
        <v>96</v>
      </c>
      <c r="V24" s="39" t="s">
        <v>96</v>
      </c>
      <c r="W24" s="39" t="s">
        <v>96</v>
      </c>
      <c r="X24" s="39" t="s">
        <v>96</v>
      </c>
      <c r="Y24" s="39" t="s">
        <v>96</v>
      </c>
      <c r="Z24" s="26"/>
      <c r="AA24" s="26"/>
      <c r="AB24" s="26"/>
      <c r="AC24" s="26"/>
      <c r="AD24" s="26"/>
    </row>
    <row r="25" spans="1:30" ht="12" customHeight="1" x14ac:dyDescent="0.2">
      <c r="A25" s="26"/>
      <c r="B25" s="37" t="str">
        <f>'детальное предложение 2021'!A89</f>
        <v>Суббота</v>
      </c>
      <c r="C25" s="38" t="str">
        <f>'детальное предложение 2021'!B89</f>
        <v>W 18-45 BigTV</v>
      </c>
      <c r="D25" s="39">
        <v>1</v>
      </c>
      <c r="E25" s="39" t="s">
        <v>106</v>
      </c>
      <c r="F25" s="39">
        <v>1</v>
      </c>
      <c r="G25" s="39" t="s">
        <v>106</v>
      </c>
      <c r="H25" s="39" t="s">
        <v>96</v>
      </c>
      <c r="I25" s="39" t="s">
        <v>96</v>
      </c>
      <c r="J25" s="39">
        <v>0.4</v>
      </c>
      <c r="K25" s="39">
        <f t="shared" si="1"/>
        <v>0.6</v>
      </c>
      <c r="L25" s="39" t="s">
        <v>96</v>
      </c>
      <c r="M25" s="166" t="s">
        <v>96</v>
      </c>
      <c r="N25" s="37" t="str">
        <f t="shared" si="2"/>
        <v>Суббота</v>
      </c>
      <c r="O25" s="37" t="str">
        <f t="shared" si="2"/>
        <v>W 18-45 BigTV</v>
      </c>
      <c r="P25" s="39" t="s">
        <v>96</v>
      </c>
      <c r="Q25" s="39" t="s">
        <v>96</v>
      </c>
      <c r="R25" s="39" t="s">
        <v>96</v>
      </c>
      <c r="S25" s="39" t="s">
        <v>96</v>
      </c>
      <c r="T25" s="39" t="s">
        <v>96</v>
      </c>
      <c r="U25" s="39" t="s">
        <v>96</v>
      </c>
      <c r="V25" s="39" t="s">
        <v>96</v>
      </c>
      <c r="W25" s="39" t="s">
        <v>96</v>
      </c>
      <c r="X25" s="39" t="s">
        <v>96</v>
      </c>
      <c r="Y25" s="39" t="s">
        <v>96</v>
      </c>
      <c r="Z25" s="26"/>
      <c r="AA25" s="26"/>
      <c r="AB25" s="26"/>
      <c r="AC25" s="26"/>
      <c r="AD25" s="26"/>
    </row>
    <row r="26" spans="1:30" ht="12" customHeight="1" x14ac:dyDescent="0.2">
      <c r="A26" s="26"/>
      <c r="B26" s="37" t="str">
        <f>'детальное предложение 2021'!A90</f>
        <v>Единый рекламный канал (ЕРК)</v>
      </c>
      <c r="C26" s="38" t="str">
        <f>'детальное предложение 2021'!B90</f>
        <v>All 25-49</v>
      </c>
      <c r="D26" s="39" t="s">
        <v>107</v>
      </c>
      <c r="E26" s="39" t="s">
        <v>107</v>
      </c>
      <c r="F26" s="39" t="s">
        <v>107</v>
      </c>
      <c r="G26" s="39" t="s">
        <v>107</v>
      </c>
      <c r="H26" s="39">
        <f>1-I26</f>
        <v>0.30000000000000004</v>
      </c>
      <c r="I26" s="39">
        <v>0.7</v>
      </c>
      <c r="J26" s="39" t="s">
        <v>107</v>
      </c>
      <c r="K26" s="39" t="s">
        <v>107</v>
      </c>
      <c r="L26" s="39">
        <v>1</v>
      </c>
      <c r="M26" s="167"/>
      <c r="N26" s="37" t="str">
        <f t="shared" si="2"/>
        <v>Единый рекламный канал (ЕРК)</v>
      </c>
      <c r="O26" s="37" t="str">
        <f t="shared" si="2"/>
        <v>All 25-49</v>
      </c>
      <c r="P26" s="39" t="s">
        <v>107</v>
      </c>
      <c r="Q26" s="39" t="s">
        <v>107</v>
      </c>
      <c r="R26" s="39" t="s">
        <v>107</v>
      </c>
      <c r="S26" s="39" t="s">
        <v>107</v>
      </c>
      <c r="T26" s="39" t="s">
        <v>96</v>
      </c>
      <c r="U26" s="39" t="s">
        <v>96</v>
      </c>
      <c r="V26" s="39" t="s">
        <v>107</v>
      </c>
      <c r="W26" s="39" t="s">
        <v>107</v>
      </c>
      <c r="X26" s="39" t="s">
        <v>96</v>
      </c>
      <c r="Y26" s="167"/>
      <c r="Z26" s="26"/>
      <c r="AA26" s="26"/>
      <c r="AB26" s="26"/>
      <c r="AC26" s="26"/>
      <c r="AD26" s="26"/>
    </row>
    <row r="27" spans="1:30" s="11" customForma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14" customFormat="1" ht="57" customHeight="1" x14ac:dyDescent="0.2">
      <c r="A28" s="40"/>
      <c r="B28" s="370" t="s">
        <v>108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40"/>
      <c r="N28" s="370" t="s">
        <v>108</v>
      </c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42"/>
      <c r="Z28" s="42"/>
      <c r="AA28" s="42"/>
      <c r="AB28" s="42"/>
      <c r="AC28" s="42"/>
      <c r="AD28" s="42"/>
    </row>
    <row r="29" spans="1:30" s="15" customFormat="1" x14ac:dyDescent="0.2">
      <c r="A29" s="41"/>
      <c r="B29" s="371" t="s">
        <v>97</v>
      </c>
      <c r="C29" s="373" t="s">
        <v>109</v>
      </c>
      <c r="D29" s="373"/>
      <c r="E29" s="373"/>
      <c r="F29" s="40"/>
      <c r="G29" s="40"/>
      <c r="H29" s="40"/>
      <c r="I29" s="40"/>
      <c r="J29" s="40"/>
      <c r="K29" s="40"/>
      <c r="L29" s="40"/>
      <c r="M29" s="42"/>
      <c r="N29" s="371" t="s">
        <v>97</v>
      </c>
      <c r="O29" s="373" t="s">
        <v>109</v>
      </c>
      <c r="P29" s="373"/>
      <c r="Q29" s="373"/>
      <c r="R29" s="40"/>
      <c r="S29" s="40"/>
      <c r="T29" s="40"/>
      <c r="U29" s="40"/>
      <c r="V29" s="40"/>
      <c r="W29" s="40"/>
      <c r="X29" s="40"/>
      <c r="Y29" s="42"/>
      <c r="Z29" s="42"/>
      <c r="AA29" s="42"/>
      <c r="AB29" s="42"/>
      <c r="AC29" s="42"/>
      <c r="AD29" s="42"/>
    </row>
    <row r="30" spans="1:30" s="15" customFormat="1" x14ac:dyDescent="0.2">
      <c r="A30" s="41"/>
      <c r="B30" s="372"/>
      <c r="C30" s="43" t="s">
        <v>92</v>
      </c>
      <c r="D30" s="43" t="s">
        <v>93</v>
      </c>
      <c r="E30" s="43" t="s">
        <v>104</v>
      </c>
      <c r="F30" s="40"/>
      <c r="G30" s="40"/>
      <c r="H30" s="40"/>
      <c r="I30" s="40"/>
      <c r="J30" s="40"/>
      <c r="K30" s="40"/>
      <c r="L30" s="40"/>
      <c r="M30" s="42"/>
      <c r="N30" s="372"/>
      <c r="O30" s="43" t="s">
        <v>92</v>
      </c>
      <c r="P30" s="43" t="s">
        <v>93</v>
      </c>
      <c r="Q30" s="43" t="s">
        <v>104</v>
      </c>
      <c r="R30" s="40"/>
      <c r="S30" s="40"/>
      <c r="T30" s="40"/>
      <c r="U30" s="40"/>
      <c r="V30" s="40"/>
      <c r="W30" s="40"/>
      <c r="X30" s="40"/>
      <c r="Y30" s="42"/>
      <c r="Z30" s="42"/>
      <c r="AA30" s="42"/>
      <c r="AB30" s="42"/>
      <c r="AC30" s="42"/>
      <c r="AD30" s="42"/>
    </row>
    <row r="31" spans="1:30" s="15" customFormat="1" ht="12" customHeight="1" x14ac:dyDescent="0.2">
      <c r="A31" s="41"/>
      <c r="B31" s="44" t="str">
        <f t="shared" ref="B31:B47" si="9">B10</f>
        <v>Первый</v>
      </c>
      <c r="C31" s="16">
        <v>0.1</v>
      </c>
      <c r="D31" s="16">
        <v>0.1</v>
      </c>
      <c r="E31" s="16" t="s">
        <v>96</v>
      </c>
      <c r="F31" s="40"/>
      <c r="G31" s="40"/>
      <c r="H31" s="40"/>
      <c r="I31" s="40"/>
      <c r="J31" s="40"/>
      <c r="K31" s="40"/>
      <c r="L31" s="40"/>
      <c r="M31" s="42"/>
      <c r="N31" s="44" t="str">
        <f t="shared" ref="N31:N47" si="10">N10</f>
        <v>Первый</v>
      </c>
      <c r="O31" s="17">
        <v>0.1</v>
      </c>
      <c r="P31" s="18">
        <v>0.1</v>
      </c>
      <c r="Q31" s="18" t="s">
        <v>96</v>
      </c>
      <c r="R31" s="40"/>
      <c r="S31" s="40"/>
      <c r="T31" s="40"/>
      <c r="U31" s="40"/>
      <c r="V31" s="40"/>
      <c r="W31" s="40"/>
      <c r="X31" s="40"/>
      <c r="Y31" s="42"/>
      <c r="Z31" s="42"/>
      <c r="AA31" s="42"/>
      <c r="AB31" s="42"/>
      <c r="AC31" s="42"/>
      <c r="AD31" s="42"/>
    </row>
    <row r="32" spans="1:30" s="15" customFormat="1" ht="12" customHeight="1" x14ac:dyDescent="0.2">
      <c r="A32" s="41"/>
      <c r="B32" s="44" t="str">
        <f t="shared" si="9"/>
        <v>Россия-1</v>
      </c>
      <c r="C32" s="16">
        <v>0.1</v>
      </c>
      <c r="D32" s="16">
        <v>0.1</v>
      </c>
      <c r="E32" s="16" t="s">
        <v>96</v>
      </c>
      <c r="F32" s="40"/>
      <c r="G32" s="40"/>
      <c r="H32" s="40"/>
      <c r="I32" s="40"/>
      <c r="J32" s="40"/>
      <c r="K32" s="40"/>
      <c r="L32" s="40"/>
      <c r="M32" s="42"/>
      <c r="N32" s="44" t="str">
        <f t="shared" si="10"/>
        <v>Россия-1</v>
      </c>
      <c r="O32" s="17">
        <v>0.1</v>
      </c>
      <c r="P32" s="18">
        <v>0.1</v>
      </c>
      <c r="Q32" s="18" t="s">
        <v>96</v>
      </c>
      <c r="R32" s="40"/>
      <c r="S32" s="40"/>
      <c r="T32" s="40"/>
      <c r="U32" s="40"/>
      <c r="V32" s="40"/>
      <c r="W32" s="40"/>
      <c r="X32" s="40"/>
      <c r="Y32" s="42"/>
      <c r="Z32" s="42"/>
      <c r="AA32" s="42"/>
      <c r="AB32" s="42"/>
      <c r="AC32" s="42"/>
      <c r="AD32" s="42"/>
    </row>
    <row r="33" spans="1:30" s="15" customFormat="1" ht="12" customHeight="1" x14ac:dyDescent="0.2">
      <c r="A33" s="41"/>
      <c r="B33" s="44" t="str">
        <f t="shared" si="9"/>
        <v>НТВ</v>
      </c>
      <c r="C33" s="16">
        <v>0.1</v>
      </c>
      <c r="D33" s="16">
        <v>0.1</v>
      </c>
      <c r="E33" s="16" t="s">
        <v>96</v>
      </c>
      <c r="F33" s="40"/>
      <c r="G33" s="40"/>
      <c r="H33" s="40"/>
      <c r="I33" s="40"/>
      <c r="J33" s="40"/>
      <c r="K33" s="40"/>
      <c r="L33" s="40"/>
      <c r="M33" s="42"/>
      <c r="N33" s="44" t="str">
        <f t="shared" si="10"/>
        <v>НТВ</v>
      </c>
      <c r="O33" s="17">
        <v>0.1</v>
      </c>
      <c r="P33" s="18">
        <v>0.1</v>
      </c>
      <c r="Q33" s="18" t="s">
        <v>96</v>
      </c>
      <c r="R33" s="40"/>
      <c r="S33" s="40"/>
      <c r="T33" s="40"/>
      <c r="U33" s="40"/>
      <c r="V33" s="40"/>
      <c r="W33" s="40"/>
      <c r="X33" s="40"/>
      <c r="Y33" s="42"/>
      <c r="Z33" s="42"/>
      <c r="AA33" s="42"/>
      <c r="AB33" s="42"/>
      <c r="AC33" s="42"/>
      <c r="AD33" s="42"/>
    </row>
    <row r="34" spans="1:30" s="15" customFormat="1" ht="12" customHeight="1" x14ac:dyDescent="0.2">
      <c r="A34" s="41"/>
      <c r="B34" s="44" t="str">
        <f t="shared" si="9"/>
        <v>ТНТ</v>
      </c>
      <c r="C34" s="16">
        <v>0.1</v>
      </c>
      <c r="D34" s="16">
        <v>0.1</v>
      </c>
      <c r="E34" s="16" t="s">
        <v>96</v>
      </c>
      <c r="F34" s="40"/>
      <c r="G34" s="42"/>
      <c r="H34" s="42"/>
      <c r="I34" s="42"/>
      <c r="J34" s="40"/>
      <c r="K34" s="40"/>
      <c r="L34" s="40"/>
      <c r="M34" s="42"/>
      <c r="N34" s="44" t="str">
        <f t="shared" si="10"/>
        <v>ТНТ</v>
      </c>
      <c r="O34" s="17">
        <v>0.1</v>
      </c>
      <c r="P34" s="18">
        <v>0.1</v>
      </c>
      <c r="Q34" s="18" t="s">
        <v>96</v>
      </c>
      <c r="R34" s="40"/>
      <c r="S34" s="42"/>
      <c r="T34" s="42"/>
      <c r="U34" s="42"/>
      <c r="V34" s="40"/>
      <c r="W34" s="40"/>
      <c r="X34" s="40"/>
      <c r="Y34" s="42"/>
      <c r="Z34" s="42"/>
      <c r="AA34" s="42"/>
      <c r="AB34" s="42"/>
      <c r="AC34" s="42"/>
      <c r="AD34" s="42"/>
    </row>
    <row r="35" spans="1:30" s="15" customFormat="1" ht="12" customHeight="1" x14ac:dyDescent="0.2">
      <c r="A35" s="41"/>
      <c r="B35" s="44" t="str">
        <f t="shared" si="9"/>
        <v>СТС</v>
      </c>
      <c r="C35" s="16">
        <v>0.1</v>
      </c>
      <c r="D35" s="16">
        <v>0.1</v>
      </c>
      <c r="E35" s="16" t="s">
        <v>96</v>
      </c>
      <c r="F35" s="40"/>
      <c r="G35" s="42"/>
      <c r="H35" s="42"/>
      <c r="I35" s="42"/>
      <c r="J35" s="40"/>
      <c r="K35" s="40"/>
      <c r="L35" s="40"/>
      <c r="M35" s="42"/>
      <c r="N35" s="44" t="str">
        <f t="shared" si="10"/>
        <v>СТС</v>
      </c>
      <c r="O35" s="17">
        <v>0.1</v>
      </c>
      <c r="P35" s="18">
        <v>0.1</v>
      </c>
      <c r="Q35" s="18" t="s">
        <v>96</v>
      </c>
      <c r="R35" s="40"/>
      <c r="S35" s="42"/>
      <c r="T35" s="42"/>
      <c r="U35" s="42"/>
      <c r="V35" s="40"/>
      <c r="W35" s="40"/>
      <c r="X35" s="40"/>
      <c r="Y35" s="42"/>
      <c r="Z35" s="42"/>
      <c r="AA35" s="42"/>
      <c r="AB35" s="42"/>
      <c r="AC35" s="42"/>
      <c r="AD35" s="42"/>
    </row>
    <row r="36" spans="1:30" s="15" customFormat="1" ht="12" customHeight="1" x14ac:dyDescent="0.2">
      <c r="A36" s="41"/>
      <c r="B36" s="44" t="str">
        <f t="shared" si="9"/>
        <v>5-канал</v>
      </c>
      <c r="C36" s="16">
        <v>0.1</v>
      </c>
      <c r="D36" s="16">
        <v>0.1</v>
      </c>
      <c r="E36" s="16" t="s">
        <v>96</v>
      </c>
      <c r="F36" s="40"/>
      <c r="G36" s="42"/>
      <c r="H36" s="42"/>
      <c r="I36" s="42"/>
      <c r="J36" s="40"/>
      <c r="K36" s="40"/>
      <c r="L36" s="40"/>
      <c r="M36" s="42"/>
      <c r="N36" s="44" t="str">
        <f t="shared" si="10"/>
        <v>5-канал</v>
      </c>
      <c r="O36" s="17">
        <v>0.1</v>
      </c>
      <c r="P36" s="18">
        <v>0.1</v>
      </c>
      <c r="Q36" s="18" t="s">
        <v>96</v>
      </c>
      <c r="R36" s="40"/>
      <c r="S36" s="42"/>
      <c r="T36" s="42"/>
      <c r="U36" s="42"/>
      <c r="V36" s="40"/>
      <c r="W36" s="40"/>
      <c r="X36" s="40"/>
      <c r="Y36" s="42"/>
      <c r="Z36" s="42"/>
      <c r="AA36" s="42"/>
      <c r="AB36" s="42"/>
      <c r="AC36" s="42"/>
      <c r="AD36" s="42"/>
    </row>
    <row r="37" spans="1:30" s="15" customFormat="1" ht="12" customHeight="1" x14ac:dyDescent="0.2">
      <c r="A37" s="41"/>
      <c r="B37" s="44" t="str">
        <f t="shared" si="9"/>
        <v>Рен-ТВ</v>
      </c>
      <c r="C37" s="16">
        <v>0.1</v>
      </c>
      <c r="D37" s="16">
        <v>0.1</v>
      </c>
      <c r="E37" s="16" t="s">
        <v>96</v>
      </c>
      <c r="F37" s="40"/>
      <c r="G37" s="42"/>
      <c r="H37" s="42"/>
      <c r="I37" s="42"/>
      <c r="J37" s="40"/>
      <c r="K37" s="40"/>
      <c r="L37" s="40"/>
      <c r="M37" s="42"/>
      <c r="N37" s="44" t="str">
        <f t="shared" si="10"/>
        <v>Рен-ТВ</v>
      </c>
      <c r="O37" s="17">
        <v>0.1</v>
      </c>
      <c r="P37" s="18">
        <v>0.1</v>
      </c>
      <c r="Q37" s="18" t="s">
        <v>96</v>
      </c>
      <c r="R37" s="40"/>
      <c r="S37" s="42"/>
      <c r="T37" s="42"/>
      <c r="U37" s="42"/>
      <c r="V37" s="40"/>
      <c r="W37" s="40"/>
      <c r="X37" s="40"/>
      <c r="Y37" s="42"/>
      <c r="Z37" s="42"/>
      <c r="AA37" s="42"/>
      <c r="AB37" s="42"/>
      <c r="AC37" s="42"/>
      <c r="AD37" s="42"/>
    </row>
    <row r="38" spans="1:30" s="15" customFormat="1" ht="12" customHeight="1" x14ac:dyDescent="0.2">
      <c r="A38" s="41"/>
      <c r="B38" s="44" t="str">
        <f t="shared" si="9"/>
        <v>Домашний</v>
      </c>
      <c r="C38" s="16">
        <v>0.1</v>
      </c>
      <c r="D38" s="16">
        <v>0.1</v>
      </c>
      <c r="E38" s="16" t="s">
        <v>96</v>
      </c>
      <c r="F38" s="40"/>
      <c r="G38" s="42"/>
      <c r="H38" s="42"/>
      <c r="I38" s="42"/>
      <c r="J38" s="40"/>
      <c r="K38" s="40"/>
      <c r="L38" s="40"/>
      <c r="M38" s="42"/>
      <c r="N38" s="44" t="str">
        <f t="shared" si="10"/>
        <v>Домашний</v>
      </c>
      <c r="O38" s="17">
        <v>0.1</v>
      </c>
      <c r="P38" s="18">
        <v>0.1</v>
      </c>
      <c r="Q38" s="18" t="s">
        <v>96</v>
      </c>
      <c r="R38" s="40"/>
      <c r="S38" s="42"/>
      <c r="T38" s="42"/>
      <c r="U38" s="42"/>
      <c r="V38" s="40"/>
      <c r="W38" s="40"/>
      <c r="X38" s="40"/>
      <c r="Y38" s="42"/>
      <c r="Z38" s="42"/>
      <c r="AA38" s="42"/>
      <c r="AB38" s="42"/>
      <c r="AC38" s="42"/>
      <c r="AD38" s="42"/>
    </row>
    <row r="39" spans="1:30" s="15" customFormat="1" ht="12" customHeight="1" x14ac:dyDescent="0.2">
      <c r="A39" s="41"/>
      <c r="B39" s="44" t="str">
        <f t="shared" si="9"/>
        <v>ТВ-3</v>
      </c>
      <c r="C39" s="16">
        <v>0.1</v>
      </c>
      <c r="D39" s="16">
        <v>0.1</v>
      </c>
      <c r="E39" s="16" t="s">
        <v>96</v>
      </c>
      <c r="F39" s="40"/>
      <c r="G39" s="42"/>
      <c r="H39" s="42"/>
      <c r="I39" s="42"/>
      <c r="J39" s="40"/>
      <c r="K39" s="40"/>
      <c r="L39" s="40"/>
      <c r="M39" s="42"/>
      <c r="N39" s="44" t="str">
        <f t="shared" si="10"/>
        <v>ТВ-3</v>
      </c>
      <c r="O39" s="17">
        <v>0.1</v>
      </c>
      <c r="P39" s="18">
        <v>0.1</v>
      </c>
      <c r="Q39" s="18" t="s">
        <v>96</v>
      </c>
      <c r="R39" s="40"/>
      <c r="S39" s="42"/>
      <c r="T39" s="42"/>
      <c r="U39" s="42"/>
      <c r="V39" s="40"/>
      <c r="W39" s="40"/>
      <c r="X39" s="40"/>
      <c r="Y39" s="42"/>
      <c r="Z39" s="42"/>
      <c r="AA39" s="42"/>
      <c r="AB39" s="42"/>
      <c r="AC39" s="42"/>
      <c r="AD39" s="42"/>
    </row>
    <row r="40" spans="1:30" s="15" customFormat="1" ht="12" customHeight="1" x14ac:dyDescent="0.2">
      <c r="A40" s="41"/>
      <c r="B40" s="44" t="str">
        <f t="shared" si="9"/>
        <v>Пятница</v>
      </c>
      <c r="C40" s="16">
        <v>0.1</v>
      </c>
      <c r="D40" s="16">
        <v>0.1</v>
      </c>
      <c r="E40" s="16" t="s">
        <v>96</v>
      </c>
      <c r="F40" s="40"/>
      <c r="G40" s="42"/>
      <c r="H40" s="42"/>
      <c r="I40" s="42"/>
      <c r="J40" s="40"/>
      <c r="K40" s="40"/>
      <c r="L40" s="40"/>
      <c r="M40" s="42"/>
      <c r="N40" s="44" t="str">
        <f t="shared" si="10"/>
        <v>Пятница</v>
      </c>
      <c r="O40" s="17">
        <v>0.1</v>
      </c>
      <c r="P40" s="18">
        <v>0.1</v>
      </c>
      <c r="Q40" s="18" t="s">
        <v>96</v>
      </c>
      <c r="R40" s="40"/>
      <c r="S40" s="42"/>
      <c r="T40" s="42"/>
      <c r="U40" s="42"/>
      <c r="V40" s="40"/>
      <c r="W40" s="40"/>
      <c r="X40" s="40"/>
      <c r="Y40" s="42"/>
      <c r="Z40" s="42"/>
      <c r="AA40" s="42"/>
      <c r="AB40" s="42"/>
      <c r="AC40" s="42"/>
      <c r="AD40" s="42"/>
    </row>
    <row r="41" spans="1:30" s="15" customFormat="1" ht="12" customHeight="1" x14ac:dyDescent="0.2">
      <c r="A41" s="41"/>
      <c r="B41" s="44" t="str">
        <f t="shared" si="9"/>
        <v>ТВЦентр</v>
      </c>
      <c r="C41" s="16">
        <v>0.1</v>
      </c>
      <c r="D41" s="16">
        <v>0.1</v>
      </c>
      <c r="E41" s="16" t="s">
        <v>96</v>
      </c>
      <c r="F41" s="40"/>
      <c r="G41" s="42"/>
      <c r="H41" s="42"/>
      <c r="I41" s="42"/>
      <c r="J41" s="40"/>
      <c r="K41" s="40"/>
      <c r="L41" s="40"/>
      <c r="M41" s="42"/>
      <c r="N41" s="44" t="str">
        <f t="shared" si="10"/>
        <v>ТВЦентр</v>
      </c>
      <c r="O41" s="17">
        <v>0.1</v>
      </c>
      <c r="P41" s="18">
        <v>0.1</v>
      </c>
      <c r="Q41" s="18" t="s">
        <v>96</v>
      </c>
      <c r="R41" s="40"/>
      <c r="S41" s="42"/>
      <c r="T41" s="42"/>
      <c r="U41" s="42"/>
      <c r="V41" s="40"/>
      <c r="W41" s="40"/>
      <c r="X41" s="40"/>
      <c r="Y41" s="42"/>
      <c r="Z41" s="42"/>
      <c r="AA41" s="42"/>
      <c r="AB41" s="42"/>
      <c r="AC41" s="42"/>
      <c r="AD41" s="42"/>
    </row>
    <row r="42" spans="1:30" s="15" customFormat="1" ht="12" customHeight="1" x14ac:dyDescent="0.2">
      <c r="A42" s="41"/>
      <c r="B42" s="44" t="str">
        <f t="shared" si="9"/>
        <v>Звезда</v>
      </c>
      <c r="C42" s="16">
        <v>0.1</v>
      </c>
      <c r="D42" s="16">
        <v>0.1</v>
      </c>
      <c r="E42" s="16" t="s">
        <v>96</v>
      </c>
      <c r="F42" s="40"/>
      <c r="G42" s="42"/>
      <c r="H42" s="42"/>
      <c r="I42" s="42"/>
      <c r="J42" s="40"/>
      <c r="K42" s="40"/>
      <c r="L42" s="40"/>
      <c r="M42" s="42"/>
      <c r="N42" s="44" t="str">
        <f t="shared" si="10"/>
        <v>Звезда</v>
      </c>
      <c r="O42" s="17">
        <v>0.1</v>
      </c>
      <c r="P42" s="18">
        <v>0.1</v>
      </c>
      <c r="Q42" s="18" t="s">
        <v>96</v>
      </c>
      <c r="R42" s="40"/>
      <c r="S42" s="42"/>
      <c r="T42" s="42"/>
      <c r="U42" s="42"/>
      <c r="V42" s="40"/>
      <c r="W42" s="40"/>
      <c r="X42" s="40"/>
      <c r="Y42" s="42"/>
      <c r="Z42" s="42"/>
      <c r="AA42" s="42"/>
      <c r="AB42" s="42"/>
      <c r="AC42" s="42"/>
      <c r="AD42" s="42"/>
    </row>
    <row r="43" spans="1:30" s="15" customFormat="1" ht="12" customHeight="1" x14ac:dyDescent="0.2">
      <c r="A43" s="41"/>
      <c r="B43" s="44" t="str">
        <f t="shared" si="9"/>
        <v>Россия 24</v>
      </c>
      <c r="C43" s="16">
        <v>0.1</v>
      </c>
      <c r="D43" s="16">
        <v>0.1</v>
      </c>
      <c r="E43" s="16" t="s">
        <v>96</v>
      </c>
      <c r="F43" s="40"/>
      <c r="G43" s="42"/>
      <c r="H43" s="42"/>
      <c r="I43" s="42"/>
      <c r="J43" s="40"/>
      <c r="K43" s="40"/>
      <c r="L43" s="40"/>
      <c r="M43" s="42"/>
      <c r="N43" s="44" t="str">
        <f t="shared" si="10"/>
        <v>Россия 24</v>
      </c>
      <c r="O43" s="17">
        <v>0.1</v>
      </c>
      <c r="P43" s="18">
        <v>0.1</v>
      </c>
      <c r="Q43" s="18" t="s">
        <v>96</v>
      </c>
      <c r="R43" s="40"/>
      <c r="S43" s="42"/>
      <c r="T43" s="42"/>
      <c r="U43" s="42"/>
      <c r="V43" s="40"/>
      <c r="W43" s="40"/>
      <c r="X43" s="40"/>
      <c r="Y43" s="42"/>
      <c r="Z43" s="42"/>
      <c r="AA43" s="42"/>
      <c r="AB43" s="42"/>
      <c r="AC43" s="42"/>
      <c r="AD43" s="42"/>
    </row>
    <row r="44" spans="1:30" s="15" customFormat="1" ht="12" customHeight="1" x14ac:dyDescent="0.2">
      <c r="A44" s="41"/>
      <c r="B44" s="44" t="str">
        <f t="shared" si="9"/>
        <v>Матч-ТВ</v>
      </c>
      <c r="C44" s="16">
        <v>0.1</v>
      </c>
      <c r="D44" s="16">
        <v>0.1</v>
      </c>
      <c r="E44" s="16" t="s">
        <v>96</v>
      </c>
      <c r="F44" s="40"/>
      <c r="G44" s="42"/>
      <c r="H44" s="42"/>
      <c r="I44" s="42"/>
      <c r="J44" s="40"/>
      <c r="K44" s="40"/>
      <c r="L44" s="40"/>
      <c r="M44" s="42"/>
      <c r="N44" s="44" t="str">
        <f t="shared" si="10"/>
        <v>Матч-ТВ</v>
      </c>
      <c r="O44" s="17">
        <v>0.1</v>
      </c>
      <c r="P44" s="18">
        <v>0.1</v>
      </c>
      <c r="Q44" s="18" t="s">
        <v>96</v>
      </c>
      <c r="R44" s="40"/>
      <c r="S44" s="42"/>
      <c r="T44" s="42"/>
      <c r="U44" s="42"/>
      <c r="V44" s="40"/>
      <c r="W44" s="40"/>
      <c r="X44" s="40"/>
      <c r="Y44" s="42"/>
      <c r="Z44" s="42"/>
      <c r="AA44" s="42"/>
      <c r="AB44" s="42"/>
      <c r="AC44" s="42"/>
      <c r="AD44" s="42"/>
    </row>
    <row r="45" spans="1:30" s="15" customFormat="1" ht="12" customHeight="1" x14ac:dyDescent="0.2">
      <c r="A45" s="41"/>
      <c r="B45" s="44" t="str">
        <f t="shared" si="9"/>
        <v>ТНТ-4</v>
      </c>
      <c r="C45" s="16">
        <v>0.1</v>
      </c>
      <c r="D45" s="16">
        <v>0.1</v>
      </c>
      <c r="E45" s="16" t="s">
        <v>96</v>
      </c>
      <c r="F45" s="40"/>
      <c r="G45" s="42"/>
      <c r="H45" s="42"/>
      <c r="I45" s="42"/>
      <c r="J45" s="40"/>
      <c r="K45" s="40"/>
      <c r="L45" s="40"/>
      <c r="M45" s="42"/>
      <c r="N45" s="44" t="str">
        <f t="shared" si="10"/>
        <v>ТНТ-4</v>
      </c>
      <c r="O45" s="17">
        <v>0.1</v>
      </c>
      <c r="P45" s="18">
        <v>0.1</v>
      </c>
      <c r="Q45" s="18" t="s">
        <v>96</v>
      </c>
      <c r="R45" s="40"/>
      <c r="S45" s="42"/>
      <c r="T45" s="42"/>
      <c r="U45" s="42"/>
      <c r="V45" s="40"/>
      <c r="W45" s="40"/>
      <c r="X45" s="40"/>
      <c r="Y45" s="42"/>
      <c r="Z45" s="42"/>
      <c r="AA45" s="42"/>
      <c r="AB45" s="42"/>
      <c r="AC45" s="42"/>
      <c r="AD45" s="42"/>
    </row>
    <row r="46" spans="1:30" s="15" customFormat="1" ht="12" customHeight="1" x14ac:dyDescent="0.2">
      <c r="A46" s="41"/>
      <c r="B46" s="44" t="str">
        <f t="shared" si="9"/>
        <v>Суббота</v>
      </c>
      <c r="C46" s="16">
        <v>0.1</v>
      </c>
      <c r="D46" s="16">
        <v>0.1</v>
      </c>
      <c r="E46" s="16" t="s">
        <v>96</v>
      </c>
      <c r="F46" s="40"/>
      <c r="G46" s="42"/>
      <c r="H46" s="42"/>
      <c r="I46" s="42"/>
      <c r="J46" s="40"/>
      <c r="K46" s="40"/>
      <c r="L46" s="40"/>
      <c r="M46" s="42"/>
      <c r="N46" s="44" t="str">
        <f t="shared" si="10"/>
        <v>Суббота</v>
      </c>
      <c r="O46" s="17">
        <v>0.1</v>
      </c>
      <c r="P46" s="18">
        <v>0.1</v>
      </c>
      <c r="Q46" s="18" t="s">
        <v>96</v>
      </c>
      <c r="R46" s="40"/>
      <c r="S46" s="42"/>
      <c r="T46" s="42"/>
      <c r="U46" s="42"/>
      <c r="V46" s="40"/>
      <c r="W46" s="40"/>
      <c r="X46" s="40"/>
      <c r="Y46" s="42"/>
      <c r="Z46" s="42"/>
      <c r="AA46" s="42"/>
      <c r="AB46" s="42"/>
      <c r="AC46" s="42"/>
      <c r="AD46" s="42"/>
    </row>
    <row r="47" spans="1:30" s="15" customFormat="1" ht="12" customHeight="1" x14ac:dyDescent="0.2">
      <c r="A47" s="41"/>
      <c r="B47" s="44" t="str">
        <f t="shared" si="9"/>
        <v>Единый рекламный канал (ЕРК)</v>
      </c>
      <c r="C47" s="16" t="s">
        <v>107</v>
      </c>
      <c r="D47" s="16" t="s">
        <v>107</v>
      </c>
      <c r="E47" s="16">
        <v>0</v>
      </c>
      <c r="F47" s="40"/>
      <c r="G47" s="40"/>
      <c r="H47" s="40"/>
      <c r="I47" s="40"/>
      <c r="J47" s="40"/>
      <c r="K47" s="40"/>
      <c r="L47" s="40"/>
      <c r="M47" s="42"/>
      <c r="N47" s="44" t="str">
        <f t="shared" si="10"/>
        <v>Единый рекламный канал (ЕРК)</v>
      </c>
      <c r="O47" s="16" t="s">
        <v>107</v>
      </c>
      <c r="P47" s="16" t="s">
        <v>107</v>
      </c>
      <c r="Q47" s="18">
        <v>0</v>
      </c>
      <c r="R47" s="40"/>
      <c r="S47" s="40"/>
      <c r="T47" s="40"/>
      <c r="U47" s="40"/>
      <c r="V47" s="40"/>
      <c r="W47" s="40"/>
      <c r="X47" s="40"/>
      <c r="Y47" s="42"/>
      <c r="Z47" s="42"/>
      <c r="AA47" s="42"/>
      <c r="AB47" s="42"/>
      <c r="AC47" s="42"/>
      <c r="AD47" s="42"/>
    </row>
    <row r="48" spans="1:30" s="11" customFormat="1" x14ac:dyDescent="0.2">
      <c r="A48" s="26"/>
      <c r="B48" s="26"/>
      <c r="C48" s="26"/>
      <c r="D48" s="26"/>
      <c r="E48" s="26"/>
      <c r="F48" s="26"/>
      <c r="G48" s="45"/>
      <c r="H48" s="45"/>
      <c r="I48" s="45"/>
      <c r="J48" s="45"/>
      <c r="K48" s="45"/>
      <c r="L48" s="45"/>
      <c r="M48" s="26"/>
      <c r="N48" s="26"/>
      <c r="O48" s="26"/>
      <c r="P48" s="26"/>
      <c r="Q48" s="26"/>
      <c r="R48" s="26"/>
      <c r="S48" s="45"/>
      <c r="T48" s="45"/>
      <c r="U48" s="45"/>
      <c r="V48" s="45"/>
      <c r="W48" s="45"/>
      <c r="X48" s="45"/>
      <c r="Y48" s="26"/>
      <c r="Z48" s="26"/>
      <c r="AA48" s="26"/>
      <c r="AB48" s="26"/>
      <c r="AC48" s="26"/>
      <c r="AD48" s="26"/>
    </row>
    <row r="49" spans="1:30" s="14" customFormat="1" x14ac:dyDescent="0.2">
      <c r="A49" s="41"/>
      <c r="B49" s="374" t="s">
        <v>110</v>
      </c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42"/>
      <c r="N49" s="374" t="s">
        <v>110</v>
      </c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42"/>
      <c r="Z49" s="42"/>
      <c r="AA49" s="42"/>
      <c r="AB49" s="42"/>
      <c r="AC49" s="42"/>
      <c r="AD49" s="42"/>
    </row>
    <row r="50" spans="1:30" s="15" customFormat="1" ht="51" x14ac:dyDescent="0.2">
      <c r="A50" s="42"/>
      <c r="B50" s="46" t="s">
        <v>97</v>
      </c>
      <c r="C50" s="43" t="s">
        <v>111</v>
      </c>
      <c r="D50" s="43" t="s">
        <v>112</v>
      </c>
      <c r="E50" s="42"/>
      <c r="F50" s="42"/>
      <c r="G50" s="42"/>
      <c r="H50" s="42"/>
      <c r="I50" s="42"/>
      <c r="J50" s="42"/>
      <c r="K50" s="42"/>
      <c r="L50" s="42"/>
      <c r="M50" s="42"/>
      <c r="N50" s="46" t="s">
        <v>97</v>
      </c>
      <c r="O50" s="43" t="s">
        <v>111</v>
      </c>
      <c r="P50" s="43" t="s">
        <v>112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s="15" customFormat="1" x14ac:dyDescent="0.2">
      <c r="A51" s="42"/>
      <c r="B51" s="47" t="str">
        <f t="shared" ref="B51:B67" si="11">B31</f>
        <v>Первый</v>
      </c>
      <c r="C51" s="48" t="s">
        <v>113</v>
      </c>
      <c r="D51" s="48" t="s">
        <v>114</v>
      </c>
      <c r="E51" s="42"/>
      <c r="F51" s="42"/>
      <c r="G51" s="42"/>
      <c r="H51" s="42"/>
      <c r="I51" s="42"/>
      <c r="J51" s="42"/>
      <c r="K51" s="42"/>
      <c r="L51" s="42"/>
      <c r="M51" s="42"/>
      <c r="N51" s="47" t="str">
        <f t="shared" ref="N51:N67" si="12">N31</f>
        <v>Первый</v>
      </c>
      <c r="O51" s="48" t="s">
        <v>113</v>
      </c>
      <c r="P51" s="48" t="s">
        <v>114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s="15" customFormat="1" x14ac:dyDescent="0.2">
      <c r="A52" s="42"/>
      <c r="B52" s="47" t="str">
        <f t="shared" si="11"/>
        <v>Россия-1</v>
      </c>
      <c r="C52" s="48" t="s">
        <v>115</v>
      </c>
      <c r="D52" s="49" t="s">
        <v>116</v>
      </c>
      <c r="E52" s="42"/>
      <c r="F52" s="42"/>
      <c r="G52" s="42"/>
      <c r="H52" s="42"/>
      <c r="I52" s="42"/>
      <c r="J52" s="42"/>
      <c r="K52" s="42"/>
      <c r="L52" s="42"/>
      <c r="M52" s="42"/>
      <c r="N52" s="47" t="str">
        <f t="shared" si="12"/>
        <v>Россия-1</v>
      </c>
      <c r="O52" s="48" t="s">
        <v>115</v>
      </c>
      <c r="P52" s="49" t="s">
        <v>116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s="15" customFormat="1" x14ac:dyDescent="0.2">
      <c r="A53" s="42"/>
      <c r="B53" s="47" t="str">
        <f t="shared" si="11"/>
        <v>НТВ</v>
      </c>
      <c r="C53" s="48" t="s">
        <v>113</v>
      </c>
      <c r="D53" s="48" t="s">
        <v>114</v>
      </c>
      <c r="E53" s="42"/>
      <c r="F53" s="42"/>
      <c r="G53" s="42"/>
      <c r="H53" s="42"/>
      <c r="I53" s="42"/>
      <c r="J53" s="42"/>
      <c r="K53" s="42"/>
      <c r="L53" s="42"/>
      <c r="M53" s="42"/>
      <c r="N53" s="47" t="str">
        <f t="shared" si="12"/>
        <v>НТВ</v>
      </c>
      <c r="O53" s="48" t="s">
        <v>113</v>
      </c>
      <c r="P53" s="48" t="s">
        <v>114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s="15" customFormat="1" x14ac:dyDescent="0.2">
      <c r="A54" s="42"/>
      <c r="B54" s="47" t="str">
        <f t="shared" si="11"/>
        <v>ТНТ</v>
      </c>
      <c r="C54" s="48" t="s">
        <v>113</v>
      </c>
      <c r="D54" s="48" t="s">
        <v>114</v>
      </c>
      <c r="E54" s="42"/>
      <c r="F54" s="42"/>
      <c r="G54" s="42"/>
      <c r="H54" s="42"/>
      <c r="I54" s="42"/>
      <c r="J54" s="42"/>
      <c r="K54" s="42"/>
      <c r="L54" s="42"/>
      <c r="M54" s="42"/>
      <c r="N54" s="47" t="str">
        <f t="shared" si="12"/>
        <v>ТНТ</v>
      </c>
      <c r="O54" s="48" t="s">
        <v>113</v>
      </c>
      <c r="P54" s="48" t="s">
        <v>114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s="15" customFormat="1" x14ac:dyDescent="0.2">
      <c r="A55" s="42"/>
      <c r="B55" s="47" t="str">
        <f t="shared" si="11"/>
        <v>СТС</v>
      </c>
      <c r="C55" s="48" t="s">
        <v>113</v>
      </c>
      <c r="D55" s="49" t="s">
        <v>114</v>
      </c>
      <c r="E55" s="42"/>
      <c r="F55" s="42"/>
      <c r="G55" s="42"/>
      <c r="H55" s="42"/>
      <c r="I55" s="42"/>
      <c r="J55" s="42"/>
      <c r="K55" s="42"/>
      <c r="L55" s="42"/>
      <c r="M55" s="42"/>
      <c r="N55" s="47" t="str">
        <f t="shared" si="12"/>
        <v>СТС</v>
      </c>
      <c r="O55" s="48" t="s">
        <v>113</v>
      </c>
      <c r="P55" s="49" t="s">
        <v>114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s="15" customFormat="1" x14ac:dyDescent="0.2">
      <c r="A56" s="42"/>
      <c r="B56" s="47" t="str">
        <f t="shared" si="11"/>
        <v>5-канал</v>
      </c>
      <c r="C56" s="48" t="s">
        <v>113</v>
      </c>
      <c r="D56" s="49" t="s">
        <v>114</v>
      </c>
      <c r="E56" s="42"/>
      <c r="F56" s="42"/>
      <c r="G56" s="42"/>
      <c r="H56" s="42"/>
      <c r="I56" s="42"/>
      <c r="J56" s="42"/>
      <c r="K56" s="42"/>
      <c r="L56" s="42"/>
      <c r="M56" s="42"/>
      <c r="N56" s="47" t="str">
        <f t="shared" si="12"/>
        <v>5-канал</v>
      </c>
      <c r="O56" s="48" t="s">
        <v>113</v>
      </c>
      <c r="P56" s="49" t="s">
        <v>114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s="15" customFormat="1" x14ac:dyDescent="0.2">
      <c r="A57" s="42"/>
      <c r="B57" s="47" t="str">
        <f t="shared" si="11"/>
        <v>Рен-ТВ</v>
      </c>
      <c r="C57" s="48" t="s">
        <v>113</v>
      </c>
      <c r="D57" s="49" t="s">
        <v>114</v>
      </c>
      <c r="E57" s="42"/>
      <c r="F57" s="42"/>
      <c r="G57" s="42"/>
      <c r="H57" s="42"/>
      <c r="I57" s="42"/>
      <c r="J57" s="42"/>
      <c r="K57" s="42"/>
      <c r="L57" s="42"/>
      <c r="M57" s="42"/>
      <c r="N57" s="47" t="str">
        <f t="shared" si="12"/>
        <v>Рен-ТВ</v>
      </c>
      <c r="O57" s="48" t="s">
        <v>113</v>
      </c>
      <c r="P57" s="49" t="s">
        <v>114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s="15" customFormat="1" x14ac:dyDescent="0.2">
      <c r="A58" s="42"/>
      <c r="B58" s="47" t="str">
        <f t="shared" si="11"/>
        <v>Домашний</v>
      </c>
      <c r="C58" s="48" t="s">
        <v>117</v>
      </c>
      <c r="D58" s="49" t="s">
        <v>118</v>
      </c>
      <c r="E58" s="42"/>
      <c r="F58" s="42"/>
      <c r="G58" s="42"/>
      <c r="H58" s="42"/>
      <c r="I58" s="42"/>
      <c r="J58" s="42"/>
      <c r="K58" s="42"/>
      <c r="L58" s="42"/>
      <c r="M58" s="42"/>
      <c r="N58" s="47" t="str">
        <f t="shared" si="12"/>
        <v>Домашний</v>
      </c>
      <c r="O58" s="48" t="s">
        <v>117</v>
      </c>
      <c r="P58" s="49" t="s">
        <v>118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s="15" customFormat="1" x14ac:dyDescent="0.2">
      <c r="A59" s="42"/>
      <c r="B59" s="47" t="str">
        <f t="shared" si="11"/>
        <v>ТВ-3</v>
      </c>
      <c r="C59" s="48" t="s">
        <v>117</v>
      </c>
      <c r="D59" s="49" t="s">
        <v>118</v>
      </c>
      <c r="E59" s="42"/>
      <c r="F59" s="42"/>
      <c r="G59" s="42"/>
      <c r="H59" s="42"/>
      <c r="I59" s="42"/>
      <c r="J59" s="42"/>
      <c r="K59" s="42"/>
      <c r="L59" s="42"/>
      <c r="M59" s="42"/>
      <c r="N59" s="47" t="str">
        <f t="shared" si="12"/>
        <v>ТВ-3</v>
      </c>
      <c r="O59" s="48" t="s">
        <v>117</v>
      </c>
      <c r="P59" s="49" t="s">
        <v>118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s="15" customFormat="1" x14ac:dyDescent="0.2">
      <c r="A60" s="42"/>
      <c r="B60" s="47" t="str">
        <f t="shared" si="11"/>
        <v>Пятница</v>
      </c>
      <c r="C60" s="48" t="s">
        <v>117</v>
      </c>
      <c r="D60" s="49" t="s">
        <v>118</v>
      </c>
      <c r="E60" s="42"/>
      <c r="F60" s="42"/>
      <c r="G60" s="42"/>
      <c r="H60" s="42"/>
      <c r="I60" s="42"/>
      <c r="J60" s="42"/>
      <c r="K60" s="42"/>
      <c r="L60" s="42"/>
      <c r="M60" s="42"/>
      <c r="N60" s="47" t="str">
        <f t="shared" si="12"/>
        <v>Пятница</v>
      </c>
      <c r="O60" s="48" t="s">
        <v>117</v>
      </c>
      <c r="P60" s="49" t="s">
        <v>118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s="15" customFormat="1" x14ac:dyDescent="0.2">
      <c r="A61" s="42"/>
      <c r="B61" s="47" t="str">
        <f t="shared" si="11"/>
        <v>ТВЦентр</v>
      </c>
      <c r="C61" s="48" t="s">
        <v>117</v>
      </c>
      <c r="D61" s="49" t="s">
        <v>118</v>
      </c>
      <c r="E61" s="42"/>
      <c r="F61" s="42"/>
      <c r="G61" s="42"/>
      <c r="H61" s="42"/>
      <c r="I61" s="42"/>
      <c r="J61" s="42"/>
      <c r="K61" s="42"/>
      <c r="L61" s="42"/>
      <c r="M61" s="42"/>
      <c r="N61" s="47" t="str">
        <f t="shared" si="12"/>
        <v>ТВЦентр</v>
      </c>
      <c r="O61" s="48" t="s">
        <v>117</v>
      </c>
      <c r="P61" s="49" t="s">
        <v>118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s="15" customFormat="1" x14ac:dyDescent="0.2">
      <c r="A62" s="42"/>
      <c r="B62" s="47" t="str">
        <f t="shared" si="11"/>
        <v>Звезда</v>
      </c>
      <c r="C62" s="48" t="s">
        <v>117</v>
      </c>
      <c r="D62" s="49" t="s">
        <v>118</v>
      </c>
      <c r="E62" s="42"/>
      <c r="F62" s="42"/>
      <c r="G62" s="42"/>
      <c r="H62" s="42"/>
      <c r="I62" s="42"/>
      <c r="J62" s="42"/>
      <c r="K62" s="42"/>
      <c r="L62" s="42"/>
      <c r="M62" s="42"/>
      <c r="N62" s="47" t="str">
        <f t="shared" si="12"/>
        <v>Звезда</v>
      </c>
      <c r="O62" s="48" t="s">
        <v>117</v>
      </c>
      <c r="P62" s="49" t="s">
        <v>118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s="15" customFormat="1" x14ac:dyDescent="0.2">
      <c r="A63" s="42"/>
      <c r="B63" s="47" t="str">
        <f t="shared" si="11"/>
        <v>Россия 24</v>
      </c>
      <c r="C63" s="48" t="s">
        <v>113</v>
      </c>
      <c r="D63" s="49" t="s">
        <v>114</v>
      </c>
      <c r="E63" s="42"/>
      <c r="F63" s="42"/>
      <c r="G63" s="42"/>
      <c r="H63" s="42"/>
      <c r="I63" s="42"/>
      <c r="J63" s="42"/>
      <c r="K63" s="42"/>
      <c r="L63" s="42"/>
      <c r="M63" s="42"/>
      <c r="N63" s="47" t="str">
        <f t="shared" si="12"/>
        <v>Россия 24</v>
      </c>
      <c r="O63" s="48" t="s">
        <v>113</v>
      </c>
      <c r="P63" s="49" t="s">
        <v>114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s="15" customFormat="1" x14ac:dyDescent="0.2">
      <c r="A64" s="42"/>
      <c r="B64" s="47" t="str">
        <f t="shared" si="11"/>
        <v>Матч-ТВ</v>
      </c>
      <c r="C64" s="48" t="s">
        <v>121</v>
      </c>
      <c r="D64" s="49" t="s">
        <v>122</v>
      </c>
      <c r="E64" s="42"/>
      <c r="F64" s="42"/>
      <c r="G64" s="42"/>
      <c r="H64" s="42"/>
      <c r="I64" s="42"/>
      <c r="J64" s="42"/>
      <c r="K64" s="42"/>
      <c r="L64" s="42"/>
      <c r="M64" s="42"/>
      <c r="N64" s="47" t="str">
        <f t="shared" si="12"/>
        <v>Матч-ТВ</v>
      </c>
      <c r="O64" s="48" t="s">
        <v>121</v>
      </c>
      <c r="P64" s="49" t="s">
        <v>122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s="15" customFormat="1" x14ac:dyDescent="0.2">
      <c r="A65" s="42"/>
      <c r="B65" s="47" t="str">
        <f t="shared" si="11"/>
        <v>ТНТ-4</v>
      </c>
      <c r="C65" s="48" t="s">
        <v>119</v>
      </c>
      <c r="D65" s="49" t="s">
        <v>120</v>
      </c>
      <c r="E65" s="42"/>
      <c r="F65" s="42"/>
      <c r="G65" s="42"/>
      <c r="H65" s="42"/>
      <c r="I65" s="42"/>
      <c r="J65" s="42"/>
      <c r="K65" s="42"/>
      <c r="L65" s="42"/>
      <c r="M65" s="42"/>
      <c r="N65" s="47" t="str">
        <f t="shared" si="12"/>
        <v>ТНТ-4</v>
      </c>
      <c r="O65" s="48" t="s">
        <v>119</v>
      </c>
      <c r="P65" s="49" t="s">
        <v>120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s="15" customFormat="1" x14ac:dyDescent="0.2">
      <c r="A66" s="42"/>
      <c r="B66" s="47" t="str">
        <f t="shared" si="11"/>
        <v>Суббота</v>
      </c>
      <c r="C66" s="48" t="s">
        <v>123</v>
      </c>
      <c r="D66" s="49" t="s">
        <v>124</v>
      </c>
      <c r="E66" s="42"/>
      <c r="F66" s="42"/>
      <c r="G66" s="42"/>
      <c r="H66" s="42"/>
      <c r="I66" s="42"/>
      <c r="J66" s="42"/>
      <c r="K66" s="42"/>
      <c r="L66" s="42"/>
      <c r="M66" s="42"/>
      <c r="N66" s="47" t="str">
        <f t="shared" si="12"/>
        <v>Суббота</v>
      </c>
      <c r="O66" s="48" t="s">
        <v>123</v>
      </c>
      <c r="P66" s="49" t="s">
        <v>124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s="15" customFormat="1" x14ac:dyDescent="0.2">
      <c r="A67" s="42"/>
      <c r="B67" s="47" t="str">
        <f t="shared" si="11"/>
        <v>Единый рекламный канал (ЕРК)</v>
      </c>
      <c r="C67" s="48" t="s">
        <v>113</v>
      </c>
      <c r="D67" s="48" t="s">
        <v>114</v>
      </c>
      <c r="E67" s="42"/>
      <c r="F67" s="42"/>
      <c r="G67" s="50"/>
      <c r="H67" s="50"/>
      <c r="I67" s="50"/>
      <c r="J67" s="42"/>
      <c r="K67" s="42"/>
      <c r="L67" s="42"/>
      <c r="M67" s="42"/>
      <c r="N67" s="47" t="str">
        <f t="shared" si="12"/>
        <v>Единый рекламный канал (ЕРК)</v>
      </c>
      <c r="O67" s="48" t="s">
        <v>113</v>
      </c>
      <c r="P67" s="48" t="s">
        <v>114</v>
      </c>
      <c r="Q67" s="42"/>
      <c r="R67" s="42"/>
      <c r="S67" s="50"/>
      <c r="T67" s="50"/>
      <c r="U67" s="50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s="14" customFormat="1" ht="7.5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s="11" customFormat="1" ht="51" customHeight="1" x14ac:dyDescent="0.2">
      <c r="A69" s="26"/>
      <c r="B69" s="362" t="s">
        <v>183</v>
      </c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26"/>
      <c r="N69" s="362" t="s">
        <v>184</v>
      </c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26"/>
      <c r="Z69" s="26"/>
      <c r="AA69" s="26"/>
      <c r="AB69" s="26"/>
      <c r="AC69" s="26"/>
      <c r="AD69" s="26"/>
    </row>
    <row r="70" spans="1:30" s="19" customFormat="1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1:30" x14ac:dyDescent="0.2">
      <c r="A71" s="51"/>
      <c r="B71" s="51"/>
      <c r="C71" s="51"/>
      <c r="D71" s="51"/>
      <c r="E71" s="26"/>
      <c r="F71" s="26"/>
      <c r="G71" s="26"/>
      <c r="H71" s="26"/>
      <c r="I71" s="26"/>
      <c r="J71" s="26"/>
      <c r="K71" s="26"/>
      <c r="L71" s="26"/>
      <c r="M71" s="26"/>
      <c r="N71" s="51"/>
      <c r="O71" s="51"/>
      <c r="P71" s="5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1" customFormat="1" ht="23.25" x14ac:dyDescent="0.2">
      <c r="A72" s="375" t="s">
        <v>185</v>
      </c>
      <c r="B72" s="375"/>
      <c r="C72" s="375"/>
      <c r="D72" s="375"/>
      <c r="E72" s="375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W72" s="5"/>
    </row>
    <row r="73" spans="1:30" s="1" customFormat="1" ht="23.25" x14ac:dyDescent="0.2">
      <c r="A73" s="369" t="s">
        <v>186</v>
      </c>
      <c r="B73" s="369"/>
      <c r="C73" s="369"/>
      <c r="D73" s="369"/>
      <c r="E73" s="369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W73" s="5"/>
    </row>
    <row r="74" spans="1:30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</sheetData>
  <sheetProtection algorithmName="SHA-512" hashValue="N3afs49vfXAwKBsj4vCdLYrE3R/8/menigdhD6QLmrQu7NOe15W455leoouQq1isaWQG2Uo8GFFlQDJ5ZCcGQA==" saltValue="qq5TobjUPkXJI92N+Ddu3w==" spinCount="100000" sheet="1" selectLockedCells="1" selectUnlockedCells="1"/>
  <mergeCells count="26">
    <mergeCell ref="A73:E73"/>
    <mergeCell ref="B28:L28"/>
    <mergeCell ref="N28:X28"/>
    <mergeCell ref="B69:L69"/>
    <mergeCell ref="N69:X69"/>
    <mergeCell ref="B29:B30"/>
    <mergeCell ref="C29:E29"/>
    <mergeCell ref="N29:N30"/>
    <mergeCell ref="O29:Q29"/>
    <mergeCell ref="B49:L49"/>
    <mergeCell ref="N49:X49"/>
    <mergeCell ref="A72:E72"/>
    <mergeCell ref="B6:L6"/>
    <mergeCell ref="N6:X6"/>
    <mergeCell ref="C8:C9"/>
    <mergeCell ref="D8:E8"/>
    <mergeCell ref="F8:G8"/>
    <mergeCell ref="H8:I8"/>
    <mergeCell ref="O8:O9"/>
    <mergeCell ref="P8:Q8"/>
    <mergeCell ref="R8:S8"/>
    <mergeCell ref="T8:U8"/>
    <mergeCell ref="J8:M8"/>
    <mergeCell ref="D7:M7"/>
    <mergeCell ref="V8:Y8"/>
    <mergeCell ref="P7:Y7"/>
  </mergeCells>
  <pageMargins left="0" right="0" top="0" bottom="0" header="0" footer="0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Z279"/>
  <sheetViews>
    <sheetView showGridLines="0" topLeftCell="H88" zoomScale="70" zoomScaleNormal="70" workbookViewId="0">
      <selection activeCell="U76" sqref="U76"/>
    </sheetView>
  </sheetViews>
  <sheetFormatPr defaultColWidth="9" defaultRowHeight="12.75" x14ac:dyDescent="0.2"/>
  <cols>
    <col min="1" max="1" width="34.5" style="1" customWidth="1"/>
    <col min="2" max="2" width="21.75" style="1" customWidth="1"/>
    <col min="3" max="3" width="22" style="1" customWidth="1"/>
    <col min="4" max="4" width="18.875" style="2" customWidth="1"/>
    <col min="5" max="5" width="25.375" style="1" customWidth="1"/>
    <col min="6" max="6" width="27.75" style="1" customWidth="1"/>
    <col min="7" max="7" width="21.375" style="1" customWidth="1"/>
    <col min="8" max="8" width="18.75" style="1" customWidth="1"/>
    <col min="9" max="9" width="17.375" style="1" customWidth="1"/>
    <col min="10" max="10" width="18.75" style="1" customWidth="1"/>
    <col min="11" max="11" width="20.5" style="1" customWidth="1"/>
    <col min="12" max="12" width="14.25" style="1" customWidth="1"/>
    <col min="13" max="14" width="13" style="1" bestFit="1" customWidth="1"/>
    <col min="15" max="15" width="8.625" style="1" customWidth="1"/>
    <col min="16" max="16" width="12.375" style="1" customWidth="1"/>
    <col min="17" max="18" width="9.875" style="1" customWidth="1"/>
    <col min="19" max="19" width="7.5" style="1" customWidth="1"/>
    <col min="20" max="20" width="8.875" style="1" customWidth="1"/>
    <col min="21" max="21" width="10.875" style="1" bestFit="1" customWidth="1"/>
    <col min="22" max="22" width="9" style="1"/>
    <col min="23" max="23" width="9.25" style="5" bestFit="1" customWidth="1"/>
    <col min="24" max="24" width="9.25" style="1" bestFit="1" customWidth="1"/>
    <col min="25" max="16384" width="9" style="1"/>
  </cols>
  <sheetData>
    <row r="1" spans="1:21" x14ac:dyDescent="0.2">
      <c r="A1" s="53"/>
      <c r="B1" s="54"/>
      <c r="C1" s="54"/>
      <c r="D1" s="55"/>
      <c r="E1" s="56"/>
      <c r="F1" s="56"/>
      <c r="G1" s="56"/>
      <c r="H1" s="56"/>
      <c r="I1" s="56"/>
      <c r="J1" s="57"/>
      <c r="K1" s="57"/>
      <c r="L1" s="57"/>
      <c r="M1" s="57"/>
      <c r="N1" s="58"/>
      <c r="O1" s="58"/>
      <c r="P1" s="58"/>
      <c r="Q1" s="58"/>
      <c r="R1" s="58"/>
      <c r="S1" s="58"/>
      <c r="T1" s="58"/>
      <c r="U1" s="58"/>
    </row>
    <row r="2" spans="1:21" x14ac:dyDescent="0.2">
      <c r="A2" s="60" t="s">
        <v>0</v>
      </c>
      <c r="B2" s="60"/>
      <c r="C2" s="60"/>
      <c r="D2" s="61"/>
      <c r="E2" s="56"/>
      <c r="F2" s="56"/>
      <c r="G2" s="56"/>
      <c r="H2" s="56"/>
      <c r="I2" s="56"/>
      <c r="J2" s="56"/>
      <c r="K2" s="56"/>
      <c r="L2" s="56"/>
      <c r="M2" s="58"/>
      <c r="N2" s="58"/>
      <c r="O2" s="58"/>
      <c r="P2" s="58"/>
      <c r="Q2" s="58"/>
      <c r="R2" s="58"/>
      <c r="S2" s="58"/>
      <c r="T2" s="58"/>
      <c r="U2" s="58"/>
    </row>
    <row r="3" spans="1:21" x14ac:dyDescent="0.2">
      <c r="A3" s="62"/>
      <c r="B3" s="62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1" customHeight="1" x14ac:dyDescent="0.2">
      <c r="A4" s="416" t="s">
        <v>233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</row>
    <row r="5" spans="1:21" x14ac:dyDescent="0.2">
      <c r="A5" s="64" t="s">
        <v>1</v>
      </c>
      <c r="B5" s="64"/>
      <c r="C5" s="64"/>
      <c r="D5" s="6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x14ac:dyDescent="0.2">
      <c r="A6" s="63"/>
      <c r="B6" s="64"/>
      <c r="C6" s="64"/>
      <c r="D6" s="6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x14ac:dyDescent="0.2">
      <c r="A7" s="63" t="s">
        <v>203</v>
      </c>
      <c r="B7" s="64"/>
      <c r="C7" s="64"/>
      <c r="D7" s="61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x14ac:dyDescent="0.2">
      <c r="A8" s="63" t="s">
        <v>2</v>
      </c>
      <c r="B8" s="58"/>
      <c r="C8" s="58"/>
      <c r="D8" s="6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x14ac:dyDescent="0.2">
      <c r="A9" s="63" t="s">
        <v>3</v>
      </c>
      <c r="B9" s="58"/>
      <c r="C9" s="58"/>
      <c r="D9" s="65"/>
      <c r="E9" s="58"/>
      <c r="F9" s="182">
        <v>1055811170.1249999</v>
      </c>
      <c r="G9" s="58"/>
      <c r="H9" s="58"/>
      <c r="I9" s="66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x14ac:dyDescent="0.2">
      <c r="A10" s="63" t="s">
        <v>4</v>
      </c>
      <c r="B10" s="58"/>
      <c r="C10" s="58"/>
      <c r="D10" s="6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x14ac:dyDescent="0.2">
      <c r="A11" s="63" t="s">
        <v>181</v>
      </c>
      <c r="B11" s="58"/>
      <c r="C11" s="58"/>
      <c r="D11" s="6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x14ac:dyDescent="0.2">
      <c r="A12" s="58"/>
      <c r="B12" s="58"/>
      <c r="C12" s="58"/>
      <c r="D12" s="65"/>
      <c r="E12" s="6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" customFormat="1" x14ac:dyDescent="0.2">
      <c r="A13" s="63" t="s">
        <v>230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s="3" customFormat="1" x14ac:dyDescent="0.2">
      <c r="A14" s="63" t="s">
        <v>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s="3" customFormat="1" x14ac:dyDescent="0.2">
      <c r="A15" s="63" t="s">
        <v>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s="3" customFormat="1" x14ac:dyDescent="0.2">
      <c r="A16" s="63" t="s">
        <v>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x14ac:dyDescent="0.2">
      <c r="A17" s="63"/>
      <c r="B17" s="58"/>
      <c r="C17" s="58"/>
      <c r="D17" s="65"/>
      <c r="E17" s="58"/>
      <c r="F17" s="66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x14ac:dyDescent="0.2">
      <c r="A18" s="63" t="s">
        <v>182</v>
      </c>
      <c r="B18" s="58"/>
      <c r="C18" s="58"/>
      <c r="D18" s="65"/>
      <c r="E18" s="58"/>
      <c r="F18" s="66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x14ac:dyDescent="0.2">
      <c r="A19" s="63" t="s">
        <v>8</v>
      </c>
      <c r="B19" s="58"/>
      <c r="C19" s="58"/>
      <c r="D19" s="6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x14ac:dyDescent="0.2">
      <c r="A20" s="63" t="s">
        <v>9</v>
      </c>
      <c r="B20" s="62"/>
      <c r="C20" s="58"/>
      <c r="D20" s="149"/>
      <c r="E20" s="62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x14ac:dyDescent="0.2">
      <c r="A21" s="63"/>
      <c r="B21" s="58"/>
      <c r="C21" s="58"/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x14ac:dyDescent="0.2">
      <c r="A22" s="410" t="s">
        <v>10</v>
      </c>
      <c r="B22" s="411"/>
      <c r="C22" s="58"/>
      <c r="D22" s="61"/>
      <c r="E22" s="68"/>
      <c r="F22" s="68"/>
      <c r="G22" s="69"/>
      <c r="H22" s="69"/>
      <c r="I22" s="68"/>
      <c r="J22" s="68"/>
      <c r="K22" s="68"/>
      <c r="L22" s="68"/>
      <c r="M22" s="68"/>
      <c r="N22" s="58"/>
      <c r="O22" s="58"/>
      <c r="P22" s="70"/>
      <c r="Q22" s="70"/>
      <c r="R22" s="70"/>
      <c r="S22" s="70"/>
      <c r="T22" s="70"/>
      <c r="U22" s="70"/>
    </row>
    <row r="23" spans="1:21" x14ac:dyDescent="0.2">
      <c r="A23" s="71" t="s">
        <v>11</v>
      </c>
      <c r="B23" s="72" t="s">
        <v>242</v>
      </c>
      <c r="C23" s="58"/>
      <c r="D23" s="61"/>
      <c r="E23" s="68"/>
      <c r="F23" s="68"/>
      <c r="G23" s="68"/>
      <c r="H23" s="68"/>
      <c r="I23" s="68"/>
      <c r="J23" s="68"/>
      <c r="K23" s="68"/>
      <c r="L23" s="68"/>
      <c r="M23" s="68"/>
      <c r="N23" s="58"/>
      <c r="O23" s="58"/>
      <c r="P23" s="70"/>
      <c r="Q23" s="70"/>
      <c r="R23" s="70"/>
      <c r="S23" s="70"/>
      <c r="T23" s="70"/>
      <c r="U23" s="70"/>
    </row>
    <row r="24" spans="1:21" x14ac:dyDescent="0.2">
      <c r="A24" s="71" t="s">
        <v>12</v>
      </c>
      <c r="B24" s="72" t="s">
        <v>189</v>
      </c>
      <c r="C24" s="58"/>
      <c r="D24" s="73"/>
      <c r="E24" s="69"/>
      <c r="F24" s="69"/>
      <c r="G24" s="69"/>
      <c r="H24" s="69"/>
      <c r="I24" s="68"/>
      <c r="J24" s="68"/>
      <c r="K24" s="68"/>
      <c r="L24" s="68"/>
      <c r="M24" s="68"/>
      <c r="N24" s="58"/>
      <c r="O24" s="58"/>
      <c r="P24" s="70"/>
      <c r="Q24" s="70"/>
      <c r="R24" s="70"/>
      <c r="S24" s="70"/>
      <c r="T24" s="70"/>
      <c r="U24" s="70"/>
    </row>
    <row r="25" spans="1:21" x14ac:dyDescent="0.2">
      <c r="A25" s="74" t="s">
        <v>13</v>
      </c>
      <c r="B25" s="72" t="s">
        <v>190</v>
      </c>
      <c r="C25" s="58"/>
      <c r="D25" s="73"/>
      <c r="E25" s="69"/>
      <c r="F25" s="69"/>
      <c r="G25" s="69"/>
      <c r="H25" s="69"/>
      <c r="I25" s="68"/>
      <c r="J25" s="68"/>
      <c r="K25" s="68"/>
      <c r="L25" s="68"/>
      <c r="M25" s="68"/>
      <c r="N25" s="58"/>
      <c r="O25" s="58"/>
      <c r="P25" s="70"/>
      <c r="Q25" s="70"/>
      <c r="R25" s="70"/>
      <c r="S25" s="70"/>
      <c r="T25" s="70"/>
      <c r="U25" s="70"/>
    </row>
    <row r="26" spans="1:21" x14ac:dyDescent="0.2">
      <c r="A26" s="74" t="s">
        <v>14</v>
      </c>
      <c r="B26" s="75">
        <v>238185507.62</v>
      </c>
      <c r="C26" s="76"/>
      <c r="D26" s="77"/>
      <c r="E26" s="76"/>
      <c r="F26" s="78"/>
      <c r="G26" s="58"/>
      <c r="H26" s="58"/>
      <c r="I26" s="58"/>
      <c r="J26" s="58"/>
      <c r="K26" s="58"/>
      <c r="L26" s="58"/>
      <c r="M26" s="58"/>
      <c r="N26" s="58"/>
      <c r="O26" s="58"/>
      <c r="P26" s="70"/>
      <c r="Q26" s="70"/>
      <c r="R26" s="70"/>
      <c r="S26" s="70"/>
      <c r="T26" s="70"/>
      <c r="U26" s="70"/>
    </row>
    <row r="27" spans="1:21" x14ac:dyDescent="0.2">
      <c r="A27" s="79" t="s">
        <v>15</v>
      </c>
      <c r="B27" s="314">
        <f>'детальное предложение 2021'!B27</f>
        <v>0</v>
      </c>
      <c r="C27" s="77"/>
      <c r="D27" s="77"/>
      <c r="E27" s="58"/>
      <c r="F27" s="68"/>
      <c r="G27" s="80"/>
      <c r="H27" s="58"/>
      <c r="I27" s="58"/>
      <c r="J27" s="58"/>
      <c r="K27" s="58"/>
      <c r="L27" s="58"/>
      <c r="M27" s="58"/>
      <c r="N27" s="58"/>
      <c r="O27" s="58"/>
      <c r="P27" s="70"/>
      <c r="Q27" s="70"/>
      <c r="R27" s="70"/>
      <c r="S27" s="70"/>
      <c r="T27" s="70"/>
      <c r="U27" s="70"/>
    </row>
    <row r="28" spans="1:21" x14ac:dyDescent="0.2">
      <c r="A28" s="58"/>
      <c r="B28" s="58"/>
      <c r="C28" s="58"/>
      <c r="D28" s="77"/>
      <c r="E28" s="81"/>
      <c r="F28" s="82"/>
      <c r="G28" s="58"/>
      <c r="H28" s="58"/>
      <c r="I28" s="58"/>
      <c r="J28" s="58"/>
      <c r="K28" s="58"/>
      <c r="L28" s="58"/>
      <c r="M28" s="82"/>
      <c r="N28" s="82"/>
      <c r="O28" s="58"/>
      <c r="P28" s="58"/>
      <c r="Q28" s="70"/>
      <c r="R28" s="70"/>
      <c r="S28" s="70"/>
      <c r="T28" s="70"/>
      <c r="U28" s="70"/>
    </row>
    <row r="29" spans="1:21" x14ac:dyDescent="0.2">
      <c r="A29" s="58"/>
      <c r="B29" s="58"/>
      <c r="C29" s="58"/>
      <c r="D29" s="61"/>
      <c r="E29" s="58"/>
      <c r="F29" s="58"/>
      <c r="G29" s="58"/>
      <c r="H29" s="58"/>
      <c r="I29" s="58"/>
      <c r="J29" s="58"/>
      <c r="K29" s="58"/>
      <c r="L29" s="58"/>
      <c r="M29" s="70"/>
      <c r="N29" s="58"/>
      <c r="O29" s="58"/>
      <c r="P29" s="58"/>
      <c r="Q29" s="70"/>
      <c r="R29" s="70"/>
      <c r="S29" s="70"/>
      <c r="T29" s="58"/>
      <c r="U29" s="58"/>
    </row>
    <row r="30" spans="1:21" x14ac:dyDescent="0.2">
      <c r="A30" s="385" t="s">
        <v>16</v>
      </c>
      <c r="B30" s="385" t="s">
        <v>17</v>
      </c>
      <c r="C30" s="83"/>
      <c r="D30" s="388" t="s">
        <v>14</v>
      </c>
      <c r="E30" s="389"/>
      <c r="F30" s="388" t="s">
        <v>18</v>
      </c>
      <c r="G30" s="392"/>
      <c r="H30" s="389"/>
      <c r="I30" s="379" t="s">
        <v>19</v>
      </c>
      <c r="J30" s="380"/>
      <c r="K30" s="379" t="s">
        <v>20</v>
      </c>
      <c r="L30" s="394"/>
      <c r="M30" s="380"/>
      <c r="N30" s="379" t="s">
        <v>21</v>
      </c>
      <c r="O30" s="380"/>
      <c r="P30" s="376" t="s">
        <v>22</v>
      </c>
      <c r="Q30" s="376" t="s">
        <v>23</v>
      </c>
      <c r="R30" s="376" t="s">
        <v>24</v>
      </c>
      <c r="S30" s="70"/>
      <c r="T30" s="376" t="s">
        <v>25</v>
      </c>
      <c r="U30" s="376" t="s">
        <v>26</v>
      </c>
    </row>
    <row r="31" spans="1:21" ht="29.25" customHeight="1" x14ac:dyDescent="0.2">
      <c r="A31" s="386"/>
      <c r="B31" s="386"/>
      <c r="C31" s="84" t="s">
        <v>27</v>
      </c>
      <c r="D31" s="390"/>
      <c r="E31" s="391"/>
      <c r="F31" s="390"/>
      <c r="G31" s="393"/>
      <c r="H31" s="391"/>
      <c r="I31" s="381"/>
      <c r="J31" s="382"/>
      <c r="K31" s="381"/>
      <c r="L31" s="395"/>
      <c r="M31" s="382"/>
      <c r="N31" s="381"/>
      <c r="O31" s="382"/>
      <c r="P31" s="377"/>
      <c r="Q31" s="377"/>
      <c r="R31" s="377"/>
      <c r="S31" s="70"/>
      <c r="T31" s="383"/>
      <c r="U31" s="383"/>
    </row>
    <row r="32" spans="1:21" ht="25.5" x14ac:dyDescent="0.2">
      <c r="A32" s="387"/>
      <c r="B32" s="387"/>
      <c r="C32" s="185"/>
      <c r="D32" s="85" t="s">
        <v>28</v>
      </c>
      <c r="E32" s="185" t="s">
        <v>29</v>
      </c>
      <c r="F32" s="86" t="s">
        <v>30</v>
      </c>
      <c r="G32" s="86" t="s">
        <v>174</v>
      </c>
      <c r="H32" s="86" t="s">
        <v>167</v>
      </c>
      <c r="I32" s="86" t="str">
        <f>G32</f>
        <v>февраль</v>
      </c>
      <c r="J32" s="86" t="str">
        <f>H32</f>
        <v>март</v>
      </c>
      <c r="K32" s="86" t="s">
        <v>30</v>
      </c>
      <c r="L32" s="86" t="str">
        <f>I32</f>
        <v>февраль</v>
      </c>
      <c r="M32" s="86" t="str">
        <f>J32</f>
        <v>март</v>
      </c>
      <c r="N32" s="86" t="str">
        <f>L32</f>
        <v>февраль</v>
      </c>
      <c r="O32" s="86" t="str">
        <f>M32</f>
        <v>март</v>
      </c>
      <c r="P32" s="378"/>
      <c r="Q32" s="378"/>
      <c r="R32" s="378"/>
      <c r="S32" s="70"/>
      <c r="T32" s="384"/>
      <c r="U32" s="384"/>
    </row>
    <row r="33" spans="1:26" x14ac:dyDescent="0.2">
      <c r="A33" s="87" t="s">
        <v>31</v>
      </c>
      <c r="B33" s="92" t="s">
        <v>32</v>
      </c>
      <c r="C33" s="87" t="s">
        <v>33</v>
      </c>
      <c r="D33" s="88">
        <v>0.2266</v>
      </c>
      <c r="E33" s="89">
        <f t="shared" ref="E33:E47" si="0">$B$26*D33</f>
        <v>53972836.026692003</v>
      </c>
      <c r="F33" s="89">
        <f t="shared" ref="F33:F47" si="1">E33/1.2/(1+$B$27)</f>
        <v>44977363.355576672</v>
      </c>
      <c r="G33" s="89">
        <f t="shared" ref="G33:G47" si="2">$F33*$G$49</f>
        <v>23212817.227813121</v>
      </c>
      <c r="H33" s="89">
        <f t="shared" ref="H33:H47" si="3">$F33*$H$49</f>
        <v>21764546.127763551</v>
      </c>
      <c r="I33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2022-2023'!F10))*B256*(1+G256), )</f>
        <v>0</v>
      </c>
      <c r="J33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2022-2023'!F10))*B256*(1+H256), )</f>
        <v>0</v>
      </c>
      <c r="K33" s="89" t="e">
        <f>L33+M33</f>
        <v>#DIV/0!</v>
      </c>
      <c r="L33" s="89" t="e">
        <f>IF(D33=0,0,G33/I33)</f>
        <v>#DIV/0!</v>
      </c>
      <c r="M33" s="89" t="e">
        <f>IF(E33=0,0,H33/J33)</f>
        <v>#DIV/0!</v>
      </c>
      <c r="N33" s="90">
        <v>18.886792452830189</v>
      </c>
      <c r="O33" s="90">
        <v>17.5</v>
      </c>
      <c r="P33" s="91">
        <v>78.540000000000006</v>
      </c>
      <c r="Q33" s="89" t="e">
        <f>K33*P33/100</f>
        <v>#DIV/0!</v>
      </c>
      <c r="R33" s="89" t="e">
        <f>(L33*20/N33+M33*20/O33)*P33/100</f>
        <v>#DIV/0!</v>
      </c>
      <c r="S33" s="70"/>
      <c r="T33" s="153" t="s">
        <v>34</v>
      </c>
      <c r="U33" s="6"/>
      <c r="W33" s="7"/>
      <c r="X33" s="7"/>
      <c r="Y33" s="4"/>
      <c r="Z33" s="4"/>
    </row>
    <row r="34" spans="1:26" x14ac:dyDescent="0.2">
      <c r="A34" s="87" t="s">
        <v>191</v>
      </c>
      <c r="B34" s="92" t="s">
        <v>36</v>
      </c>
      <c r="C34" s="87" t="s">
        <v>33</v>
      </c>
      <c r="D34" s="88">
        <v>0</v>
      </c>
      <c r="E34" s="89">
        <f t="shared" si="0"/>
        <v>0</v>
      </c>
      <c r="F34" s="89">
        <f t="shared" si="1"/>
        <v>0</v>
      </c>
      <c r="G34" s="89">
        <f t="shared" si="2"/>
        <v>0</v>
      </c>
      <c r="H34" s="89">
        <f t="shared" si="3"/>
        <v>0</v>
      </c>
      <c r="I34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2022-2023'!F11))*B257*(1+G257), )</f>
        <v>0</v>
      </c>
      <c r="J34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2022-2023'!F11))*B257*(1+H257), )</f>
        <v>0</v>
      </c>
      <c r="K34" s="89">
        <f t="shared" ref="K34:K46" si="4">L34+M34</f>
        <v>0</v>
      </c>
      <c r="L34" s="89">
        <f t="shared" ref="L34:M47" si="5">IF(D34=0,0,G34/I34)</f>
        <v>0</v>
      </c>
      <c r="M34" s="89">
        <f t="shared" si="5"/>
        <v>0</v>
      </c>
      <c r="N34" s="90">
        <v>18.886792452830189</v>
      </c>
      <c r="O34" s="90">
        <v>17.5</v>
      </c>
      <c r="P34" s="91">
        <v>27.12</v>
      </c>
      <c r="Q34" s="89">
        <f t="shared" ref="Q34:Q47" si="6">K34*P34/100</f>
        <v>0</v>
      </c>
      <c r="R34" s="89">
        <f t="shared" ref="R34:R47" si="7">(L34*20/N34+M34*20/O34)*P34/100</f>
        <v>0</v>
      </c>
      <c r="S34" s="70"/>
      <c r="T34" s="153" t="s">
        <v>38</v>
      </c>
      <c r="U34" s="6"/>
      <c r="W34" s="7"/>
      <c r="X34" s="7"/>
      <c r="Y34" s="4"/>
      <c r="Z34" s="4"/>
    </row>
    <row r="35" spans="1:26" x14ac:dyDescent="0.2">
      <c r="A35" s="87" t="s">
        <v>37</v>
      </c>
      <c r="B35" s="92" t="s">
        <v>36</v>
      </c>
      <c r="C35" s="87" t="s">
        <v>33</v>
      </c>
      <c r="D35" s="88">
        <v>0.13350000000000001</v>
      </c>
      <c r="E35" s="89">
        <f t="shared" si="0"/>
        <v>31797765.267270003</v>
      </c>
      <c r="F35" s="89">
        <f t="shared" si="1"/>
        <v>26498137.722725004</v>
      </c>
      <c r="G35" s="89">
        <f t="shared" si="2"/>
        <v>13675688.878698375</v>
      </c>
      <c r="H35" s="89">
        <f t="shared" si="3"/>
        <v>12822448.844026629</v>
      </c>
      <c r="I35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2022-2023'!F12))*B258*(1+G258), )</f>
        <v>0</v>
      </c>
      <c r="J35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2022-2023'!F12))*B258*(1+H258), )</f>
        <v>0</v>
      </c>
      <c r="K35" s="89" t="e">
        <f t="shared" si="4"/>
        <v>#DIV/0!</v>
      </c>
      <c r="L35" s="89" t="e">
        <f t="shared" si="5"/>
        <v>#DIV/0!</v>
      </c>
      <c r="M35" s="89" t="e">
        <f t="shared" si="5"/>
        <v>#DIV/0!</v>
      </c>
      <c r="N35" s="90">
        <v>18.886792452830189</v>
      </c>
      <c r="O35" s="90">
        <v>17.5</v>
      </c>
      <c r="P35" s="91">
        <v>40.119999999999997</v>
      </c>
      <c r="Q35" s="89" t="e">
        <f t="shared" si="6"/>
        <v>#DIV/0!</v>
      </c>
      <c r="R35" s="89" t="e">
        <f t="shared" si="7"/>
        <v>#DIV/0!</v>
      </c>
      <c r="S35" s="70"/>
      <c r="T35" s="153" t="s">
        <v>41</v>
      </c>
      <c r="U35" s="6"/>
      <c r="W35" s="7"/>
      <c r="X35" s="7"/>
      <c r="Y35" s="4"/>
      <c r="Z35" s="4"/>
    </row>
    <row r="36" spans="1:26" x14ac:dyDescent="0.2">
      <c r="A36" s="87" t="s">
        <v>39</v>
      </c>
      <c r="B36" s="92" t="s">
        <v>40</v>
      </c>
      <c r="C36" s="87" t="s">
        <v>33</v>
      </c>
      <c r="D36" s="88">
        <v>0.1545</v>
      </c>
      <c r="E36" s="89">
        <f t="shared" si="0"/>
        <v>36799660.92729</v>
      </c>
      <c r="F36" s="89">
        <f t="shared" si="1"/>
        <v>30666384.106075</v>
      </c>
      <c r="G36" s="89">
        <f t="shared" si="2"/>
        <v>15826920.837145308</v>
      </c>
      <c r="H36" s="89">
        <f t="shared" si="3"/>
        <v>14839463.268929692</v>
      </c>
      <c r="I36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2022-2023'!F13))*B259*(1+G259), )</f>
        <v>0</v>
      </c>
      <c r="J36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2022-2023'!F13))*B259*(1+H259), )</f>
        <v>0</v>
      </c>
      <c r="K36" s="89" t="e">
        <f t="shared" si="4"/>
        <v>#DIV/0!</v>
      </c>
      <c r="L36" s="89" t="e">
        <f t="shared" si="5"/>
        <v>#DIV/0!</v>
      </c>
      <c r="M36" s="89" t="e">
        <f t="shared" si="5"/>
        <v>#DIV/0!</v>
      </c>
      <c r="N36" s="90">
        <v>18.886792452830189</v>
      </c>
      <c r="O36" s="90">
        <v>17.5</v>
      </c>
      <c r="P36" s="91">
        <v>112.97</v>
      </c>
      <c r="Q36" s="89" t="e">
        <f t="shared" si="6"/>
        <v>#DIV/0!</v>
      </c>
      <c r="R36" s="89" t="e">
        <f t="shared" si="7"/>
        <v>#DIV/0!</v>
      </c>
      <c r="S36" s="70"/>
      <c r="T36" s="153" t="s">
        <v>44</v>
      </c>
      <c r="U36" s="6"/>
      <c r="W36" s="7"/>
      <c r="X36" s="7"/>
      <c r="Y36" s="4"/>
      <c r="Z36" s="4"/>
    </row>
    <row r="37" spans="1:26" x14ac:dyDescent="0.2">
      <c r="A37" s="87" t="s">
        <v>42</v>
      </c>
      <c r="B37" s="92" t="s">
        <v>43</v>
      </c>
      <c r="C37" s="87" t="s">
        <v>33</v>
      </c>
      <c r="D37" s="88">
        <v>0.1363</v>
      </c>
      <c r="E37" s="89">
        <f t="shared" si="0"/>
        <v>32464684.688606001</v>
      </c>
      <c r="F37" s="89">
        <f t="shared" si="1"/>
        <v>27053903.90717167</v>
      </c>
      <c r="G37" s="89">
        <f t="shared" si="2"/>
        <v>13962519.806491299</v>
      </c>
      <c r="H37" s="89">
        <f t="shared" si="3"/>
        <v>13091384.100680372</v>
      </c>
      <c r="I37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2022-2023'!F14))*B260*(1+G260), )</f>
        <v>0</v>
      </c>
      <c r="J37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2022-2023'!F14))*B260*(1+H260), )</f>
        <v>0</v>
      </c>
      <c r="K37" s="89" t="e">
        <f t="shared" si="4"/>
        <v>#DIV/0!</v>
      </c>
      <c r="L37" s="89" t="e">
        <f t="shared" si="5"/>
        <v>#DIV/0!</v>
      </c>
      <c r="M37" s="89" t="e">
        <f t="shared" si="5"/>
        <v>#DIV/0!</v>
      </c>
      <c r="N37" s="90">
        <v>18.886792452830189</v>
      </c>
      <c r="O37" s="90">
        <v>17.5</v>
      </c>
      <c r="P37" s="91">
        <v>109.12</v>
      </c>
      <c r="Q37" s="89" t="e">
        <f t="shared" si="6"/>
        <v>#DIV/0!</v>
      </c>
      <c r="R37" s="89" t="e">
        <f t="shared" si="7"/>
        <v>#DIV/0!</v>
      </c>
      <c r="S37" s="70"/>
      <c r="T37" s="153" t="s">
        <v>47</v>
      </c>
      <c r="U37" s="6"/>
      <c r="W37" s="7"/>
      <c r="X37" s="7"/>
      <c r="Y37" s="4"/>
      <c r="Z37" s="4"/>
    </row>
    <row r="38" spans="1:26" x14ac:dyDescent="0.2">
      <c r="A38" s="87" t="s">
        <v>45</v>
      </c>
      <c r="B38" s="92" t="s">
        <v>46</v>
      </c>
      <c r="C38" s="87" t="s">
        <v>33</v>
      </c>
      <c r="D38" s="88">
        <v>0</v>
      </c>
      <c r="E38" s="89">
        <f t="shared" si="0"/>
        <v>0</v>
      </c>
      <c r="F38" s="89">
        <f t="shared" si="1"/>
        <v>0</v>
      </c>
      <c r="G38" s="89">
        <f t="shared" si="2"/>
        <v>0</v>
      </c>
      <c r="H38" s="89">
        <f t="shared" si="3"/>
        <v>0</v>
      </c>
      <c r="I38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2022-2023'!F15))*B261*(1+G261), )</f>
        <v>0</v>
      </c>
      <c r="J38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2022-2023'!F15))*B261*(1+H261), )</f>
        <v>0</v>
      </c>
      <c r="K38" s="89">
        <f t="shared" si="4"/>
        <v>0</v>
      </c>
      <c r="L38" s="89">
        <f t="shared" si="5"/>
        <v>0</v>
      </c>
      <c r="M38" s="89">
        <f t="shared" si="5"/>
        <v>0</v>
      </c>
      <c r="N38" s="90">
        <v>18.886792452830189</v>
      </c>
      <c r="O38" s="90">
        <v>17.5</v>
      </c>
      <c r="P38" s="91">
        <v>61.07</v>
      </c>
      <c r="Q38" s="89">
        <f t="shared" si="6"/>
        <v>0</v>
      </c>
      <c r="R38" s="89">
        <f t="shared" si="7"/>
        <v>0</v>
      </c>
      <c r="S38" s="70"/>
      <c r="T38" s="153" t="s">
        <v>50</v>
      </c>
      <c r="U38" s="6"/>
      <c r="W38" s="7"/>
      <c r="X38" s="7"/>
      <c r="Y38" s="4"/>
      <c r="Z38" s="4"/>
    </row>
    <row r="39" spans="1:26" x14ac:dyDescent="0.2">
      <c r="A39" s="87" t="s">
        <v>192</v>
      </c>
      <c r="B39" s="92" t="s">
        <v>49</v>
      </c>
      <c r="C39" s="87" t="s">
        <v>33</v>
      </c>
      <c r="D39" s="88">
        <v>8.3199999999999996E-2</v>
      </c>
      <c r="E39" s="89">
        <f t="shared" si="0"/>
        <v>19817034.233984001</v>
      </c>
      <c r="F39" s="89">
        <f t="shared" si="1"/>
        <v>16514195.194986667</v>
      </c>
      <c r="G39" s="89">
        <f t="shared" si="2"/>
        <v>8522976.1401326191</v>
      </c>
      <c r="H39" s="89">
        <f t="shared" si="3"/>
        <v>7991219.0548540484</v>
      </c>
      <c r="I39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2022-2023'!F16))*B262*(1+G262), )</f>
        <v>0</v>
      </c>
      <c r="J39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2022-2023'!F16))*B262*(1+H262), )</f>
        <v>0</v>
      </c>
      <c r="K39" s="89" t="e">
        <f t="shared" si="4"/>
        <v>#DIV/0!</v>
      </c>
      <c r="L39" s="89" t="e">
        <f t="shared" si="5"/>
        <v>#DIV/0!</v>
      </c>
      <c r="M39" s="89" t="e">
        <f t="shared" si="5"/>
        <v>#DIV/0!</v>
      </c>
      <c r="N39" s="90">
        <v>18.886792452830189</v>
      </c>
      <c r="O39" s="90">
        <v>17.5</v>
      </c>
      <c r="P39" s="91">
        <v>86.04</v>
      </c>
      <c r="Q39" s="89" t="e">
        <f t="shared" si="6"/>
        <v>#DIV/0!</v>
      </c>
      <c r="R39" s="89" t="e">
        <f t="shared" si="7"/>
        <v>#DIV/0!</v>
      </c>
      <c r="S39" s="70"/>
      <c r="T39" s="153" t="s">
        <v>53</v>
      </c>
      <c r="U39" s="6"/>
      <c r="W39" s="7"/>
      <c r="X39" s="7"/>
      <c r="Y39" s="4"/>
      <c r="Z39" s="4"/>
    </row>
    <row r="40" spans="1:26" x14ac:dyDescent="0.2">
      <c r="A40" s="87" t="s">
        <v>51</v>
      </c>
      <c r="B40" s="92" t="s">
        <v>52</v>
      </c>
      <c r="C40" s="87" t="s">
        <v>33</v>
      </c>
      <c r="D40" s="88">
        <v>0</v>
      </c>
      <c r="E40" s="89">
        <f t="shared" si="0"/>
        <v>0</v>
      </c>
      <c r="F40" s="89">
        <f t="shared" si="1"/>
        <v>0</v>
      </c>
      <c r="G40" s="89">
        <f t="shared" si="2"/>
        <v>0</v>
      </c>
      <c r="H40" s="89">
        <f t="shared" si="3"/>
        <v>0</v>
      </c>
      <c r="I40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2022-2023'!F17))*B263*(1+G263), )</f>
        <v>0</v>
      </c>
      <c r="J40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2022-2023'!F17))*B263*(1+H263), )</f>
        <v>0</v>
      </c>
      <c r="K40" s="89">
        <f t="shared" si="4"/>
        <v>0</v>
      </c>
      <c r="L40" s="89">
        <f t="shared" si="5"/>
        <v>0</v>
      </c>
      <c r="M40" s="89">
        <f t="shared" si="5"/>
        <v>0</v>
      </c>
      <c r="N40" s="90">
        <v>18.886792452830189</v>
      </c>
      <c r="O40" s="90">
        <v>17.5</v>
      </c>
      <c r="P40" s="91">
        <v>45.78</v>
      </c>
      <c r="Q40" s="89">
        <f t="shared" si="6"/>
        <v>0</v>
      </c>
      <c r="R40" s="171">
        <f t="shared" si="7"/>
        <v>0</v>
      </c>
      <c r="S40" s="70"/>
      <c r="T40" s="153" t="s">
        <v>55</v>
      </c>
      <c r="U40" s="6"/>
      <c r="W40" s="7"/>
      <c r="X40" s="7"/>
      <c r="Y40" s="4"/>
      <c r="Z40" s="4"/>
    </row>
    <row r="41" spans="1:26" x14ac:dyDescent="0.2">
      <c r="A41" s="87" t="s">
        <v>54</v>
      </c>
      <c r="B41" s="92" t="s">
        <v>40</v>
      </c>
      <c r="C41" s="87" t="s">
        <v>33</v>
      </c>
      <c r="D41" s="88">
        <v>7.0400000000000004E-2</v>
      </c>
      <c r="E41" s="89">
        <f t="shared" si="0"/>
        <v>16768259.736448001</v>
      </c>
      <c r="F41" s="89">
        <f t="shared" si="1"/>
        <v>13973549.780373335</v>
      </c>
      <c r="G41" s="89">
        <f t="shared" si="2"/>
        <v>7211749.041650678</v>
      </c>
      <c r="H41" s="89">
        <f t="shared" si="3"/>
        <v>6761800.7387226569</v>
      </c>
      <c r="I41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2022-2023'!F18))*B264*(1+G264), )</f>
        <v>0</v>
      </c>
      <c r="J41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2022-2023'!F18))*B264*(1+H264), )</f>
        <v>0</v>
      </c>
      <c r="K41" s="89" t="e">
        <f t="shared" si="4"/>
        <v>#DIV/0!</v>
      </c>
      <c r="L41" s="89" t="e">
        <f t="shared" si="5"/>
        <v>#DIV/0!</v>
      </c>
      <c r="M41" s="89" t="e">
        <f t="shared" si="5"/>
        <v>#DIV/0!</v>
      </c>
      <c r="N41" s="90">
        <v>18.886792452830189</v>
      </c>
      <c r="O41" s="90">
        <v>17.5</v>
      </c>
      <c r="P41" s="91">
        <v>116.74</v>
      </c>
      <c r="Q41" s="89" t="e">
        <f t="shared" si="6"/>
        <v>#DIV/0!</v>
      </c>
      <c r="R41" s="89" t="e">
        <f t="shared" si="7"/>
        <v>#DIV/0!</v>
      </c>
      <c r="S41" s="70"/>
      <c r="T41" s="153" t="s">
        <v>57</v>
      </c>
      <c r="U41" s="6"/>
      <c r="W41" s="7"/>
      <c r="X41" s="7"/>
      <c r="Y41" s="4"/>
      <c r="Z41" s="4"/>
    </row>
    <row r="42" spans="1:26" x14ac:dyDescent="0.2">
      <c r="A42" s="87" t="s">
        <v>56</v>
      </c>
      <c r="B42" s="92" t="s">
        <v>40</v>
      </c>
      <c r="C42" s="87" t="s">
        <v>33</v>
      </c>
      <c r="D42" s="88">
        <v>5.57E-2</v>
      </c>
      <c r="E42" s="89">
        <f t="shared" si="0"/>
        <v>13266932.774434</v>
      </c>
      <c r="F42" s="89">
        <f t="shared" si="1"/>
        <v>11055777.312028334</v>
      </c>
      <c r="G42" s="89">
        <f t="shared" si="2"/>
        <v>5705886.6707378225</v>
      </c>
      <c r="H42" s="89">
        <f t="shared" si="3"/>
        <v>5349890.641290511</v>
      </c>
      <c r="I42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2022-2023'!F19))*B265*(1+G265), )</f>
        <v>0</v>
      </c>
      <c r="J42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2022-2023'!F19))*B265*(1+H265), )</f>
        <v>0</v>
      </c>
      <c r="K42" s="89" t="e">
        <f t="shared" si="4"/>
        <v>#DIV/0!</v>
      </c>
      <c r="L42" s="89" t="e">
        <f t="shared" si="5"/>
        <v>#DIV/0!</v>
      </c>
      <c r="M42" s="89" t="e">
        <f t="shared" si="5"/>
        <v>#DIV/0!</v>
      </c>
      <c r="N42" s="90">
        <v>18.886792452830189</v>
      </c>
      <c r="O42" s="90">
        <v>17.5</v>
      </c>
      <c r="P42" s="91">
        <v>113.88</v>
      </c>
      <c r="Q42" s="89" t="e">
        <f t="shared" si="6"/>
        <v>#DIV/0!</v>
      </c>
      <c r="R42" s="89" t="e">
        <f t="shared" si="7"/>
        <v>#DIV/0!</v>
      </c>
      <c r="S42" s="70"/>
      <c r="T42" s="153" t="s">
        <v>59</v>
      </c>
      <c r="U42" s="6"/>
      <c r="W42" s="7"/>
      <c r="X42" s="7"/>
      <c r="Y42" s="4"/>
      <c r="Z42" s="4"/>
    </row>
    <row r="43" spans="1:26" x14ac:dyDescent="0.2">
      <c r="A43" s="87" t="s">
        <v>245</v>
      </c>
      <c r="B43" s="92" t="s">
        <v>36</v>
      </c>
      <c r="C43" s="87" t="s">
        <v>33</v>
      </c>
      <c r="D43" s="88">
        <v>0</v>
      </c>
      <c r="E43" s="89">
        <f t="shared" si="0"/>
        <v>0</v>
      </c>
      <c r="F43" s="89">
        <f t="shared" si="1"/>
        <v>0</v>
      </c>
      <c r="G43" s="89">
        <f t="shared" si="2"/>
        <v>0</v>
      </c>
      <c r="H43" s="89">
        <f t="shared" si="3"/>
        <v>0</v>
      </c>
      <c r="I43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2022-2023'!F20))*B266*(1+G266), )</f>
        <v>0</v>
      </c>
      <c r="J43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2022-2023'!F20))*B266*(1+H266), )</f>
        <v>0</v>
      </c>
      <c r="K43" s="89">
        <f t="shared" si="4"/>
        <v>0</v>
      </c>
      <c r="L43" s="89">
        <f t="shared" si="5"/>
        <v>0</v>
      </c>
      <c r="M43" s="89">
        <f t="shared" si="5"/>
        <v>0</v>
      </c>
      <c r="N43" s="90">
        <v>18.886792452830189</v>
      </c>
      <c r="O43" s="90">
        <v>17.5</v>
      </c>
      <c r="P43" s="91">
        <v>28.09</v>
      </c>
      <c r="Q43" s="89">
        <f t="shared" si="6"/>
        <v>0</v>
      </c>
      <c r="R43" s="89">
        <f t="shared" si="7"/>
        <v>0</v>
      </c>
      <c r="S43" s="70"/>
      <c r="T43" s="153" t="s">
        <v>60</v>
      </c>
      <c r="U43" s="6"/>
      <c r="W43" s="7"/>
      <c r="X43" s="7"/>
      <c r="Y43" s="4"/>
      <c r="Z43" s="4"/>
    </row>
    <row r="44" spans="1:26" x14ac:dyDescent="0.2">
      <c r="A44" s="87" t="s">
        <v>64</v>
      </c>
      <c r="B44" s="92" t="s">
        <v>36</v>
      </c>
      <c r="C44" s="87" t="s">
        <v>33</v>
      </c>
      <c r="D44" s="88">
        <v>0</v>
      </c>
      <c r="E44" s="89">
        <f t="shared" si="0"/>
        <v>0</v>
      </c>
      <c r="F44" s="89">
        <f t="shared" si="1"/>
        <v>0</v>
      </c>
      <c r="G44" s="89">
        <f t="shared" si="2"/>
        <v>0</v>
      </c>
      <c r="H44" s="89">
        <f t="shared" si="3"/>
        <v>0</v>
      </c>
      <c r="I44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2022-2023'!F21))*B267*(1+G267), )</f>
        <v>0</v>
      </c>
      <c r="J44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2022-2023'!F21))*B267*(1+H267), )</f>
        <v>0</v>
      </c>
      <c r="K44" s="89">
        <f t="shared" si="4"/>
        <v>0</v>
      </c>
      <c r="L44" s="89">
        <f t="shared" si="5"/>
        <v>0</v>
      </c>
      <c r="M44" s="89">
        <f t="shared" si="5"/>
        <v>0</v>
      </c>
      <c r="N44" s="90">
        <v>18.886792452830189</v>
      </c>
      <c r="O44" s="90">
        <v>17.5</v>
      </c>
      <c r="P44" s="91">
        <v>34.44</v>
      </c>
      <c r="Q44" s="89">
        <f t="shared" si="6"/>
        <v>0</v>
      </c>
      <c r="R44" s="89">
        <f t="shared" si="7"/>
        <v>0</v>
      </c>
      <c r="S44" s="70"/>
      <c r="T44" s="153" t="s">
        <v>62</v>
      </c>
      <c r="U44" s="6"/>
      <c r="W44" s="7"/>
      <c r="X44" s="7"/>
      <c r="Y44" s="4"/>
      <c r="Z44" s="4"/>
    </row>
    <row r="45" spans="1:26" x14ac:dyDescent="0.2">
      <c r="A45" s="87" t="s">
        <v>66</v>
      </c>
      <c r="B45" s="92" t="s">
        <v>67</v>
      </c>
      <c r="C45" s="87" t="s">
        <v>33</v>
      </c>
      <c r="D45" s="88">
        <v>4.5600000000000002E-2</v>
      </c>
      <c r="E45" s="89">
        <f t="shared" si="0"/>
        <v>10861259.147472</v>
      </c>
      <c r="F45" s="89">
        <f t="shared" si="1"/>
        <v>9051049.2895599995</v>
      </c>
      <c r="G45" s="89">
        <f t="shared" si="2"/>
        <v>4671246.5383419162</v>
      </c>
      <c r="H45" s="89">
        <f t="shared" si="3"/>
        <v>4379802.7512180833</v>
      </c>
      <c r="I45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2022-2023'!F22))*B268*(1+G268), )</f>
        <v>0</v>
      </c>
      <c r="J45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2022-2023'!F22))*B268*(1+H268), )</f>
        <v>0</v>
      </c>
      <c r="K45" s="89" t="e">
        <f t="shared" si="4"/>
        <v>#DIV/0!</v>
      </c>
      <c r="L45" s="89" t="e">
        <f t="shared" si="5"/>
        <v>#DIV/0!</v>
      </c>
      <c r="M45" s="89" t="e">
        <f t="shared" si="5"/>
        <v>#DIV/0!</v>
      </c>
      <c r="N45" s="90">
        <v>18.886792452830189</v>
      </c>
      <c r="O45" s="90">
        <v>17.5</v>
      </c>
      <c r="P45" s="91">
        <v>46.29</v>
      </c>
      <c r="Q45" s="89" t="e">
        <f t="shared" si="6"/>
        <v>#DIV/0!</v>
      </c>
      <c r="R45" s="89" t="e">
        <f t="shared" si="7"/>
        <v>#DIV/0!</v>
      </c>
      <c r="S45" s="70"/>
      <c r="T45" s="153" t="s">
        <v>63</v>
      </c>
      <c r="U45" s="6"/>
      <c r="W45" s="7"/>
      <c r="X45" s="7"/>
      <c r="Y45" s="4"/>
      <c r="Z45" s="4"/>
    </row>
    <row r="46" spans="1:26" x14ac:dyDescent="0.2">
      <c r="A46" s="87" t="s">
        <v>193</v>
      </c>
      <c r="B46" s="92" t="s">
        <v>46</v>
      </c>
      <c r="C46" s="87" t="s">
        <v>33</v>
      </c>
      <c r="D46" s="88">
        <v>0</v>
      </c>
      <c r="E46" s="89">
        <f t="shared" si="0"/>
        <v>0</v>
      </c>
      <c r="F46" s="89">
        <f t="shared" si="1"/>
        <v>0</v>
      </c>
      <c r="G46" s="89">
        <f t="shared" si="2"/>
        <v>0</v>
      </c>
      <c r="H46" s="89">
        <f t="shared" si="3"/>
        <v>0</v>
      </c>
      <c r="I46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2022-2023'!F23))*B269*(1+G269), )</f>
        <v>0</v>
      </c>
      <c r="J46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2022-2023'!F23))*B269*(1+H269), )</f>
        <v>0</v>
      </c>
      <c r="K46" s="89">
        <f t="shared" si="4"/>
        <v>0</v>
      </c>
      <c r="L46" s="89">
        <f t="shared" si="5"/>
        <v>0</v>
      </c>
      <c r="M46" s="89">
        <f t="shared" si="5"/>
        <v>0</v>
      </c>
      <c r="N46" s="90">
        <v>18.886792452830189</v>
      </c>
      <c r="O46" s="90">
        <v>17.5</v>
      </c>
      <c r="P46" s="91">
        <v>54.65</v>
      </c>
      <c r="Q46" s="89">
        <f t="shared" si="6"/>
        <v>0</v>
      </c>
      <c r="R46" s="89">
        <f t="shared" si="7"/>
        <v>0</v>
      </c>
      <c r="S46" s="70"/>
      <c r="T46" s="153" t="s">
        <v>231</v>
      </c>
      <c r="U46" s="6"/>
      <c r="W46" s="7"/>
      <c r="X46" s="7"/>
      <c r="Y46" s="4"/>
      <c r="Z46" s="4"/>
    </row>
    <row r="47" spans="1:26" x14ac:dyDescent="0.2">
      <c r="A47" s="87" t="s">
        <v>71</v>
      </c>
      <c r="B47" s="92" t="s">
        <v>58</v>
      </c>
      <c r="C47" s="87" t="s">
        <v>33</v>
      </c>
      <c r="D47" s="88">
        <v>9.4200000000000006E-2</v>
      </c>
      <c r="E47" s="89">
        <f t="shared" si="0"/>
        <v>22437074.817804001</v>
      </c>
      <c r="F47" s="89">
        <f t="shared" si="1"/>
        <v>18697562.348170001</v>
      </c>
      <c r="G47" s="89">
        <f t="shared" si="2"/>
        <v>9649811.9278905373</v>
      </c>
      <c r="H47" s="89">
        <f t="shared" si="3"/>
        <v>9047750.4202794638</v>
      </c>
      <c r="I47" s="152">
        <f>B270*(1+G270)</f>
        <v>0</v>
      </c>
      <c r="J47" s="152">
        <f>B270*(1+H270)</f>
        <v>0</v>
      </c>
      <c r="K47" s="89" t="e">
        <f>L47+M47</f>
        <v>#DIV/0!</v>
      </c>
      <c r="L47" s="89" t="e">
        <f>IF(D47=0,0,G47/I47)</f>
        <v>#DIV/0!</v>
      </c>
      <c r="M47" s="89" t="e">
        <f t="shared" si="5"/>
        <v>#DIV/0!</v>
      </c>
      <c r="N47" s="90">
        <v>18.886792452830189</v>
      </c>
      <c r="O47" s="90">
        <v>17.5</v>
      </c>
      <c r="P47" s="91">
        <v>94.36</v>
      </c>
      <c r="Q47" s="89" t="e">
        <f t="shared" si="6"/>
        <v>#DIV/0!</v>
      </c>
      <c r="R47" s="89" t="e">
        <f t="shared" si="7"/>
        <v>#DIV/0!</v>
      </c>
      <c r="S47" s="70"/>
      <c r="T47" s="153" t="s">
        <v>65</v>
      </c>
      <c r="U47" s="6"/>
      <c r="W47" s="7"/>
      <c r="X47" s="7"/>
      <c r="Y47" s="4"/>
      <c r="Z47" s="4"/>
    </row>
    <row r="48" spans="1:26" x14ac:dyDescent="0.2">
      <c r="A48" s="154" t="s">
        <v>72</v>
      </c>
      <c r="B48" s="154"/>
      <c r="C48" s="150"/>
      <c r="D48" s="155">
        <f>SUM(D33:D47)</f>
        <v>1</v>
      </c>
      <c r="E48" s="152">
        <f>SUM(E33:E47)</f>
        <v>238185507.61999997</v>
      </c>
      <c r="F48" s="152">
        <f>SUM(F33:F47)</f>
        <v>198487923.01666665</v>
      </c>
      <c r="G48" s="152">
        <f>SUM(G33:G47)</f>
        <v>102439617.06890167</v>
      </c>
      <c r="H48" s="152">
        <f>SUM(H33:H47)</f>
        <v>96048305.947764993</v>
      </c>
      <c r="I48" s="93"/>
      <c r="J48" s="93"/>
      <c r="K48" s="152" t="e">
        <f>SUM(K33:K47)</f>
        <v>#DIV/0!</v>
      </c>
      <c r="L48" s="152" t="e">
        <f>SUM(L33:L47)</f>
        <v>#DIV/0!</v>
      </c>
      <c r="M48" s="152" t="e">
        <f>SUM(M33:M47)</f>
        <v>#DIV/0!</v>
      </c>
      <c r="N48" s="90">
        <v>18.886792452830189</v>
      </c>
      <c r="O48" s="90">
        <v>17.5</v>
      </c>
      <c r="P48" s="91"/>
      <c r="Q48" s="152" t="e">
        <f>SUM(Q33:Q47)</f>
        <v>#DIV/0!</v>
      </c>
      <c r="R48" s="152" t="e">
        <f>SUM(R33:R47)</f>
        <v>#DIV/0!</v>
      </c>
      <c r="S48" s="70"/>
      <c r="T48" s="58"/>
      <c r="U48" s="66"/>
      <c r="W48" s="7"/>
      <c r="X48" s="7"/>
      <c r="Y48" s="4"/>
      <c r="Z48" s="4"/>
    </row>
    <row r="49" spans="1:26" x14ac:dyDescent="0.2">
      <c r="A49" s="58"/>
      <c r="B49" s="58"/>
      <c r="C49" s="58"/>
      <c r="D49" s="94"/>
      <c r="E49" s="95"/>
      <c r="F49" s="58"/>
      <c r="G49" s="96">
        <v>0.5161</v>
      </c>
      <c r="H49" s="97">
        <f>1-G49</f>
        <v>0.4839</v>
      </c>
      <c r="I49" s="58"/>
      <c r="J49" s="58"/>
      <c r="K49" s="58"/>
      <c r="L49" s="58"/>
      <c r="M49" s="58"/>
      <c r="N49" s="58"/>
      <c r="O49" s="58"/>
      <c r="P49" s="70"/>
      <c r="Q49" s="70"/>
      <c r="R49" s="70"/>
      <c r="S49" s="70"/>
      <c r="T49" s="70"/>
      <c r="U49" s="156"/>
      <c r="Y49" s="4"/>
      <c r="Z49" s="4"/>
    </row>
    <row r="50" spans="1:26" x14ac:dyDescent="0.2">
      <c r="A50" s="58"/>
      <c r="B50" s="58"/>
      <c r="C50" s="98"/>
      <c r="D50" s="99"/>
      <c r="E50" s="59"/>
      <c r="F50" s="157"/>
      <c r="G50" s="58"/>
      <c r="H50" s="58"/>
      <c r="I50" s="58"/>
      <c r="J50" s="58"/>
      <c r="K50" s="58"/>
      <c r="L50" s="58"/>
      <c r="M50" s="58"/>
      <c r="N50" s="58"/>
      <c r="O50" s="58"/>
      <c r="P50" s="70"/>
      <c r="Q50" s="70"/>
      <c r="R50" s="70"/>
      <c r="S50" s="70"/>
      <c r="T50" s="70"/>
      <c r="U50" s="70"/>
      <c r="Y50" s="4"/>
      <c r="Z50" s="4"/>
    </row>
    <row r="51" spans="1:26" s="8" customFormat="1" x14ac:dyDescent="0.2">
      <c r="A51" s="100"/>
      <c r="B51" s="100"/>
      <c r="C51" s="100"/>
      <c r="D51" s="101"/>
      <c r="E51" s="58"/>
      <c r="F51" s="58"/>
      <c r="G51" s="58"/>
      <c r="H51" s="58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03"/>
      <c r="U51" s="103"/>
      <c r="W51" s="9"/>
      <c r="Y51" s="4"/>
      <c r="Z51" s="4"/>
    </row>
    <row r="52" spans="1:26" x14ac:dyDescent="0.2">
      <c r="A52" s="396" t="s">
        <v>73</v>
      </c>
      <c r="B52" s="396"/>
      <c r="C52" s="396" t="s">
        <v>27</v>
      </c>
      <c r="D52" s="388" t="s">
        <v>14</v>
      </c>
      <c r="E52" s="389"/>
      <c r="F52" s="388" t="s">
        <v>18</v>
      </c>
      <c r="G52" s="392"/>
      <c r="H52" s="389"/>
      <c r="I52" s="379" t="s">
        <v>19</v>
      </c>
      <c r="J52" s="380"/>
      <c r="K52" s="379" t="s">
        <v>20</v>
      </c>
      <c r="L52" s="394"/>
      <c r="M52" s="380"/>
      <c r="N52" s="379" t="s">
        <v>21</v>
      </c>
      <c r="O52" s="380"/>
      <c r="P52" s="376" t="s">
        <v>22</v>
      </c>
      <c r="Q52" s="376" t="s">
        <v>23</v>
      </c>
      <c r="R52" s="376" t="s">
        <v>24</v>
      </c>
      <c r="S52" s="70"/>
      <c r="T52" s="70"/>
      <c r="U52" s="70"/>
      <c r="Y52" s="4"/>
      <c r="Z52" s="4"/>
    </row>
    <row r="53" spans="1:26" ht="24.75" customHeight="1" x14ac:dyDescent="0.2">
      <c r="A53" s="396"/>
      <c r="B53" s="396"/>
      <c r="C53" s="396"/>
      <c r="D53" s="390"/>
      <c r="E53" s="391"/>
      <c r="F53" s="390"/>
      <c r="G53" s="393"/>
      <c r="H53" s="391"/>
      <c r="I53" s="381"/>
      <c r="J53" s="382"/>
      <c r="K53" s="381"/>
      <c r="L53" s="395"/>
      <c r="M53" s="382"/>
      <c r="N53" s="381"/>
      <c r="O53" s="382"/>
      <c r="P53" s="377"/>
      <c r="Q53" s="377"/>
      <c r="R53" s="377"/>
      <c r="S53" s="70"/>
      <c r="T53" s="70"/>
      <c r="U53" s="70"/>
      <c r="Y53" s="4"/>
      <c r="Z53" s="4"/>
    </row>
    <row r="54" spans="1:26" ht="15" customHeight="1" x14ac:dyDescent="0.2">
      <c r="A54" s="396"/>
      <c r="B54" s="396"/>
      <c r="C54" s="396"/>
      <c r="D54" s="85" t="s">
        <v>74</v>
      </c>
      <c r="E54" s="185" t="s">
        <v>75</v>
      </c>
      <c r="F54" s="86" t="s">
        <v>30</v>
      </c>
      <c r="G54" s="86" t="str">
        <f>G32</f>
        <v>февраль</v>
      </c>
      <c r="H54" s="86" t="str">
        <f>H32</f>
        <v>март</v>
      </c>
      <c r="I54" s="86" t="str">
        <f>G54</f>
        <v>февраль</v>
      </c>
      <c r="J54" s="86" t="str">
        <f>H54</f>
        <v>март</v>
      </c>
      <c r="K54" s="86" t="s">
        <v>30</v>
      </c>
      <c r="L54" s="86" t="str">
        <f>I54</f>
        <v>февраль</v>
      </c>
      <c r="M54" s="86" t="str">
        <f>J54</f>
        <v>март</v>
      </c>
      <c r="N54" s="86" t="str">
        <f>L54</f>
        <v>февраль</v>
      </c>
      <c r="O54" s="86" t="str">
        <f>M54</f>
        <v>март</v>
      </c>
      <c r="P54" s="378"/>
      <c r="Q54" s="378"/>
      <c r="R54" s="378"/>
      <c r="S54" s="70"/>
      <c r="T54" s="70"/>
      <c r="U54" s="70"/>
      <c r="Y54" s="4"/>
      <c r="Z54" s="4"/>
    </row>
    <row r="55" spans="1:26" x14ac:dyDescent="0.2">
      <c r="A55" s="397" t="s">
        <v>76</v>
      </c>
      <c r="B55" s="397"/>
      <c r="C55" s="183" t="str">
        <f>C33</f>
        <v>НРА</v>
      </c>
      <c r="D55" s="115">
        <f>E55/$E$57</f>
        <v>0.90579999999999994</v>
      </c>
      <c r="E55" s="89">
        <f>SUM(E33:E46)</f>
        <v>215748432.80219597</v>
      </c>
      <c r="F55" s="89">
        <f>E55/1.2/(1+B27)</f>
        <v>179790360.66849664</v>
      </c>
      <c r="G55" s="89">
        <f>SUM(G33:G46)</f>
        <v>92789805.141011134</v>
      </c>
      <c r="H55" s="89">
        <f>SUM(H33:H46)</f>
        <v>87000555.527485535</v>
      </c>
      <c r="I55" s="93">
        <f>IFERROR(G55/L55,0)</f>
        <v>0</v>
      </c>
      <c r="J55" s="93">
        <f t="shared" ref="J55:J56" si="8">IFERROR(H55/M55,0)</f>
        <v>0</v>
      </c>
      <c r="K55" s="89" t="e">
        <f>SUM(L55:M55)</f>
        <v>#DIV/0!</v>
      </c>
      <c r="L55" s="89" t="e">
        <f>SUM(L33:L46)</f>
        <v>#DIV/0!</v>
      </c>
      <c r="M55" s="89" t="e">
        <f>SUM(M33:M46)</f>
        <v>#DIV/0!</v>
      </c>
      <c r="N55" s="104">
        <f>N33</f>
        <v>18.886792452830189</v>
      </c>
      <c r="O55" s="104">
        <f>O33</f>
        <v>17.5</v>
      </c>
      <c r="P55" s="93">
        <f>IFERROR(Q55/K55*100, )</f>
        <v>0</v>
      </c>
      <c r="Q55" s="89" t="e">
        <f>SUM(Q33:Q46)</f>
        <v>#DIV/0!</v>
      </c>
      <c r="R55" s="89" t="e">
        <f>SUM(R33:R46)</f>
        <v>#DIV/0!</v>
      </c>
      <c r="S55" s="70"/>
      <c r="T55" s="70"/>
      <c r="U55" s="70"/>
      <c r="Y55" s="4"/>
      <c r="Z55" s="4"/>
    </row>
    <row r="56" spans="1:26" x14ac:dyDescent="0.2">
      <c r="A56" s="397" t="s">
        <v>77</v>
      </c>
      <c r="B56" s="397"/>
      <c r="C56" s="183" t="str">
        <f>C34</f>
        <v>НРА</v>
      </c>
      <c r="D56" s="115">
        <f>E56/$E$57</f>
        <v>9.420000000000002E-2</v>
      </c>
      <c r="E56" s="89">
        <f>E47</f>
        <v>22437074.817804001</v>
      </c>
      <c r="F56" s="89">
        <f>E56/1.2/(1+B27)</f>
        <v>18697562.348170001</v>
      </c>
      <c r="G56" s="89">
        <f>G47</f>
        <v>9649811.9278905373</v>
      </c>
      <c r="H56" s="89">
        <f>H47</f>
        <v>9047750.4202794638</v>
      </c>
      <c r="I56" s="93">
        <f>IFERROR(G56/L56,0)</f>
        <v>0</v>
      </c>
      <c r="J56" s="93">
        <f t="shared" si="8"/>
        <v>0</v>
      </c>
      <c r="K56" s="89" t="e">
        <f>SUM(L56:M56)</f>
        <v>#DIV/0!</v>
      </c>
      <c r="L56" s="89" t="e">
        <f>L47</f>
        <v>#DIV/0!</v>
      </c>
      <c r="M56" s="89" t="e">
        <f>M47</f>
        <v>#DIV/0!</v>
      </c>
      <c r="N56" s="104">
        <f>N48</f>
        <v>18.886792452830189</v>
      </c>
      <c r="O56" s="104">
        <f>O48</f>
        <v>17.5</v>
      </c>
      <c r="P56" s="93">
        <f>IFERROR(Q56/K56*100, )</f>
        <v>0</v>
      </c>
      <c r="Q56" s="89" t="e">
        <f>Q47</f>
        <v>#DIV/0!</v>
      </c>
      <c r="R56" s="89" t="e">
        <f>R47</f>
        <v>#DIV/0!</v>
      </c>
      <c r="S56" s="70"/>
      <c r="T56" s="70"/>
      <c r="U56" s="70"/>
      <c r="Y56" s="4"/>
      <c r="Z56" s="4"/>
    </row>
    <row r="57" spans="1:26" x14ac:dyDescent="0.2">
      <c r="A57" s="397" t="s">
        <v>72</v>
      </c>
      <c r="B57" s="397"/>
      <c r="C57" s="183"/>
      <c r="D57" s="158">
        <f>SUM(D55:D56)</f>
        <v>1</v>
      </c>
      <c r="E57" s="152">
        <f>SUM(E55:E56)</f>
        <v>238185507.61999997</v>
      </c>
      <c r="F57" s="152">
        <f>SUM(F55:F56)</f>
        <v>198487923.01666665</v>
      </c>
      <c r="G57" s="152">
        <f>SUM(G55:G56)</f>
        <v>102439617.06890167</v>
      </c>
      <c r="H57" s="152">
        <f>SUM(H55:H56)</f>
        <v>96048305.947764993</v>
      </c>
      <c r="I57" s="152" t="e">
        <f>G57/L57</f>
        <v>#DIV/0!</v>
      </c>
      <c r="J57" s="152" t="e">
        <f>H57/M57</f>
        <v>#DIV/0!</v>
      </c>
      <c r="K57" s="152" t="e">
        <f>SUM(K55:K56)</f>
        <v>#DIV/0!</v>
      </c>
      <c r="L57" s="152" t="e">
        <f>SUM(L55:L56)</f>
        <v>#DIV/0!</v>
      </c>
      <c r="M57" s="152" t="e">
        <f>SUM(M55:M56)</f>
        <v>#DIV/0!</v>
      </c>
      <c r="N57" s="90"/>
      <c r="O57" s="90"/>
      <c r="P57" s="159"/>
      <c r="Q57" s="152" t="e">
        <f>SUM(Q55:Q56)</f>
        <v>#DIV/0!</v>
      </c>
      <c r="R57" s="152" t="e">
        <f>SUM(R55:R56)</f>
        <v>#DIV/0!</v>
      </c>
      <c r="S57" s="70"/>
      <c r="T57" s="70"/>
      <c r="U57" s="70"/>
      <c r="Y57" s="4"/>
      <c r="Z57" s="4"/>
    </row>
    <row r="58" spans="1:26" x14ac:dyDescent="0.2">
      <c r="A58" s="58"/>
      <c r="B58" s="58"/>
      <c r="C58" s="58"/>
      <c r="D58" s="94"/>
      <c r="E58" s="95"/>
      <c r="F58" s="157"/>
      <c r="G58" s="97">
        <f>G49</f>
        <v>0.5161</v>
      </c>
      <c r="H58" s="97">
        <f>1-G58</f>
        <v>0.4839</v>
      </c>
      <c r="I58" s="58"/>
      <c r="J58" s="58"/>
      <c r="K58" s="58"/>
      <c r="L58" s="58"/>
      <c r="M58" s="58"/>
      <c r="N58" s="58"/>
      <c r="O58" s="58"/>
      <c r="P58" s="70"/>
      <c r="Q58" s="70"/>
      <c r="R58" s="70"/>
      <c r="S58" s="70"/>
      <c r="T58" s="70"/>
      <c r="U58" s="156"/>
    </row>
    <row r="59" spans="1:26" x14ac:dyDescent="0.2">
      <c r="A59" s="58"/>
      <c r="B59" s="58"/>
      <c r="C59" s="98"/>
      <c r="D59" s="99"/>
      <c r="E59" s="59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0"/>
      <c r="Q59" s="70"/>
      <c r="R59" s="70"/>
      <c r="S59" s="70"/>
      <c r="T59" s="70"/>
      <c r="U59" s="70"/>
    </row>
    <row r="60" spans="1:26" s="8" customFormat="1" x14ac:dyDescent="0.2">
      <c r="A60" s="100"/>
      <c r="B60" s="100"/>
      <c r="C60" s="100"/>
      <c r="D60" s="101"/>
      <c r="E60" s="58"/>
      <c r="F60" s="58"/>
      <c r="G60" s="58"/>
      <c r="H60" s="58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  <c r="T60" s="103"/>
      <c r="U60" s="103"/>
      <c r="W60" s="9"/>
    </row>
    <row r="61" spans="1:26" x14ac:dyDescent="0.2">
      <c r="A61" s="410" t="s">
        <v>78</v>
      </c>
      <c r="B61" s="411"/>
      <c r="C61" s="58"/>
      <c r="D61" s="61"/>
      <c r="E61" s="68"/>
      <c r="F61" s="68"/>
      <c r="G61" s="69"/>
      <c r="H61" s="69"/>
      <c r="I61" s="68"/>
      <c r="J61" s="68"/>
      <c r="K61" s="68"/>
      <c r="L61" s="68"/>
      <c r="M61" s="68"/>
      <c r="N61" s="58"/>
      <c r="O61" s="58"/>
      <c r="P61" s="70"/>
      <c r="Q61" s="70"/>
      <c r="R61" s="70"/>
      <c r="S61" s="70"/>
      <c r="T61" s="70"/>
      <c r="U61" s="70"/>
    </row>
    <row r="62" spans="1:26" x14ac:dyDescent="0.2">
      <c r="A62" s="71" t="s">
        <v>11</v>
      </c>
      <c r="B62" s="72" t="s">
        <v>244</v>
      </c>
      <c r="C62" s="58"/>
      <c r="D62" s="61"/>
      <c r="E62" s="68"/>
      <c r="F62" s="68"/>
      <c r="G62" s="68"/>
      <c r="H62" s="68"/>
      <c r="I62" s="68"/>
      <c r="J62" s="68"/>
      <c r="K62" s="68"/>
      <c r="L62" s="68"/>
      <c r="M62" s="68"/>
      <c r="N62" s="58"/>
      <c r="O62" s="58"/>
      <c r="P62" s="70"/>
      <c r="Q62" s="70"/>
      <c r="R62" s="70"/>
      <c r="S62" s="70"/>
      <c r="T62" s="70"/>
      <c r="U62" s="70"/>
    </row>
    <row r="63" spans="1:26" x14ac:dyDescent="0.2">
      <c r="A63" s="71" t="s">
        <v>12</v>
      </c>
      <c r="B63" s="72" t="s">
        <v>198</v>
      </c>
      <c r="C63" s="58"/>
      <c r="D63" s="73"/>
      <c r="E63" s="69"/>
      <c r="F63" s="69"/>
      <c r="G63" s="69"/>
      <c r="H63" s="69"/>
      <c r="I63" s="68"/>
      <c r="J63" s="68"/>
      <c r="K63" s="68"/>
      <c r="L63" s="68"/>
      <c r="M63" s="68"/>
      <c r="N63" s="58"/>
      <c r="O63" s="58"/>
      <c r="P63" s="70"/>
      <c r="Q63" s="70"/>
      <c r="R63" s="70"/>
      <c r="S63" s="70"/>
      <c r="T63" s="70"/>
      <c r="U63" s="70"/>
    </row>
    <row r="64" spans="1:26" x14ac:dyDescent="0.2">
      <c r="A64" s="74" t="s">
        <v>13</v>
      </c>
      <c r="B64" s="72" t="str">
        <f>B25</f>
        <v>20"; 15"</v>
      </c>
      <c r="C64" s="58"/>
      <c r="D64" s="73"/>
      <c r="E64" s="69"/>
      <c r="F64" s="69"/>
      <c r="G64" s="69"/>
      <c r="H64" s="69"/>
      <c r="I64" s="68"/>
      <c r="J64" s="68"/>
      <c r="K64" s="68"/>
      <c r="L64" s="68"/>
      <c r="M64" s="68"/>
      <c r="N64" s="58"/>
      <c r="O64" s="58"/>
      <c r="P64" s="70"/>
      <c r="Q64" s="70"/>
      <c r="R64" s="70"/>
      <c r="S64" s="70"/>
      <c r="T64" s="70"/>
      <c r="U64" s="70"/>
    </row>
    <row r="65" spans="1:26" x14ac:dyDescent="0.2">
      <c r="A65" s="74" t="s">
        <v>14</v>
      </c>
      <c r="B65" s="75">
        <v>275584625.20999998</v>
      </c>
      <c r="C65" s="76"/>
      <c r="D65" s="77"/>
      <c r="E65" s="76"/>
      <c r="F65" s="78"/>
      <c r="G65" s="58"/>
      <c r="H65" s="58"/>
      <c r="I65" s="58"/>
      <c r="J65" s="58"/>
      <c r="K65" s="58"/>
      <c r="L65" s="58"/>
      <c r="M65" s="58"/>
      <c r="N65" s="58"/>
      <c r="O65" s="58"/>
      <c r="P65" s="70"/>
      <c r="Q65" s="70"/>
      <c r="R65" s="70"/>
      <c r="S65" s="70"/>
      <c r="T65" s="70"/>
      <c r="U65" s="70"/>
    </row>
    <row r="66" spans="1:26" x14ac:dyDescent="0.2">
      <c r="A66" s="79" t="s">
        <v>15</v>
      </c>
      <c r="B66" s="314">
        <f>B27</f>
        <v>0</v>
      </c>
      <c r="C66" s="77"/>
      <c r="D66" s="77"/>
      <c r="E66" s="58"/>
      <c r="F66" s="68"/>
      <c r="G66" s="80"/>
      <c r="H66" s="58"/>
      <c r="I66" s="58"/>
      <c r="J66" s="58"/>
      <c r="K66" s="58"/>
      <c r="L66" s="58"/>
      <c r="M66" s="58"/>
      <c r="N66" s="58"/>
      <c r="O66" s="58"/>
      <c r="P66" s="70"/>
      <c r="Q66" s="70"/>
      <c r="R66" s="70"/>
      <c r="S66" s="70"/>
      <c r="T66" s="70"/>
      <c r="U66" s="70"/>
    </row>
    <row r="67" spans="1:26" x14ac:dyDescent="0.2">
      <c r="A67" s="58"/>
      <c r="B67" s="58"/>
      <c r="C67" s="58"/>
      <c r="D67" s="77"/>
      <c r="E67" s="81"/>
      <c r="F67" s="82"/>
      <c r="G67" s="58"/>
      <c r="H67" s="58"/>
      <c r="I67" s="58"/>
      <c r="J67" s="58"/>
      <c r="K67" s="58"/>
      <c r="L67" s="58"/>
      <c r="M67" s="82"/>
      <c r="N67" s="82"/>
      <c r="O67" s="58"/>
      <c r="P67" s="58"/>
      <c r="Q67" s="70"/>
      <c r="R67" s="70"/>
      <c r="S67" s="70"/>
      <c r="T67" s="70"/>
      <c r="U67" s="70"/>
    </row>
    <row r="68" spans="1:26" x14ac:dyDescent="0.2">
      <c r="A68" s="58"/>
      <c r="B68" s="58"/>
      <c r="C68" s="58"/>
      <c r="D68" s="61"/>
      <c r="E68" s="58"/>
      <c r="F68" s="58"/>
      <c r="G68" s="58"/>
      <c r="H68" s="58"/>
      <c r="I68" s="58"/>
      <c r="J68" s="58"/>
      <c r="K68" s="58"/>
      <c r="L68" s="58"/>
      <c r="M68" s="70"/>
      <c r="N68" s="58"/>
      <c r="O68" s="58"/>
      <c r="P68" s="58"/>
      <c r="Q68" s="70"/>
      <c r="R68" s="70"/>
      <c r="S68" s="70"/>
      <c r="T68" s="58"/>
      <c r="U68" s="58"/>
    </row>
    <row r="69" spans="1:26" x14ac:dyDescent="0.2">
      <c r="A69" s="385" t="s">
        <v>16</v>
      </c>
      <c r="B69" s="385" t="s">
        <v>17</v>
      </c>
      <c r="C69" s="83"/>
      <c r="D69" s="388" t="s">
        <v>14</v>
      </c>
      <c r="E69" s="389"/>
      <c r="F69" s="388" t="s">
        <v>18</v>
      </c>
      <c r="G69" s="392"/>
      <c r="H69" s="389"/>
      <c r="I69" s="379" t="s">
        <v>19</v>
      </c>
      <c r="J69" s="380"/>
      <c r="K69" s="379" t="s">
        <v>20</v>
      </c>
      <c r="L69" s="394"/>
      <c r="M69" s="380"/>
      <c r="N69" s="379" t="s">
        <v>21</v>
      </c>
      <c r="O69" s="380"/>
      <c r="P69" s="376" t="s">
        <v>22</v>
      </c>
      <c r="Q69" s="376" t="s">
        <v>23</v>
      </c>
      <c r="R69" s="376" t="s">
        <v>24</v>
      </c>
      <c r="S69" s="70"/>
      <c r="T69" s="376" t="s">
        <v>25</v>
      </c>
      <c r="U69" s="376" t="s">
        <v>26</v>
      </c>
    </row>
    <row r="70" spans="1:26" ht="29.25" customHeight="1" x14ac:dyDescent="0.2">
      <c r="A70" s="386"/>
      <c r="B70" s="386"/>
      <c r="C70" s="84" t="s">
        <v>27</v>
      </c>
      <c r="D70" s="390"/>
      <c r="E70" s="391"/>
      <c r="F70" s="390"/>
      <c r="G70" s="393"/>
      <c r="H70" s="391"/>
      <c r="I70" s="381"/>
      <c r="J70" s="382"/>
      <c r="K70" s="381"/>
      <c r="L70" s="395"/>
      <c r="M70" s="382"/>
      <c r="N70" s="381"/>
      <c r="O70" s="382"/>
      <c r="P70" s="377"/>
      <c r="Q70" s="377"/>
      <c r="R70" s="377"/>
      <c r="S70" s="70"/>
      <c r="T70" s="383"/>
      <c r="U70" s="383"/>
    </row>
    <row r="71" spans="1:26" ht="25.5" x14ac:dyDescent="0.2">
      <c r="A71" s="387"/>
      <c r="B71" s="387"/>
      <c r="C71" s="185"/>
      <c r="D71" s="85" t="s">
        <v>28</v>
      </c>
      <c r="E71" s="185" t="s">
        <v>29</v>
      </c>
      <c r="F71" s="86" t="s">
        <v>30</v>
      </c>
      <c r="G71" s="86" t="s">
        <v>167</v>
      </c>
      <c r="H71" s="86" t="s">
        <v>168</v>
      </c>
      <c r="I71" s="86" t="str">
        <f>G71</f>
        <v>март</v>
      </c>
      <c r="J71" s="86" t="str">
        <f>H71</f>
        <v>апрель</v>
      </c>
      <c r="K71" s="86" t="s">
        <v>30</v>
      </c>
      <c r="L71" s="86" t="str">
        <f>I71</f>
        <v>март</v>
      </c>
      <c r="M71" s="86" t="str">
        <f>J71</f>
        <v>апрель</v>
      </c>
      <c r="N71" s="86" t="str">
        <f>L71</f>
        <v>март</v>
      </c>
      <c r="O71" s="86" t="str">
        <f>M71</f>
        <v>апрель</v>
      </c>
      <c r="P71" s="378"/>
      <c r="Q71" s="378"/>
      <c r="R71" s="378"/>
      <c r="S71" s="70"/>
      <c r="T71" s="384"/>
      <c r="U71" s="384"/>
    </row>
    <row r="72" spans="1:26" x14ac:dyDescent="0.2">
      <c r="A72" s="87" t="str">
        <f t="shared" ref="A72:C86" si="9">A33</f>
        <v>Первый</v>
      </c>
      <c r="B72" s="87" t="str">
        <f t="shared" si="9"/>
        <v>All 14-59 BigTV</v>
      </c>
      <c r="C72" s="87" t="str">
        <f t="shared" si="9"/>
        <v>НРА</v>
      </c>
      <c r="D72" s="88">
        <v>0.17560000000000001</v>
      </c>
      <c r="E72" s="89">
        <f>$B$65*D72</f>
        <v>48392660.186875999</v>
      </c>
      <c r="F72" s="89">
        <f t="shared" ref="F72:F86" si="10">E72/1.2/(1+$B$27)</f>
        <v>40327216.822396666</v>
      </c>
      <c r="G72" s="89">
        <f>$F72*$G$88</f>
        <v>15776007.220921576</v>
      </c>
      <c r="H72" s="89">
        <f>$F72*$H$88</f>
        <v>24551209.60147509</v>
      </c>
      <c r="I72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2022-2023'!F10))*B256*(1+H256), )</f>
        <v>0</v>
      </c>
      <c r="J72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2022-2023'!F10))*B256*(1+I256), )</f>
        <v>0</v>
      </c>
      <c r="K72" s="89" t="e">
        <f>L72+M72</f>
        <v>#DIV/0!</v>
      </c>
      <c r="L72" s="89" t="e">
        <f>IF(D72=0,0,G72/I72)</f>
        <v>#DIV/0!</v>
      </c>
      <c r="M72" s="89" t="e">
        <f>IF(E72=0,0,H72/J72)</f>
        <v>#DIV/0!</v>
      </c>
      <c r="N72" s="90">
        <v>19.272727272727277</v>
      </c>
      <c r="O72" s="90">
        <v>17.583643122676577</v>
      </c>
      <c r="P72" s="91">
        <v>78.540000000000006</v>
      </c>
      <c r="Q72" s="89" t="e">
        <f>K72*P72/100</f>
        <v>#DIV/0!</v>
      </c>
      <c r="R72" s="89" t="e">
        <f>(L72*20/N72+M72*20/O72)*P72/100</f>
        <v>#DIV/0!</v>
      </c>
      <c r="S72" s="70"/>
      <c r="T72" s="153" t="s">
        <v>34</v>
      </c>
      <c r="U72" s="6"/>
      <c r="W72" s="7"/>
      <c r="X72" s="7"/>
      <c r="Y72" s="4"/>
      <c r="Z72" s="4"/>
    </row>
    <row r="73" spans="1:26" x14ac:dyDescent="0.2">
      <c r="A73" s="87" t="str">
        <f t="shared" si="9"/>
        <v>Россия 1</v>
      </c>
      <c r="B73" s="87" t="str">
        <f t="shared" si="9"/>
        <v>All 18+</v>
      </c>
      <c r="C73" s="87" t="str">
        <f t="shared" si="9"/>
        <v>НРА</v>
      </c>
      <c r="D73" s="88">
        <v>0.1729</v>
      </c>
      <c r="E73" s="89">
        <f t="shared" ref="E73:E86" si="11">$B$65*D73</f>
        <v>47648581.698808998</v>
      </c>
      <c r="F73" s="89">
        <f t="shared" si="10"/>
        <v>39707151.415674165</v>
      </c>
      <c r="G73" s="89">
        <f t="shared" ref="G73:G86" si="12">$F73*$G$88</f>
        <v>15533437.633811733</v>
      </c>
      <c r="H73" s="89">
        <f t="shared" ref="H73:H86" si="13">$F73*$H$88</f>
        <v>24173713.78186243</v>
      </c>
      <c r="I73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2022-2023'!F11))*B257*(1+H257), )</f>
        <v>0</v>
      </c>
      <c r="J73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2022-2023'!F11))*B257*(1+I257), )</f>
        <v>0</v>
      </c>
      <c r="K73" s="89" t="e">
        <f t="shared" ref="K73:K86" si="14">L73+M73</f>
        <v>#DIV/0!</v>
      </c>
      <c r="L73" s="89" t="e">
        <f t="shared" ref="L73:L86" si="15">IF(D73=0,0,G73/I73)</f>
        <v>#DIV/0!</v>
      </c>
      <c r="M73" s="89" t="e">
        <f t="shared" ref="M73:M86" si="16">IF(E73=0,0,H73/J73)</f>
        <v>#DIV/0!</v>
      </c>
      <c r="N73" s="90">
        <v>19.272727272727277</v>
      </c>
      <c r="O73" s="90">
        <v>17.583643122676577</v>
      </c>
      <c r="P73" s="91">
        <v>27.12</v>
      </c>
      <c r="Q73" s="89" t="e">
        <f t="shared" ref="Q73:Q86" si="17">K73*P73/100</f>
        <v>#DIV/0!</v>
      </c>
      <c r="R73" s="89" t="e">
        <f t="shared" ref="R73:R86" si="18">(L73*20/N73+M73*20/O73)*P73/100</f>
        <v>#DIV/0!</v>
      </c>
      <c r="S73" s="70"/>
      <c r="T73" s="153" t="s">
        <v>38</v>
      </c>
      <c r="U73" s="6"/>
      <c r="W73" s="7"/>
      <c r="X73" s="7"/>
      <c r="Y73" s="4"/>
      <c r="Z73" s="4"/>
    </row>
    <row r="74" spans="1:26" x14ac:dyDescent="0.2">
      <c r="A74" s="87" t="str">
        <f t="shared" si="9"/>
        <v>НТВ</v>
      </c>
      <c r="B74" s="87" t="str">
        <f t="shared" si="9"/>
        <v>All 18+</v>
      </c>
      <c r="C74" s="87" t="str">
        <f t="shared" si="9"/>
        <v>НРА</v>
      </c>
      <c r="D74" s="88">
        <v>0.1222</v>
      </c>
      <c r="E74" s="89">
        <f t="shared" si="11"/>
        <v>33676441.200661995</v>
      </c>
      <c r="F74" s="89">
        <f t="shared" si="10"/>
        <v>28063701.000551663</v>
      </c>
      <c r="G74" s="89">
        <f t="shared" si="12"/>
        <v>10978519.83141581</v>
      </c>
      <c r="H74" s="89">
        <f t="shared" si="13"/>
        <v>17085181.169135854</v>
      </c>
      <c r="I74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2022-2023'!F12))*B258*(1+H258), )</f>
        <v>0</v>
      </c>
      <c r="J74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2022-2023'!F12))*B258*(1+I258), )</f>
        <v>0</v>
      </c>
      <c r="K74" s="89" t="e">
        <f t="shared" si="14"/>
        <v>#DIV/0!</v>
      </c>
      <c r="L74" s="89" t="e">
        <f t="shared" si="15"/>
        <v>#DIV/0!</v>
      </c>
      <c r="M74" s="89" t="e">
        <f t="shared" si="16"/>
        <v>#DIV/0!</v>
      </c>
      <c r="N74" s="90">
        <v>19.272727272727277</v>
      </c>
      <c r="O74" s="90">
        <v>17.583643122676577</v>
      </c>
      <c r="P74" s="91">
        <v>40.119999999999997</v>
      </c>
      <c r="Q74" s="89" t="e">
        <f t="shared" si="17"/>
        <v>#DIV/0!</v>
      </c>
      <c r="R74" s="89" t="e">
        <f t="shared" si="18"/>
        <v>#DIV/0!</v>
      </c>
      <c r="S74" s="70"/>
      <c r="T74" s="153" t="s">
        <v>41</v>
      </c>
      <c r="U74" s="6"/>
      <c r="W74" s="7"/>
      <c r="X74" s="7"/>
      <c r="Y74" s="4"/>
      <c r="Z74" s="4"/>
    </row>
    <row r="75" spans="1:26" x14ac:dyDescent="0.2">
      <c r="A75" s="87" t="str">
        <f t="shared" si="9"/>
        <v>ТНТ</v>
      </c>
      <c r="B75" s="87" t="str">
        <f t="shared" si="9"/>
        <v>All 14-44 BigTV</v>
      </c>
      <c r="C75" s="87" t="str">
        <f t="shared" si="9"/>
        <v>НРА</v>
      </c>
      <c r="D75" s="88">
        <v>0.1326</v>
      </c>
      <c r="E75" s="89">
        <f t="shared" si="11"/>
        <v>36542521.302846</v>
      </c>
      <c r="F75" s="89">
        <f t="shared" si="10"/>
        <v>30452101.085705001</v>
      </c>
      <c r="G75" s="89">
        <f t="shared" si="12"/>
        <v>11912861.944727795</v>
      </c>
      <c r="H75" s="89">
        <f t="shared" si="13"/>
        <v>18539239.140977204</v>
      </c>
      <c r="I75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2022-2023'!F13))*B259*(1+H259), )</f>
        <v>0</v>
      </c>
      <c r="J75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2022-2023'!F13))*B259*(1+I259), )</f>
        <v>0</v>
      </c>
      <c r="K75" s="89" t="e">
        <f t="shared" si="14"/>
        <v>#DIV/0!</v>
      </c>
      <c r="L75" s="89" t="e">
        <f t="shared" si="15"/>
        <v>#DIV/0!</v>
      </c>
      <c r="M75" s="89" t="e">
        <f t="shared" si="16"/>
        <v>#DIV/0!</v>
      </c>
      <c r="N75" s="90">
        <v>19.272727272727277</v>
      </c>
      <c r="O75" s="90">
        <v>17.583643122676577</v>
      </c>
      <c r="P75" s="91">
        <v>112.97</v>
      </c>
      <c r="Q75" s="89" t="e">
        <f t="shared" si="17"/>
        <v>#DIV/0!</v>
      </c>
      <c r="R75" s="89" t="e">
        <f t="shared" si="18"/>
        <v>#DIV/0!</v>
      </c>
      <c r="S75" s="70"/>
      <c r="T75" s="153" t="s">
        <v>44</v>
      </c>
      <c r="U75" s="6"/>
      <c r="W75" s="7"/>
      <c r="X75" s="7"/>
      <c r="Y75" s="4"/>
      <c r="Z75" s="4"/>
    </row>
    <row r="76" spans="1:26" x14ac:dyDescent="0.2">
      <c r="A76" s="87" t="str">
        <f t="shared" si="9"/>
        <v>СТС</v>
      </c>
      <c r="B76" s="87" t="str">
        <f t="shared" si="9"/>
        <v>All 10-45</v>
      </c>
      <c r="C76" s="87" t="str">
        <f t="shared" si="9"/>
        <v>НРА</v>
      </c>
      <c r="D76" s="88">
        <v>0.1159</v>
      </c>
      <c r="E76" s="89">
        <f t="shared" si="11"/>
        <v>31940258.061838999</v>
      </c>
      <c r="F76" s="89">
        <f t="shared" si="10"/>
        <v>26616881.718199167</v>
      </c>
      <c r="G76" s="89">
        <f t="shared" si="12"/>
        <v>10412524.128159514</v>
      </c>
      <c r="H76" s="89">
        <f t="shared" si="13"/>
        <v>16204357.590039654</v>
      </c>
      <c r="I76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2022-2023'!F14))*B260*(1+H260), )</f>
        <v>0</v>
      </c>
      <c r="J76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2022-2023'!F14))*B260*(1+I260), )</f>
        <v>0</v>
      </c>
      <c r="K76" s="89" t="e">
        <f t="shared" si="14"/>
        <v>#DIV/0!</v>
      </c>
      <c r="L76" s="89" t="e">
        <f t="shared" si="15"/>
        <v>#DIV/0!</v>
      </c>
      <c r="M76" s="89" t="e">
        <f t="shared" si="16"/>
        <v>#DIV/0!</v>
      </c>
      <c r="N76" s="90">
        <v>19.272727272727277</v>
      </c>
      <c r="O76" s="90">
        <v>17.583643122676577</v>
      </c>
      <c r="P76" s="91">
        <v>109.12</v>
      </c>
      <c r="Q76" s="89" t="e">
        <f t="shared" si="17"/>
        <v>#DIV/0!</v>
      </c>
      <c r="R76" s="89" t="e">
        <f t="shared" si="18"/>
        <v>#DIV/0!</v>
      </c>
      <c r="S76" s="70"/>
      <c r="T76" s="153" t="s">
        <v>47</v>
      </c>
      <c r="U76" s="6"/>
      <c r="W76" s="7"/>
      <c r="X76" s="7"/>
      <c r="Y76" s="4"/>
      <c r="Z76" s="4"/>
    </row>
    <row r="77" spans="1:26" x14ac:dyDescent="0.2">
      <c r="A77" s="87" t="str">
        <f t="shared" si="9"/>
        <v>5-канал</v>
      </c>
      <c r="B77" s="87" t="str">
        <f t="shared" si="9"/>
        <v>All 25-59</v>
      </c>
      <c r="C77" s="87" t="str">
        <f t="shared" si="9"/>
        <v>НРА</v>
      </c>
      <c r="D77" s="88">
        <v>0</v>
      </c>
      <c r="E77" s="89">
        <f t="shared" si="11"/>
        <v>0</v>
      </c>
      <c r="F77" s="89">
        <f t="shared" si="10"/>
        <v>0</v>
      </c>
      <c r="G77" s="89">
        <f t="shared" si="12"/>
        <v>0</v>
      </c>
      <c r="H77" s="89">
        <f t="shared" si="13"/>
        <v>0</v>
      </c>
      <c r="I77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2022-2023'!F15))*B261*(1+H261), )</f>
        <v>0</v>
      </c>
      <c r="J77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2022-2023'!F15))*B261*(1+I261), )</f>
        <v>0</v>
      </c>
      <c r="K77" s="89">
        <f t="shared" si="14"/>
        <v>0</v>
      </c>
      <c r="L77" s="89">
        <f t="shared" si="15"/>
        <v>0</v>
      </c>
      <c r="M77" s="89">
        <f t="shared" si="16"/>
        <v>0</v>
      </c>
      <c r="N77" s="90">
        <v>19.272727272727277</v>
      </c>
      <c r="O77" s="90">
        <v>17.583643122676577</v>
      </c>
      <c r="P77" s="91">
        <v>61.07</v>
      </c>
      <c r="Q77" s="89">
        <f t="shared" si="17"/>
        <v>0</v>
      </c>
      <c r="R77" s="89">
        <f t="shared" si="18"/>
        <v>0</v>
      </c>
      <c r="S77" s="70"/>
      <c r="T77" s="153" t="s">
        <v>50</v>
      </c>
      <c r="U77" s="6"/>
      <c r="W77" s="7"/>
      <c r="X77" s="7"/>
      <c r="Y77" s="4"/>
      <c r="Z77" s="4"/>
    </row>
    <row r="78" spans="1:26" x14ac:dyDescent="0.2">
      <c r="A78" s="87" t="str">
        <f t="shared" si="9"/>
        <v>РЕН ТВ</v>
      </c>
      <c r="B78" s="87" t="str">
        <f t="shared" si="9"/>
        <v>All 25-54</v>
      </c>
      <c r="C78" s="87" t="str">
        <f t="shared" si="9"/>
        <v>НРА</v>
      </c>
      <c r="D78" s="88">
        <v>6.3500000000000001E-2</v>
      </c>
      <c r="E78" s="89">
        <f t="shared" si="11"/>
        <v>17499623.700835001</v>
      </c>
      <c r="F78" s="89">
        <f t="shared" si="10"/>
        <v>14583019.750695834</v>
      </c>
      <c r="G78" s="89">
        <f t="shared" si="12"/>
        <v>5704877.3264722098</v>
      </c>
      <c r="H78" s="89">
        <f t="shared" si="13"/>
        <v>8878142.4242236242</v>
      </c>
      <c r="I78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2022-2023'!F16))*B262*(1+H262), )</f>
        <v>0</v>
      </c>
      <c r="J78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2022-2023'!F16))*B262*(1+I262), )</f>
        <v>0</v>
      </c>
      <c r="K78" s="89" t="e">
        <f t="shared" si="14"/>
        <v>#DIV/0!</v>
      </c>
      <c r="L78" s="89" t="e">
        <f t="shared" si="15"/>
        <v>#DIV/0!</v>
      </c>
      <c r="M78" s="89" t="e">
        <f t="shared" si="16"/>
        <v>#DIV/0!</v>
      </c>
      <c r="N78" s="90">
        <v>19.272727272727277</v>
      </c>
      <c r="O78" s="90">
        <v>17.583643122676577</v>
      </c>
      <c r="P78" s="91">
        <v>86.04</v>
      </c>
      <c r="Q78" s="89" t="e">
        <f t="shared" si="17"/>
        <v>#DIV/0!</v>
      </c>
      <c r="R78" s="89" t="e">
        <f t="shared" si="18"/>
        <v>#DIV/0!</v>
      </c>
      <c r="S78" s="70"/>
      <c r="T78" s="153" t="s">
        <v>53</v>
      </c>
      <c r="U78" s="6"/>
      <c r="W78" s="7"/>
      <c r="X78" s="7"/>
      <c r="Y78" s="4"/>
      <c r="Z78" s="4"/>
    </row>
    <row r="79" spans="1:26" x14ac:dyDescent="0.2">
      <c r="A79" s="87" t="str">
        <f t="shared" si="9"/>
        <v>Домашний</v>
      </c>
      <c r="B79" s="87" t="str">
        <f t="shared" si="9"/>
        <v>W 25-59</v>
      </c>
      <c r="C79" s="87" t="str">
        <f t="shared" si="9"/>
        <v>НРА</v>
      </c>
      <c r="D79" s="88">
        <v>0</v>
      </c>
      <c r="E79" s="89">
        <f t="shared" si="11"/>
        <v>0</v>
      </c>
      <c r="F79" s="89">
        <f t="shared" si="10"/>
        <v>0</v>
      </c>
      <c r="G79" s="89">
        <f t="shared" si="12"/>
        <v>0</v>
      </c>
      <c r="H79" s="89">
        <f t="shared" si="13"/>
        <v>0</v>
      </c>
      <c r="I79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2022-2023'!F17))*B263*(1+H263), )</f>
        <v>0</v>
      </c>
      <c r="J79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2022-2023'!F17))*B263*(1+I263), )</f>
        <v>0</v>
      </c>
      <c r="K79" s="89">
        <f t="shared" si="14"/>
        <v>0</v>
      </c>
      <c r="L79" s="89">
        <f t="shared" si="15"/>
        <v>0</v>
      </c>
      <c r="M79" s="89">
        <f t="shared" si="16"/>
        <v>0</v>
      </c>
      <c r="N79" s="90">
        <v>19.272727272727277</v>
      </c>
      <c r="O79" s="90">
        <v>17.583643122676577</v>
      </c>
      <c r="P79" s="91">
        <v>45.78</v>
      </c>
      <c r="Q79" s="89">
        <f t="shared" si="17"/>
        <v>0</v>
      </c>
      <c r="R79" s="171">
        <f t="shared" si="18"/>
        <v>0</v>
      </c>
      <c r="S79" s="70"/>
      <c r="T79" s="153" t="s">
        <v>55</v>
      </c>
      <c r="U79" s="6"/>
      <c r="W79" s="7"/>
      <c r="X79" s="7"/>
      <c r="Y79" s="4"/>
      <c r="Z79" s="4"/>
    </row>
    <row r="80" spans="1:26" x14ac:dyDescent="0.2">
      <c r="A80" s="87" t="str">
        <f t="shared" si="9"/>
        <v>ТВ-3</v>
      </c>
      <c r="B80" s="87" t="str">
        <f t="shared" si="9"/>
        <v>All 14-44 BigTV</v>
      </c>
      <c r="C80" s="87" t="str">
        <f t="shared" si="9"/>
        <v>НРА</v>
      </c>
      <c r="D80" s="88">
        <v>5.7299999999999997E-2</v>
      </c>
      <c r="E80" s="89">
        <f t="shared" si="11"/>
        <v>15790999.024532998</v>
      </c>
      <c r="F80" s="89">
        <f t="shared" si="10"/>
        <v>13159165.853777498</v>
      </c>
      <c r="G80" s="89">
        <f t="shared" si="12"/>
        <v>5147865.6819977574</v>
      </c>
      <c r="H80" s="89">
        <f t="shared" si="13"/>
        <v>8011300.1717797406</v>
      </c>
      <c r="I80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2022-2023'!F18))*B264*(1+H264), )</f>
        <v>0</v>
      </c>
      <c r="J80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2022-2023'!F18))*B264*(1+I264), )</f>
        <v>0</v>
      </c>
      <c r="K80" s="89" t="e">
        <f t="shared" si="14"/>
        <v>#DIV/0!</v>
      </c>
      <c r="L80" s="89" t="e">
        <f t="shared" si="15"/>
        <v>#DIV/0!</v>
      </c>
      <c r="M80" s="89" t="e">
        <f t="shared" si="16"/>
        <v>#DIV/0!</v>
      </c>
      <c r="N80" s="90">
        <v>19.272727272727277</v>
      </c>
      <c r="O80" s="90">
        <v>17.583643122676577</v>
      </c>
      <c r="P80" s="91">
        <v>116.74</v>
      </c>
      <c r="Q80" s="89" t="e">
        <f t="shared" si="17"/>
        <v>#DIV/0!</v>
      </c>
      <c r="R80" s="89" t="e">
        <f t="shared" si="18"/>
        <v>#DIV/0!</v>
      </c>
      <c r="S80" s="70"/>
      <c r="T80" s="153" t="s">
        <v>57</v>
      </c>
      <c r="U80" s="6"/>
      <c r="W80" s="7"/>
      <c r="X80" s="7"/>
      <c r="Y80" s="4"/>
      <c r="Z80" s="4"/>
    </row>
    <row r="81" spans="1:26" x14ac:dyDescent="0.2">
      <c r="A81" s="87" t="str">
        <f t="shared" si="9"/>
        <v>Пятница</v>
      </c>
      <c r="B81" s="87" t="str">
        <f t="shared" si="9"/>
        <v>All 14-44 BigTV</v>
      </c>
      <c r="C81" s="87" t="str">
        <f t="shared" si="9"/>
        <v>НРА</v>
      </c>
      <c r="D81" s="88">
        <v>4.3700000000000003E-2</v>
      </c>
      <c r="E81" s="89">
        <f t="shared" si="11"/>
        <v>12043048.121677</v>
      </c>
      <c r="F81" s="89">
        <f t="shared" si="10"/>
        <v>10035873.434730833</v>
      </c>
      <c r="G81" s="89">
        <f t="shared" si="12"/>
        <v>3926033.6876667021</v>
      </c>
      <c r="H81" s="89">
        <f t="shared" si="13"/>
        <v>6109839.7470641313</v>
      </c>
      <c r="I81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2022-2023'!F19))*B265*(1+H265), )</f>
        <v>0</v>
      </c>
      <c r="J81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2022-2023'!F19))*B265*(1+I265), )</f>
        <v>0</v>
      </c>
      <c r="K81" s="89" t="e">
        <f t="shared" si="14"/>
        <v>#DIV/0!</v>
      </c>
      <c r="L81" s="89" t="e">
        <f t="shared" si="15"/>
        <v>#DIV/0!</v>
      </c>
      <c r="M81" s="89" t="e">
        <f t="shared" si="16"/>
        <v>#DIV/0!</v>
      </c>
      <c r="N81" s="90">
        <v>19.272727272727277</v>
      </c>
      <c r="O81" s="90">
        <v>17.583643122676577</v>
      </c>
      <c r="P81" s="91">
        <v>113.88</v>
      </c>
      <c r="Q81" s="89" t="e">
        <f t="shared" si="17"/>
        <v>#DIV/0!</v>
      </c>
      <c r="R81" s="89" t="e">
        <f t="shared" si="18"/>
        <v>#DIV/0!</v>
      </c>
      <c r="S81" s="70"/>
      <c r="T81" s="153" t="s">
        <v>59</v>
      </c>
      <c r="U81" s="6"/>
      <c r="W81" s="7"/>
      <c r="X81" s="7"/>
      <c r="Y81" s="4"/>
      <c r="Z81" s="4"/>
    </row>
    <row r="82" spans="1:26" x14ac:dyDescent="0.2">
      <c r="A82" s="87" t="str">
        <f t="shared" si="9"/>
        <v>ТВЦентр</v>
      </c>
      <c r="B82" s="87" t="str">
        <f t="shared" si="9"/>
        <v>All 18+</v>
      </c>
      <c r="C82" s="87" t="str">
        <f t="shared" si="9"/>
        <v>НРА</v>
      </c>
      <c r="D82" s="88">
        <v>0</v>
      </c>
      <c r="E82" s="89">
        <f t="shared" si="11"/>
        <v>0</v>
      </c>
      <c r="F82" s="89">
        <f t="shared" si="10"/>
        <v>0</v>
      </c>
      <c r="G82" s="89">
        <f t="shared" si="12"/>
        <v>0</v>
      </c>
      <c r="H82" s="89">
        <f t="shared" si="13"/>
        <v>0</v>
      </c>
      <c r="I82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2022-2023'!F20))*B266*(1+H266), )</f>
        <v>0</v>
      </c>
      <c r="J82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2022-2023'!F20))*B266*(1+I266), )</f>
        <v>0</v>
      </c>
      <c r="K82" s="89">
        <f t="shared" si="14"/>
        <v>0</v>
      </c>
      <c r="L82" s="89">
        <f t="shared" si="15"/>
        <v>0</v>
      </c>
      <c r="M82" s="89">
        <f t="shared" si="16"/>
        <v>0</v>
      </c>
      <c r="N82" s="90">
        <v>19.272727272727277</v>
      </c>
      <c r="O82" s="90">
        <v>17.583643122676577</v>
      </c>
      <c r="P82" s="91">
        <v>28.09</v>
      </c>
      <c r="Q82" s="89">
        <f t="shared" si="17"/>
        <v>0</v>
      </c>
      <c r="R82" s="89">
        <f t="shared" si="18"/>
        <v>0</v>
      </c>
      <c r="S82" s="70"/>
      <c r="T82" s="153" t="s">
        <v>60</v>
      </c>
      <c r="U82" s="6"/>
      <c r="W82" s="7"/>
      <c r="X82" s="7"/>
      <c r="Y82" s="4"/>
      <c r="Z82" s="4"/>
    </row>
    <row r="83" spans="1:26" x14ac:dyDescent="0.2">
      <c r="A83" s="87" t="str">
        <f t="shared" si="9"/>
        <v>Звезда</v>
      </c>
      <c r="B83" s="87" t="str">
        <f t="shared" si="9"/>
        <v>All 18+</v>
      </c>
      <c r="C83" s="87" t="str">
        <f t="shared" si="9"/>
        <v>НРА</v>
      </c>
      <c r="D83" s="88">
        <v>0</v>
      </c>
      <c r="E83" s="89">
        <f t="shared" si="11"/>
        <v>0</v>
      </c>
      <c r="F83" s="89">
        <f t="shared" si="10"/>
        <v>0</v>
      </c>
      <c r="G83" s="89">
        <f t="shared" si="12"/>
        <v>0</v>
      </c>
      <c r="H83" s="89">
        <f t="shared" si="13"/>
        <v>0</v>
      </c>
      <c r="I83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2022-2023'!F21))*B267*(1+H267), )</f>
        <v>0</v>
      </c>
      <c r="J83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2022-2023'!F21))*B267*(1+I267), )</f>
        <v>0</v>
      </c>
      <c r="K83" s="89">
        <f t="shared" si="14"/>
        <v>0</v>
      </c>
      <c r="L83" s="89">
        <f t="shared" si="15"/>
        <v>0</v>
      </c>
      <c r="M83" s="89">
        <f t="shared" si="16"/>
        <v>0</v>
      </c>
      <c r="N83" s="90">
        <v>19.272727272727277</v>
      </c>
      <c r="O83" s="90">
        <v>17.583643122676577</v>
      </c>
      <c r="P83" s="91">
        <v>34.44</v>
      </c>
      <c r="Q83" s="89">
        <f t="shared" si="17"/>
        <v>0</v>
      </c>
      <c r="R83" s="89">
        <f t="shared" si="18"/>
        <v>0</v>
      </c>
      <c r="S83" s="70"/>
      <c r="T83" s="153" t="s">
        <v>62</v>
      </c>
      <c r="U83" s="6"/>
      <c r="W83" s="7"/>
      <c r="X83" s="7"/>
      <c r="Y83" s="4"/>
      <c r="Z83" s="4"/>
    </row>
    <row r="84" spans="1:26" x14ac:dyDescent="0.2">
      <c r="A84" s="87" t="str">
        <f t="shared" si="9"/>
        <v>Россия 24</v>
      </c>
      <c r="B84" s="87" t="str">
        <f t="shared" si="9"/>
        <v>All 18+ BigTV</v>
      </c>
      <c r="C84" s="87" t="str">
        <f t="shared" si="9"/>
        <v>НРА</v>
      </c>
      <c r="D84" s="88">
        <v>2.7799999999999998E-2</v>
      </c>
      <c r="E84" s="89">
        <f t="shared" si="11"/>
        <v>7661252.5808379985</v>
      </c>
      <c r="F84" s="89">
        <f t="shared" si="10"/>
        <v>6384377.1506983321</v>
      </c>
      <c r="G84" s="89">
        <f t="shared" si="12"/>
        <v>2497568.3413531873</v>
      </c>
      <c r="H84" s="89">
        <f t="shared" si="13"/>
        <v>3886808.8093451448</v>
      </c>
      <c r="I84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2022-2023'!F22))*B268*(1+H268), )</f>
        <v>0</v>
      </c>
      <c r="J84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2022-2023'!F22))*B268*(1+I268), )</f>
        <v>0</v>
      </c>
      <c r="K84" s="89" t="e">
        <f t="shared" si="14"/>
        <v>#DIV/0!</v>
      </c>
      <c r="L84" s="89" t="e">
        <f t="shared" si="15"/>
        <v>#DIV/0!</v>
      </c>
      <c r="M84" s="89" t="e">
        <f t="shared" si="16"/>
        <v>#DIV/0!</v>
      </c>
      <c r="N84" s="90">
        <v>19.272727272727277</v>
      </c>
      <c r="O84" s="90">
        <v>17.583643122676577</v>
      </c>
      <c r="P84" s="91">
        <v>46.29</v>
      </c>
      <c r="Q84" s="89" t="e">
        <f t="shared" si="17"/>
        <v>#DIV/0!</v>
      </c>
      <c r="R84" s="89" t="e">
        <f t="shared" si="18"/>
        <v>#DIV/0!</v>
      </c>
      <c r="S84" s="70"/>
      <c r="T84" s="153" t="s">
        <v>63</v>
      </c>
      <c r="U84" s="6"/>
      <c r="W84" s="7"/>
      <c r="X84" s="7"/>
      <c r="Y84" s="4"/>
      <c r="Z84" s="4"/>
    </row>
    <row r="85" spans="1:26" x14ac:dyDescent="0.2">
      <c r="A85" s="87" t="str">
        <f t="shared" si="9"/>
        <v>МИР</v>
      </c>
      <c r="B85" s="87" t="str">
        <f t="shared" si="9"/>
        <v>All 25-59</v>
      </c>
      <c r="C85" s="87" t="str">
        <f t="shared" si="9"/>
        <v>НРА</v>
      </c>
      <c r="D85" s="88">
        <v>0</v>
      </c>
      <c r="E85" s="89">
        <f t="shared" si="11"/>
        <v>0</v>
      </c>
      <c r="F85" s="89">
        <f t="shared" si="10"/>
        <v>0</v>
      </c>
      <c r="G85" s="89">
        <f t="shared" si="12"/>
        <v>0</v>
      </c>
      <c r="H85" s="89">
        <f t="shared" si="13"/>
        <v>0</v>
      </c>
      <c r="I85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2022-2023'!F23))*B269*(1+H269), )</f>
        <v>0</v>
      </c>
      <c r="J85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2022-2023'!F23))*B269*(1+I269), )</f>
        <v>0</v>
      </c>
      <c r="K85" s="89">
        <f t="shared" si="14"/>
        <v>0</v>
      </c>
      <c r="L85" s="89">
        <f t="shared" si="15"/>
        <v>0</v>
      </c>
      <c r="M85" s="89">
        <f t="shared" si="16"/>
        <v>0</v>
      </c>
      <c r="N85" s="90">
        <v>19.272727272727277</v>
      </c>
      <c r="O85" s="90">
        <v>17.583643122676577</v>
      </c>
      <c r="P85" s="91">
        <v>54.65</v>
      </c>
      <c r="Q85" s="89">
        <f t="shared" si="17"/>
        <v>0</v>
      </c>
      <c r="R85" s="89">
        <f t="shared" si="18"/>
        <v>0</v>
      </c>
      <c r="S85" s="70"/>
      <c r="T85" s="153" t="s">
        <v>231</v>
      </c>
      <c r="U85" s="6"/>
      <c r="W85" s="7"/>
      <c r="X85" s="7"/>
      <c r="Y85" s="4"/>
      <c r="Z85" s="4"/>
    </row>
    <row r="86" spans="1:26" x14ac:dyDescent="0.2">
      <c r="A86" s="87" t="str">
        <f t="shared" si="9"/>
        <v>Единый рекламный канал (ЕРК)</v>
      </c>
      <c r="B86" s="87" t="str">
        <f t="shared" si="9"/>
        <v>All 25-49</v>
      </c>
      <c r="C86" s="87" t="str">
        <f t="shared" si="9"/>
        <v>НРА</v>
      </c>
      <c r="D86" s="88">
        <v>8.8499999999999995E-2</v>
      </c>
      <c r="E86" s="89">
        <f t="shared" si="11"/>
        <v>24389239.331084996</v>
      </c>
      <c r="F86" s="89">
        <f t="shared" si="10"/>
        <v>20324366.1092375</v>
      </c>
      <c r="G86" s="89">
        <f t="shared" si="12"/>
        <v>7950892.0219337093</v>
      </c>
      <c r="H86" s="89">
        <f t="shared" si="13"/>
        <v>12373474.087303789</v>
      </c>
      <c r="I86" s="152">
        <f>B270*(1+H270)</f>
        <v>0</v>
      </c>
      <c r="J86" s="152">
        <f>B270*(1+I270)</f>
        <v>0</v>
      </c>
      <c r="K86" s="89" t="e">
        <f t="shared" si="14"/>
        <v>#DIV/0!</v>
      </c>
      <c r="L86" s="89" t="e">
        <f t="shared" si="15"/>
        <v>#DIV/0!</v>
      </c>
      <c r="M86" s="89" t="e">
        <f t="shared" si="16"/>
        <v>#DIV/0!</v>
      </c>
      <c r="N86" s="90">
        <v>19.272727272727277</v>
      </c>
      <c r="O86" s="90">
        <v>17.583643122676577</v>
      </c>
      <c r="P86" s="91">
        <v>94.36</v>
      </c>
      <c r="Q86" s="89" t="e">
        <f t="shared" si="17"/>
        <v>#DIV/0!</v>
      </c>
      <c r="R86" s="89" t="e">
        <f t="shared" si="18"/>
        <v>#DIV/0!</v>
      </c>
      <c r="S86" s="70"/>
      <c r="T86" s="153" t="s">
        <v>65</v>
      </c>
      <c r="U86" s="6"/>
      <c r="W86" s="7"/>
      <c r="X86" s="7"/>
      <c r="Y86" s="4"/>
      <c r="Z86" s="4"/>
    </row>
    <row r="87" spans="1:26" x14ac:dyDescent="0.2">
      <c r="A87" s="87" t="str">
        <f>A48</f>
        <v>ИТОГО</v>
      </c>
      <c r="B87" s="87"/>
      <c r="C87" s="87"/>
      <c r="D87" s="155">
        <f>SUM(D72:D86)</f>
        <v>1</v>
      </c>
      <c r="E87" s="152">
        <f>SUM(E72:E86)</f>
        <v>275584625.20999998</v>
      </c>
      <c r="F87" s="152">
        <f>SUM(F72:F86)</f>
        <v>229653854.34166664</v>
      </c>
      <c r="G87" s="152">
        <f>SUM(G72:G86)</f>
        <v>89840587.818460003</v>
      </c>
      <c r="H87" s="152">
        <f>SUM(H72:H86)</f>
        <v>139813266.52320665</v>
      </c>
      <c r="I87" s="93"/>
      <c r="J87" s="93"/>
      <c r="K87" s="152" t="e">
        <f>SUM(K72:K86)</f>
        <v>#DIV/0!</v>
      </c>
      <c r="L87" s="152" t="e">
        <f>SUM(L72:L86)</f>
        <v>#DIV/0!</v>
      </c>
      <c r="M87" s="152" t="e">
        <f>SUM(M72:M86)</f>
        <v>#DIV/0!</v>
      </c>
      <c r="N87" s="90"/>
      <c r="O87" s="90"/>
      <c r="P87" s="91"/>
      <c r="Q87" s="152" t="e">
        <f>SUM(Q72:Q86)</f>
        <v>#DIV/0!</v>
      </c>
      <c r="R87" s="152" t="e">
        <f>SUM(R72:R86)</f>
        <v>#DIV/0!</v>
      </c>
      <c r="S87" s="70"/>
      <c r="T87" s="58"/>
      <c r="U87" s="66"/>
      <c r="W87" s="7"/>
      <c r="X87" s="7"/>
      <c r="Y87" s="4"/>
      <c r="Z87" s="4"/>
    </row>
    <row r="88" spans="1:26" x14ac:dyDescent="0.2">
      <c r="A88" s="58"/>
      <c r="B88" s="58"/>
      <c r="C88" s="58"/>
      <c r="D88" s="94"/>
      <c r="E88" s="95"/>
      <c r="F88" s="58"/>
      <c r="G88" s="96">
        <v>0.39119999999999999</v>
      </c>
      <c r="H88" s="97">
        <f>1-G88</f>
        <v>0.60880000000000001</v>
      </c>
      <c r="I88" s="58"/>
      <c r="J88" s="58"/>
      <c r="K88" s="58"/>
      <c r="L88" s="58"/>
      <c r="M88" s="58"/>
      <c r="N88" s="58"/>
      <c r="O88" s="58"/>
      <c r="P88" s="70"/>
      <c r="Q88" s="70"/>
      <c r="R88" s="70"/>
      <c r="S88" s="70"/>
      <c r="T88" s="70"/>
      <c r="U88" s="156"/>
      <c r="Y88" s="4"/>
      <c r="Z88" s="4"/>
    </row>
    <row r="89" spans="1:26" x14ac:dyDescent="0.2">
      <c r="A89" s="58"/>
      <c r="B89" s="58"/>
      <c r="C89" s="98"/>
      <c r="D89" s="99"/>
      <c r="E89" s="59"/>
      <c r="F89" s="157"/>
      <c r="G89" s="58"/>
      <c r="H89" s="58"/>
      <c r="I89" s="58"/>
      <c r="J89" s="58"/>
      <c r="K89" s="58"/>
      <c r="L89" s="58"/>
      <c r="M89" s="58"/>
      <c r="N89" s="58"/>
      <c r="O89" s="58"/>
      <c r="P89" s="70"/>
      <c r="Q89" s="70"/>
      <c r="R89" s="70"/>
      <c r="S89" s="70"/>
      <c r="T89" s="70"/>
      <c r="U89" s="70"/>
      <c r="Y89" s="4"/>
      <c r="Z89" s="4"/>
    </row>
    <row r="90" spans="1:26" s="8" customFormat="1" x14ac:dyDescent="0.2">
      <c r="A90" s="100"/>
      <c r="B90" s="100"/>
      <c r="C90" s="100"/>
      <c r="D90" s="101"/>
      <c r="E90" s="58"/>
      <c r="F90" s="58"/>
      <c r="G90" s="58"/>
      <c r="H90" s="58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/>
      <c r="T90" s="103"/>
      <c r="U90" s="103"/>
      <c r="W90" s="9"/>
      <c r="Y90" s="4"/>
      <c r="Z90" s="4"/>
    </row>
    <row r="91" spans="1:26" x14ac:dyDescent="0.2">
      <c r="A91" s="396" t="s">
        <v>79</v>
      </c>
      <c r="B91" s="396"/>
      <c r="C91" s="396" t="s">
        <v>27</v>
      </c>
      <c r="D91" s="388" t="s">
        <v>14</v>
      </c>
      <c r="E91" s="389"/>
      <c r="F91" s="388" t="s">
        <v>18</v>
      </c>
      <c r="G91" s="392"/>
      <c r="H91" s="389"/>
      <c r="I91" s="379" t="s">
        <v>19</v>
      </c>
      <c r="J91" s="380"/>
      <c r="K91" s="379" t="s">
        <v>20</v>
      </c>
      <c r="L91" s="394"/>
      <c r="M91" s="380"/>
      <c r="N91" s="379" t="s">
        <v>21</v>
      </c>
      <c r="O91" s="380"/>
      <c r="P91" s="376" t="s">
        <v>22</v>
      </c>
      <c r="Q91" s="376" t="s">
        <v>23</v>
      </c>
      <c r="R91" s="376" t="s">
        <v>24</v>
      </c>
      <c r="S91" s="70"/>
      <c r="T91" s="70"/>
      <c r="U91" s="70"/>
      <c r="Y91" s="4"/>
      <c r="Z91" s="4"/>
    </row>
    <row r="92" spans="1:26" ht="24.75" customHeight="1" x14ac:dyDescent="0.2">
      <c r="A92" s="396"/>
      <c r="B92" s="396"/>
      <c r="C92" s="396"/>
      <c r="D92" s="390"/>
      <c r="E92" s="391"/>
      <c r="F92" s="390"/>
      <c r="G92" s="393"/>
      <c r="H92" s="391"/>
      <c r="I92" s="381"/>
      <c r="J92" s="382"/>
      <c r="K92" s="381"/>
      <c r="L92" s="395"/>
      <c r="M92" s="382"/>
      <c r="N92" s="381"/>
      <c r="O92" s="382"/>
      <c r="P92" s="377"/>
      <c r="Q92" s="377"/>
      <c r="R92" s="377"/>
      <c r="S92" s="70"/>
      <c r="T92" s="70"/>
      <c r="U92" s="70"/>
      <c r="Y92" s="4"/>
      <c r="Z92" s="4"/>
    </row>
    <row r="93" spans="1:26" ht="15" customHeight="1" x14ac:dyDescent="0.2">
      <c r="A93" s="396"/>
      <c r="B93" s="396"/>
      <c r="C93" s="396"/>
      <c r="D93" s="85" t="s">
        <v>74</v>
      </c>
      <c r="E93" s="185" t="s">
        <v>75</v>
      </c>
      <c r="F93" s="86" t="s">
        <v>30</v>
      </c>
      <c r="G93" s="86" t="str">
        <f>G71</f>
        <v>март</v>
      </c>
      <c r="H93" s="86" t="str">
        <f>H71</f>
        <v>апрель</v>
      </c>
      <c r="I93" s="86" t="str">
        <f>G93</f>
        <v>март</v>
      </c>
      <c r="J93" s="86" t="str">
        <f>H93</f>
        <v>апрель</v>
      </c>
      <c r="K93" s="86" t="s">
        <v>30</v>
      </c>
      <c r="L93" s="86" t="str">
        <f>I93</f>
        <v>март</v>
      </c>
      <c r="M93" s="86" t="str">
        <f>J93</f>
        <v>апрель</v>
      </c>
      <c r="N93" s="86" t="str">
        <f>L93</f>
        <v>март</v>
      </c>
      <c r="O93" s="86" t="str">
        <f>M93</f>
        <v>апрель</v>
      </c>
      <c r="P93" s="378"/>
      <c r="Q93" s="378"/>
      <c r="R93" s="378"/>
      <c r="S93" s="70"/>
      <c r="T93" s="70"/>
      <c r="U93" s="70"/>
      <c r="Y93" s="4"/>
      <c r="Z93" s="4"/>
    </row>
    <row r="94" spans="1:26" x14ac:dyDescent="0.2">
      <c r="A94" s="397" t="s">
        <v>76</v>
      </c>
      <c r="B94" s="397"/>
      <c r="C94" s="183" t="str">
        <f>C72</f>
        <v>НРА</v>
      </c>
      <c r="D94" s="115">
        <f>E94/$E$96</f>
        <v>0.91149999999999998</v>
      </c>
      <c r="E94" s="89">
        <f>SUM(E72:E85)</f>
        <v>251195385.87891498</v>
      </c>
      <c r="F94" s="89">
        <f>E94/1.2/(1+B66)</f>
        <v>209329488.23242915</v>
      </c>
      <c r="G94" s="89">
        <f>SUM(G72:G85)</f>
        <v>81889695.796526298</v>
      </c>
      <c r="H94" s="89">
        <f>SUM(H72:H85)</f>
        <v>127439792.43590285</v>
      </c>
      <c r="I94" s="93">
        <f t="shared" ref="I94:I95" si="19">IFERROR(G94/L94,0)</f>
        <v>0</v>
      </c>
      <c r="J94" s="93">
        <f t="shared" ref="J94:J95" si="20">IFERROR(H94/M94,0)</f>
        <v>0</v>
      </c>
      <c r="K94" s="89" t="e">
        <f>SUM(L94:M94)</f>
        <v>#DIV/0!</v>
      </c>
      <c r="L94" s="89" t="e">
        <f>SUM(L72:L85)</f>
        <v>#DIV/0!</v>
      </c>
      <c r="M94" s="89" t="e">
        <f>SUM(M72:M85)</f>
        <v>#DIV/0!</v>
      </c>
      <c r="N94" s="104">
        <f>N72</f>
        <v>19.272727272727277</v>
      </c>
      <c r="O94" s="104">
        <f>O72</f>
        <v>17.583643122676577</v>
      </c>
      <c r="P94" s="93">
        <f>IFERROR(Q94/K94*100, )</f>
        <v>0</v>
      </c>
      <c r="Q94" s="89" t="e">
        <f>SUM(Q72:Q85)</f>
        <v>#DIV/0!</v>
      </c>
      <c r="R94" s="89" t="e">
        <f>SUM(R72:R85)</f>
        <v>#DIV/0!</v>
      </c>
      <c r="S94" s="70"/>
      <c r="T94" s="70"/>
      <c r="U94" s="70"/>
      <c r="Y94" s="4"/>
      <c r="Z94" s="4"/>
    </row>
    <row r="95" spans="1:26" x14ac:dyDescent="0.2">
      <c r="A95" s="397" t="s">
        <v>77</v>
      </c>
      <c r="B95" s="397"/>
      <c r="C95" s="183" t="str">
        <f>C73</f>
        <v>НРА</v>
      </c>
      <c r="D95" s="115">
        <f>E95/$E$96</f>
        <v>8.8499999999999995E-2</v>
      </c>
      <c r="E95" s="89">
        <f>E86</f>
        <v>24389239.331084996</v>
      </c>
      <c r="F95" s="89">
        <f>E95/1.2/(1+B66)</f>
        <v>20324366.1092375</v>
      </c>
      <c r="G95" s="89">
        <f>G86</f>
        <v>7950892.0219337093</v>
      </c>
      <c r="H95" s="89">
        <f>H86</f>
        <v>12373474.087303789</v>
      </c>
      <c r="I95" s="93">
        <f t="shared" si="19"/>
        <v>0</v>
      </c>
      <c r="J95" s="93">
        <f t="shared" si="20"/>
        <v>0</v>
      </c>
      <c r="K95" s="89" t="e">
        <f>SUM(L95:M95)</f>
        <v>#DIV/0!</v>
      </c>
      <c r="L95" s="89" t="e">
        <f>L86</f>
        <v>#DIV/0!</v>
      </c>
      <c r="M95" s="89" t="e">
        <f>M86</f>
        <v>#DIV/0!</v>
      </c>
      <c r="N95" s="104">
        <f>N86</f>
        <v>19.272727272727277</v>
      </c>
      <c r="O95" s="104">
        <f>O86</f>
        <v>17.583643122676577</v>
      </c>
      <c r="P95" s="93">
        <f>IFERROR(Q95/K95*100, )</f>
        <v>0</v>
      </c>
      <c r="Q95" s="89" t="e">
        <f>Q86</f>
        <v>#DIV/0!</v>
      </c>
      <c r="R95" s="89" t="e">
        <f>R86</f>
        <v>#DIV/0!</v>
      </c>
      <c r="S95" s="70"/>
      <c r="T95" s="70"/>
      <c r="U95" s="70"/>
      <c r="Y95" s="4"/>
      <c r="Z95" s="4"/>
    </row>
    <row r="96" spans="1:26" x14ac:dyDescent="0.2">
      <c r="A96" s="397" t="s">
        <v>72</v>
      </c>
      <c r="B96" s="397"/>
      <c r="C96" s="183"/>
      <c r="D96" s="158">
        <f>SUM(D94:D95)</f>
        <v>1</v>
      </c>
      <c r="E96" s="152">
        <f>SUM(E94:E95)</f>
        <v>275584625.20999998</v>
      </c>
      <c r="F96" s="152">
        <f>SUM(F94:F95)</f>
        <v>229653854.34166664</v>
      </c>
      <c r="G96" s="152">
        <f>SUM(G94:G95)</f>
        <v>89840587.818460003</v>
      </c>
      <c r="H96" s="152">
        <f>SUM(H94:H95)</f>
        <v>139813266.52320665</v>
      </c>
      <c r="I96" s="152" t="e">
        <f>G96/L96</f>
        <v>#DIV/0!</v>
      </c>
      <c r="J96" s="152" t="e">
        <f>H96/M96</f>
        <v>#DIV/0!</v>
      </c>
      <c r="K96" s="152" t="e">
        <f>SUM(K94:K95)</f>
        <v>#DIV/0!</v>
      </c>
      <c r="L96" s="152" t="e">
        <f>SUM(L94:L95)</f>
        <v>#DIV/0!</v>
      </c>
      <c r="M96" s="152" t="e">
        <f>SUM(M94:M95)</f>
        <v>#DIV/0!</v>
      </c>
      <c r="N96" s="90"/>
      <c r="O96" s="90"/>
      <c r="P96" s="159"/>
      <c r="Q96" s="152" t="e">
        <f>SUM(Q94:Q95)</f>
        <v>#DIV/0!</v>
      </c>
      <c r="R96" s="152" t="e">
        <f>SUM(R94:R95)</f>
        <v>#DIV/0!</v>
      </c>
      <c r="S96" s="70"/>
      <c r="T96" s="70"/>
      <c r="U96" s="70"/>
      <c r="Y96" s="4"/>
      <c r="Z96" s="4"/>
    </row>
    <row r="97" spans="1:26" x14ac:dyDescent="0.2">
      <c r="A97" s="58"/>
      <c r="B97" s="58"/>
      <c r="C97" s="58"/>
      <c r="D97" s="94"/>
      <c r="E97" s="95"/>
      <c r="F97" s="157"/>
      <c r="G97" s="97">
        <f>G88</f>
        <v>0.39119999999999999</v>
      </c>
      <c r="H97" s="97">
        <f>1-G97</f>
        <v>0.60880000000000001</v>
      </c>
      <c r="I97" s="58"/>
      <c r="J97" s="58"/>
      <c r="K97" s="58"/>
      <c r="L97" s="58"/>
      <c r="M97" s="58"/>
      <c r="N97" s="58"/>
      <c r="O97" s="58"/>
      <c r="P97" s="70"/>
      <c r="Q97" s="70"/>
      <c r="R97" s="70"/>
      <c r="S97" s="70"/>
      <c r="T97" s="70"/>
      <c r="U97" s="156"/>
    </row>
    <row r="98" spans="1:26" x14ac:dyDescent="0.2">
      <c r="A98" s="58"/>
      <c r="B98" s="58"/>
      <c r="C98" s="98"/>
      <c r="D98" s="99"/>
      <c r="E98" s="5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70"/>
      <c r="Q98" s="70"/>
      <c r="R98" s="70"/>
      <c r="S98" s="70"/>
      <c r="T98" s="70"/>
      <c r="U98" s="70"/>
    </row>
    <row r="99" spans="1:26" s="8" customFormat="1" x14ac:dyDescent="0.2">
      <c r="A99" s="100"/>
      <c r="B99" s="100"/>
      <c r="C99" s="100"/>
      <c r="D99" s="101"/>
      <c r="E99" s="58"/>
      <c r="F99" s="58"/>
      <c r="G99" s="58"/>
      <c r="H99" s="58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3"/>
      <c r="T99" s="103"/>
      <c r="U99" s="103"/>
      <c r="W99" s="9"/>
    </row>
    <row r="100" spans="1:26" x14ac:dyDescent="0.2">
      <c r="A100" s="410" t="s">
        <v>80</v>
      </c>
      <c r="B100" s="411"/>
      <c r="C100" s="58"/>
      <c r="D100" s="61"/>
      <c r="E100" s="68"/>
      <c r="F100" s="68"/>
      <c r="G100" s="69"/>
      <c r="H100" s="69"/>
      <c r="I100" s="68"/>
      <c r="J100" s="68"/>
      <c r="K100" s="68"/>
      <c r="L100" s="68"/>
      <c r="M100" s="68"/>
      <c r="N100" s="58"/>
      <c r="O100" s="58"/>
      <c r="P100" s="70"/>
      <c r="Q100" s="70"/>
      <c r="R100" s="70"/>
      <c r="S100" s="70"/>
      <c r="T100" s="70"/>
      <c r="U100" s="70"/>
    </row>
    <row r="101" spans="1:26" x14ac:dyDescent="0.2">
      <c r="A101" s="71" t="s">
        <v>11</v>
      </c>
      <c r="B101" s="72" t="s">
        <v>197</v>
      </c>
      <c r="C101" s="58"/>
      <c r="D101" s="61"/>
      <c r="E101" s="68"/>
      <c r="F101" s="68"/>
      <c r="G101" s="68"/>
      <c r="H101" s="68"/>
      <c r="I101" s="68"/>
      <c r="J101" s="68"/>
      <c r="K101" s="68"/>
      <c r="L101" s="68"/>
      <c r="M101" s="68"/>
      <c r="N101" s="58"/>
      <c r="O101" s="58"/>
      <c r="P101" s="70"/>
      <c r="Q101" s="70"/>
      <c r="R101" s="70"/>
      <c r="S101" s="70"/>
      <c r="T101" s="70"/>
      <c r="U101" s="70"/>
    </row>
    <row r="102" spans="1:26" x14ac:dyDescent="0.2">
      <c r="A102" s="71" t="s">
        <v>12</v>
      </c>
      <c r="B102" s="72" t="s">
        <v>189</v>
      </c>
      <c r="C102" s="58"/>
      <c r="D102" s="73"/>
      <c r="E102" s="69"/>
      <c r="F102" s="69"/>
      <c r="G102" s="69"/>
      <c r="H102" s="69"/>
      <c r="I102" s="68"/>
      <c r="J102" s="68"/>
      <c r="K102" s="68"/>
      <c r="L102" s="68"/>
      <c r="M102" s="68"/>
      <c r="N102" s="58"/>
      <c r="O102" s="58"/>
      <c r="P102" s="70"/>
      <c r="Q102" s="70"/>
      <c r="R102" s="70"/>
      <c r="S102" s="70"/>
      <c r="T102" s="70"/>
      <c r="U102" s="70"/>
    </row>
    <row r="103" spans="1:26" x14ac:dyDescent="0.2">
      <c r="A103" s="74" t="s">
        <v>13</v>
      </c>
      <c r="B103" s="72" t="str">
        <f>B64</f>
        <v>20"; 15"</v>
      </c>
      <c r="C103" s="58"/>
      <c r="D103" s="73"/>
      <c r="E103" s="69"/>
      <c r="F103" s="69"/>
      <c r="G103" s="69"/>
      <c r="H103" s="69"/>
      <c r="I103" s="68"/>
      <c r="J103" s="68"/>
      <c r="K103" s="68"/>
      <c r="L103" s="68"/>
      <c r="M103" s="68"/>
      <c r="N103" s="58"/>
      <c r="O103" s="58"/>
      <c r="P103" s="70"/>
      <c r="Q103" s="70"/>
      <c r="R103" s="70"/>
      <c r="S103" s="70"/>
      <c r="T103" s="70"/>
      <c r="U103" s="70"/>
    </row>
    <row r="104" spans="1:26" x14ac:dyDescent="0.2">
      <c r="A104" s="74" t="s">
        <v>14</v>
      </c>
      <c r="B104" s="75">
        <v>357415285.25999999</v>
      </c>
      <c r="C104" s="76"/>
      <c r="D104" s="77"/>
      <c r="E104" s="76"/>
      <c r="F104" s="78"/>
      <c r="G104" s="58"/>
      <c r="H104" s="58"/>
      <c r="I104" s="58"/>
      <c r="J104" s="58"/>
      <c r="K104" s="58"/>
      <c r="L104" s="58"/>
      <c r="M104" s="58"/>
      <c r="N104" s="58"/>
      <c r="O104" s="58"/>
      <c r="P104" s="70"/>
      <c r="Q104" s="70"/>
      <c r="R104" s="70"/>
      <c r="S104" s="70"/>
      <c r="T104" s="70"/>
      <c r="U104" s="70"/>
    </row>
    <row r="105" spans="1:26" x14ac:dyDescent="0.2">
      <c r="A105" s="79" t="s">
        <v>15</v>
      </c>
      <c r="B105" s="314">
        <f>B27</f>
        <v>0</v>
      </c>
      <c r="C105" s="77"/>
      <c r="D105" s="77"/>
      <c r="E105" s="58"/>
      <c r="F105" s="68"/>
      <c r="G105" s="80"/>
      <c r="H105" s="58"/>
      <c r="I105" s="58"/>
      <c r="J105" s="58"/>
      <c r="K105" s="58"/>
      <c r="L105" s="58"/>
      <c r="M105" s="58"/>
      <c r="N105" s="58"/>
      <c r="O105" s="58"/>
      <c r="P105" s="70"/>
      <c r="Q105" s="70"/>
      <c r="R105" s="70"/>
      <c r="S105" s="70"/>
      <c r="T105" s="70"/>
      <c r="U105" s="70"/>
    </row>
    <row r="106" spans="1:26" x14ac:dyDescent="0.2">
      <c r="A106" s="58"/>
      <c r="B106" s="58"/>
      <c r="C106" s="58"/>
      <c r="D106" s="77"/>
      <c r="E106" s="81"/>
      <c r="F106" s="82"/>
      <c r="G106" s="58"/>
      <c r="H106" s="58"/>
      <c r="I106" s="58"/>
      <c r="J106" s="58"/>
      <c r="K106" s="58"/>
      <c r="L106" s="58"/>
      <c r="M106" s="82"/>
      <c r="N106" s="82"/>
      <c r="O106" s="58"/>
      <c r="P106" s="58"/>
      <c r="Q106" s="70"/>
      <c r="R106" s="70"/>
      <c r="S106" s="70"/>
      <c r="T106" s="70"/>
      <c r="U106" s="70"/>
    </row>
    <row r="107" spans="1:26" x14ac:dyDescent="0.2">
      <c r="A107" s="58"/>
      <c r="B107" s="58"/>
      <c r="C107" s="58"/>
      <c r="D107" s="61"/>
      <c r="E107" s="58"/>
      <c r="F107" s="58"/>
      <c r="G107" s="58"/>
      <c r="H107" s="58"/>
      <c r="I107" s="58"/>
      <c r="J107" s="58"/>
      <c r="K107" s="58"/>
      <c r="L107" s="58"/>
      <c r="M107" s="70"/>
      <c r="N107" s="58"/>
      <c r="O107" s="58"/>
      <c r="P107" s="58"/>
      <c r="Q107" s="70"/>
      <c r="R107" s="70"/>
      <c r="S107" s="70"/>
      <c r="T107" s="58"/>
      <c r="U107" s="58"/>
    </row>
    <row r="108" spans="1:26" x14ac:dyDescent="0.2">
      <c r="A108" s="385" t="s">
        <v>16</v>
      </c>
      <c r="B108" s="385" t="s">
        <v>17</v>
      </c>
      <c r="C108" s="83"/>
      <c r="D108" s="388" t="s">
        <v>14</v>
      </c>
      <c r="E108" s="389"/>
      <c r="F108" s="388" t="s">
        <v>18</v>
      </c>
      <c r="G108" s="392"/>
      <c r="H108" s="389"/>
      <c r="I108" s="379" t="s">
        <v>19</v>
      </c>
      <c r="J108" s="380"/>
      <c r="K108" s="379" t="s">
        <v>20</v>
      </c>
      <c r="L108" s="394"/>
      <c r="M108" s="380"/>
      <c r="N108" s="379" t="s">
        <v>21</v>
      </c>
      <c r="O108" s="380"/>
      <c r="P108" s="376" t="s">
        <v>22</v>
      </c>
      <c r="Q108" s="376" t="s">
        <v>23</v>
      </c>
      <c r="R108" s="376" t="s">
        <v>24</v>
      </c>
      <c r="S108" s="70"/>
      <c r="T108" s="376" t="s">
        <v>25</v>
      </c>
      <c r="U108" s="376" t="s">
        <v>26</v>
      </c>
    </row>
    <row r="109" spans="1:26" ht="29.25" customHeight="1" x14ac:dyDescent="0.2">
      <c r="A109" s="386"/>
      <c r="B109" s="386"/>
      <c r="C109" s="84" t="s">
        <v>27</v>
      </c>
      <c r="D109" s="390"/>
      <c r="E109" s="391"/>
      <c r="F109" s="390"/>
      <c r="G109" s="393"/>
      <c r="H109" s="391"/>
      <c r="I109" s="381"/>
      <c r="J109" s="382"/>
      <c r="K109" s="381"/>
      <c r="L109" s="395"/>
      <c r="M109" s="382"/>
      <c r="N109" s="381"/>
      <c r="O109" s="382"/>
      <c r="P109" s="377"/>
      <c r="Q109" s="377"/>
      <c r="R109" s="377"/>
      <c r="S109" s="70"/>
      <c r="T109" s="383"/>
      <c r="U109" s="383"/>
    </row>
    <row r="110" spans="1:26" ht="25.5" x14ac:dyDescent="0.2">
      <c r="A110" s="387"/>
      <c r="B110" s="387"/>
      <c r="C110" s="185"/>
      <c r="D110" s="85" t="s">
        <v>28</v>
      </c>
      <c r="E110" s="185" t="s">
        <v>29</v>
      </c>
      <c r="F110" s="86" t="s">
        <v>30</v>
      </c>
      <c r="G110" s="86" t="s">
        <v>169</v>
      </c>
      <c r="H110" s="86" t="s">
        <v>170</v>
      </c>
      <c r="I110" s="86" t="str">
        <f>G110</f>
        <v>август</v>
      </c>
      <c r="J110" s="86" t="str">
        <f>H110</f>
        <v>сентябрь</v>
      </c>
      <c r="K110" s="86" t="s">
        <v>30</v>
      </c>
      <c r="L110" s="86" t="str">
        <f>I110</f>
        <v>август</v>
      </c>
      <c r="M110" s="86" t="str">
        <f>J110</f>
        <v>сентябрь</v>
      </c>
      <c r="N110" s="86" t="str">
        <f>L110</f>
        <v>август</v>
      </c>
      <c r="O110" s="86" t="str">
        <f>M110</f>
        <v>сентябрь</v>
      </c>
      <c r="P110" s="378"/>
      <c r="Q110" s="378"/>
      <c r="R110" s="378"/>
      <c r="S110" s="70"/>
      <c r="T110" s="384"/>
      <c r="U110" s="384"/>
    </row>
    <row r="111" spans="1:26" x14ac:dyDescent="0.2">
      <c r="A111" s="87" t="str">
        <f t="shared" ref="A111:C125" si="21">A33</f>
        <v>Первый</v>
      </c>
      <c r="B111" s="87" t="str">
        <f t="shared" si="21"/>
        <v>All 14-59 BigTV</v>
      </c>
      <c r="C111" s="87" t="str">
        <f t="shared" si="21"/>
        <v>НРА</v>
      </c>
      <c r="D111" s="151">
        <v>0.17560000000000001</v>
      </c>
      <c r="E111" s="89">
        <f>$B$104*D111</f>
        <v>62762124.091655999</v>
      </c>
      <c r="F111" s="89">
        <f t="shared" ref="F111:F125" si="22">E111/1.2/(1+$B$27)</f>
        <v>52301770.07638</v>
      </c>
      <c r="G111" s="89">
        <f>$F111*$G$127</f>
        <v>19236591.034092564</v>
      </c>
      <c r="H111" s="89">
        <f>$F111*$H$127</f>
        <v>33065179.042287435</v>
      </c>
      <c r="I111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2022-2023'!F10))*B256*(1+M256), )</f>
        <v>0</v>
      </c>
      <c r="J111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2022-2023'!F10))*B256*(1+N256), )</f>
        <v>0</v>
      </c>
      <c r="K111" s="89" t="e">
        <f>L111+M111</f>
        <v>#DIV/0!</v>
      </c>
      <c r="L111" s="89" t="e">
        <f>IF(D111=0,0,G111/I111)</f>
        <v>#DIV/0!</v>
      </c>
      <c r="M111" s="89" t="e">
        <f>IF(E111=0,0,H111/J111)</f>
        <v>#DIV/0!</v>
      </c>
      <c r="N111" s="90">
        <v>18.735294117647058</v>
      </c>
      <c r="O111" s="90">
        <v>17.5</v>
      </c>
      <c r="P111" s="91">
        <v>78.540000000000006</v>
      </c>
      <c r="Q111" s="89" t="e">
        <f>K111*P111/100</f>
        <v>#DIV/0!</v>
      </c>
      <c r="R111" s="89" t="e">
        <f>(L111*20/N111+M111*20/O111)*P111/100</f>
        <v>#DIV/0!</v>
      </c>
      <c r="S111" s="70"/>
      <c r="T111" s="153" t="s">
        <v>34</v>
      </c>
      <c r="U111" s="6"/>
      <c r="W111" s="7"/>
      <c r="X111" s="7"/>
      <c r="Y111" s="4"/>
      <c r="Z111" s="4"/>
    </row>
    <row r="112" spans="1:26" x14ac:dyDescent="0.2">
      <c r="A112" s="87" t="str">
        <f t="shared" si="21"/>
        <v>Россия 1</v>
      </c>
      <c r="B112" s="87" t="str">
        <f t="shared" si="21"/>
        <v>All 18+</v>
      </c>
      <c r="C112" s="87" t="str">
        <f t="shared" si="21"/>
        <v>НРА</v>
      </c>
      <c r="D112" s="151">
        <v>0.1729</v>
      </c>
      <c r="E112" s="89">
        <f t="shared" ref="E112:E121" si="23">$B$104*D112</f>
        <v>61797102.821453996</v>
      </c>
      <c r="F112" s="89">
        <f t="shared" si="22"/>
        <v>51497585.684544995</v>
      </c>
      <c r="G112" s="89">
        <f t="shared" ref="G112:G121" si="24">$F112*$G$127</f>
        <v>18940812.014775649</v>
      </c>
      <c r="H112" s="89">
        <f t="shared" ref="H112:H121" si="25">$F112*$H$127</f>
        <v>32556773.669769347</v>
      </c>
      <c r="I112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2022-2023'!F11))*B257*(1+M257), )</f>
        <v>0</v>
      </c>
      <c r="J112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2022-2023'!F11))*B257*(1+N257), )</f>
        <v>0</v>
      </c>
      <c r="K112" s="89" t="e">
        <f t="shared" ref="K112:K125" si="26">L112+M112</f>
        <v>#DIV/0!</v>
      </c>
      <c r="L112" s="89" t="e">
        <f t="shared" ref="L112:L124" si="27">IF(D112=0,0,G112/I112)</f>
        <v>#DIV/0!</v>
      </c>
      <c r="M112" s="89" t="e">
        <f t="shared" ref="M112:M125" si="28">IF(E112=0,0,H112/J112)</f>
        <v>#DIV/0!</v>
      </c>
      <c r="N112" s="90">
        <v>18.735294117647058</v>
      </c>
      <c r="O112" s="90">
        <v>17.5</v>
      </c>
      <c r="P112" s="91">
        <v>27.12</v>
      </c>
      <c r="Q112" s="89" t="e">
        <f t="shared" ref="Q112:Q125" si="29">K112*P112/100</f>
        <v>#DIV/0!</v>
      </c>
      <c r="R112" s="89" t="e">
        <f t="shared" ref="R112:R125" si="30">(L112*20/N112+M112*20/O112)*P112/100</f>
        <v>#DIV/0!</v>
      </c>
      <c r="S112" s="70"/>
      <c r="T112" s="153" t="s">
        <v>38</v>
      </c>
      <c r="U112" s="6"/>
      <c r="W112" s="7"/>
      <c r="X112" s="7"/>
      <c r="Y112" s="4"/>
      <c r="Z112" s="4"/>
    </row>
    <row r="113" spans="1:26" x14ac:dyDescent="0.2">
      <c r="A113" s="87" t="str">
        <f t="shared" si="21"/>
        <v>НТВ</v>
      </c>
      <c r="B113" s="87" t="str">
        <f t="shared" si="21"/>
        <v>All 18+</v>
      </c>
      <c r="C113" s="87" t="str">
        <f t="shared" si="21"/>
        <v>НРА</v>
      </c>
      <c r="D113" s="151">
        <v>0.1222</v>
      </c>
      <c r="E113" s="89">
        <f t="shared" si="23"/>
        <v>43676147.858772002</v>
      </c>
      <c r="F113" s="89">
        <f t="shared" si="22"/>
        <v>36396789.882310003</v>
      </c>
      <c r="G113" s="89">
        <f t="shared" si="24"/>
        <v>13386739.31871362</v>
      </c>
      <c r="H113" s="89">
        <f t="shared" si="25"/>
        <v>23010050.563596383</v>
      </c>
      <c r="I113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2022-2023'!F12))*B258*(1+M258), )</f>
        <v>0</v>
      </c>
      <c r="J113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2022-2023'!F12))*B258*(1+N258), )</f>
        <v>0</v>
      </c>
      <c r="K113" s="89" t="e">
        <f t="shared" si="26"/>
        <v>#DIV/0!</v>
      </c>
      <c r="L113" s="89" t="e">
        <f t="shared" si="27"/>
        <v>#DIV/0!</v>
      </c>
      <c r="M113" s="89" t="e">
        <f t="shared" si="28"/>
        <v>#DIV/0!</v>
      </c>
      <c r="N113" s="90">
        <v>18.735294117647058</v>
      </c>
      <c r="O113" s="90">
        <v>17.5</v>
      </c>
      <c r="P113" s="91">
        <v>40.119999999999997</v>
      </c>
      <c r="Q113" s="89" t="e">
        <f t="shared" si="29"/>
        <v>#DIV/0!</v>
      </c>
      <c r="R113" s="89" t="e">
        <f t="shared" si="30"/>
        <v>#DIV/0!</v>
      </c>
      <c r="S113" s="70"/>
      <c r="T113" s="153" t="s">
        <v>41</v>
      </c>
      <c r="U113" s="6"/>
      <c r="W113" s="7"/>
      <c r="X113" s="7"/>
      <c r="Y113" s="4"/>
      <c r="Z113" s="4"/>
    </row>
    <row r="114" spans="1:26" x14ac:dyDescent="0.2">
      <c r="A114" s="87" t="str">
        <f t="shared" si="21"/>
        <v>ТНТ</v>
      </c>
      <c r="B114" s="87" t="str">
        <f t="shared" si="21"/>
        <v>All 14-44 BigTV</v>
      </c>
      <c r="C114" s="87" t="str">
        <f t="shared" si="21"/>
        <v>НРА</v>
      </c>
      <c r="D114" s="151">
        <v>0.1326</v>
      </c>
      <c r="E114" s="89">
        <f t="shared" si="23"/>
        <v>47393266.825475998</v>
      </c>
      <c r="F114" s="89">
        <f t="shared" si="22"/>
        <v>39494389.021229997</v>
      </c>
      <c r="G114" s="89">
        <f t="shared" si="24"/>
        <v>14526036.282008393</v>
      </c>
      <c r="H114" s="89">
        <f t="shared" si="25"/>
        <v>24968352.739221603</v>
      </c>
      <c r="I114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2022-2023'!F13))*B259*(1+M259), )</f>
        <v>0</v>
      </c>
      <c r="J114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2022-2023'!F13))*B259*(1+N259), )</f>
        <v>0</v>
      </c>
      <c r="K114" s="89" t="e">
        <f t="shared" si="26"/>
        <v>#DIV/0!</v>
      </c>
      <c r="L114" s="89" t="e">
        <f t="shared" si="27"/>
        <v>#DIV/0!</v>
      </c>
      <c r="M114" s="89" t="e">
        <f t="shared" si="28"/>
        <v>#DIV/0!</v>
      </c>
      <c r="N114" s="90">
        <v>18.735294117647058</v>
      </c>
      <c r="O114" s="90">
        <v>17.5</v>
      </c>
      <c r="P114" s="91">
        <v>112.97</v>
      </c>
      <c r="Q114" s="89" t="e">
        <f t="shared" si="29"/>
        <v>#DIV/0!</v>
      </c>
      <c r="R114" s="89" t="e">
        <f t="shared" si="30"/>
        <v>#DIV/0!</v>
      </c>
      <c r="S114" s="70"/>
      <c r="T114" s="153" t="s">
        <v>44</v>
      </c>
      <c r="U114" s="6"/>
      <c r="W114" s="7"/>
      <c r="X114" s="7"/>
      <c r="Y114" s="4"/>
      <c r="Z114" s="4"/>
    </row>
    <row r="115" spans="1:26" x14ac:dyDescent="0.2">
      <c r="A115" s="87" t="str">
        <f t="shared" si="21"/>
        <v>СТС</v>
      </c>
      <c r="B115" s="87" t="str">
        <f t="shared" si="21"/>
        <v>All 10-45</v>
      </c>
      <c r="C115" s="87" t="str">
        <f t="shared" si="21"/>
        <v>НРА</v>
      </c>
      <c r="D115" s="151">
        <v>0.1159</v>
      </c>
      <c r="E115" s="89">
        <f t="shared" si="23"/>
        <v>41424431.561633997</v>
      </c>
      <c r="F115" s="89">
        <f t="shared" si="22"/>
        <v>34520359.634695001</v>
      </c>
      <c r="G115" s="89">
        <f t="shared" si="24"/>
        <v>12696588.273640823</v>
      </c>
      <c r="H115" s="89">
        <f t="shared" si="25"/>
        <v>21823771.361054178</v>
      </c>
      <c r="I115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2022-2023'!F14))*B260*(1+M260), )</f>
        <v>0</v>
      </c>
      <c r="J115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2022-2023'!F14))*B260*(1+N260), )</f>
        <v>0</v>
      </c>
      <c r="K115" s="89" t="e">
        <f t="shared" si="26"/>
        <v>#DIV/0!</v>
      </c>
      <c r="L115" s="89" t="e">
        <f t="shared" si="27"/>
        <v>#DIV/0!</v>
      </c>
      <c r="M115" s="89" t="e">
        <f t="shared" si="28"/>
        <v>#DIV/0!</v>
      </c>
      <c r="N115" s="90">
        <v>18.735294117647058</v>
      </c>
      <c r="O115" s="90">
        <v>17.5</v>
      </c>
      <c r="P115" s="91">
        <v>109.12</v>
      </c>
      <c r="Q115" s="89" t="e">
        <f t="shared" si="29"/>
        <v>#DIV/0!</v>
      </c>
      <c r="R115" s="89" t="e">
        <f t="shared" si="30"/>
        <v>#DIV/0!</v>
      </c>
      <c r="S115" s="70"/>
      <c r="T115" s="153" t="s">
        <v>47</v>
      </c>
      <c r="U115" s="6"/>
      <c r="W115" s="7"/>
      <c r="X115" s="7"/>
      <c r="Y115" s="4"/>
      <c r="Z115" s="4"/>
    </row>
    <row r="116" spans="1:26" x14ac:dyDescent="0.2">
      <c r="A116" s="87" t="str">
        <f t="shared" si="21"/>
        <v>5-канал</v>
      </c>
      <c r="B116" s="87" t="str">
        <f t="shared" si="21"/>
        <v>All 25-59</v>
      </c>
      <c r="C116" s="87" t="str">
        <f t="shared" si="21"/>
        <v>НРА</v>
      </c>
      <c r="D116" s="151">
        <v>0</v>
      </c>
      <c r="E116" s="89">
        <f t="shared" si="23"/>
        <v>0</v>
      </c>
      <c r="F116" s="89">
        <f t="shared" si="22"/>
        <v>0</v>
      </c>
      <c r="G116" s="89">
        <f t="shared" si="24"/>
        <v>0</v>
      </c>
      <c r="H116" s="89">
        <f t="shared" si="25"/>
        <v>0</v>
      </c>
      <c r="I116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2022-2023'!F15))*B261*(1+M261), )</f>
        <v>0</v>
      </c>
      <c r="J116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2022-2023'!F15))*B261*(1+N261), )</f>
        <v>0</v>
      </c>
      <c r="K116" s="89">
        <f t="shared" si="26"/>
        <v>0</v>
      </c>
      <c r="L116" s="89">
        <f t="shared" si="27"/>
        <v>0</v>
      </c>
      <c r="M116" s="89">
        <f t="shared" si="28"/>
        <v>0</v>
      </c>
      <c r="N116" s="90">
        <v>18.735294117647058</v>
      </c>
      <c r="O116" s="90">
        <v>17.5</v>
      </c>
      <c r="P116" s="91">
        <v>61.07</v>
      </c>
      <c r="Q116" s="89">
        <f t="shared" si="29"/>
        <v>0</v>
      </c>
      <c r="R116" s="89">
        <f t="shared" si="30"/>
        <v>0</v>
      </c>
      <c r="S116" s="70"/>
      <c r="T116" s="153" t="s">
        <v>50</v>
      </c>
      <c r="U116" s="6"/>
      <c r="W116" s="7"/>
      <c r="X116" s="7"/>
      <c r="Y116" s="4"/>
      <c r="Z116" s="4"/>
    </row>
    <row r="117" spans="1:26" x14ac:dyDescent="0.2">
      <c r="A117" s="87" t="str">
        <f t="shared" si="21"/>
        <v>РЕН ТВ</v>
      </c>
      <c r="B117" s="87" t="str">
        <f t="shared" si="21"/>
        <v>All 25-54</v>
      </c>
      <c r="C117" s="87" t="str">
        <f t="shared" si="21"/>
        <v>НРА</v>
      </c>
      <c r="D117" s="151">
        <v>6.3500000000000001E-2</v>
      </c>
      <c r="E117" s="89">
        <f t="shared" si="23"/>
        <v>22695870.614009999</v>
      </c>
      <c r="F117" s="89">
        <f t="shared" si="22"/>
        <v>18913225.511675</v>
      </c>
      <c r="G117" s="89">
        <f t="shared" si="24"/>
        <v>6956284.3431940656</v>
      </c>
      <c r="H117" s="89">
        <f t="shared" si="25"/>
        <v>11956941.168480935</v>
      </c>
      <c r="I117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2022-2023'!F16))*B262*(1+M262), )</f>
        <v>0</v>
      </c>
      <c r="J117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2022-2023'!F16))*B262*(1+N262), )</f>
        <v>0</v>
      </c>
      <c r="K117" s="89" t="e">
        <f t="shared" si="26"/>
        <v>#DIV/0!</v>
      </c>
      <c r="L117" s="89" t="e">
        <f t="shared" si="27"/>
        <v>#DIV/0!</v>
      </c>
      <c r="M117" s="89" t="e">
        <f t="shared" si="28"/>
        <v>#DIV/0!</v>
      </c>
      <c r="N117" s="90">
        <v>18.735294117647058</v>
      </c>
      <c r="O117" s="90">
        <v>17.5</v>
      </c>
      <c r="P117" s="91">
        <v>86.04</v>
      </c>
      <c r="Q117" s="89" t="e">
        <f t="shared" si="29"/>
        <v>#DIV/0!</v>
      </c>
      <c r="R117" s="89" t="e">
        <f t="shared" si="30"/>
        <v>#DIV/0!</v>
      </c>
      <c r="S117" s="70"/>
      <c r="T117" s="153" t="s">
        <v>53</v>
      </c>
      <c r="U117" s="6"/>
      <c r="W117" s="7"/>
      <c r="X117" s="7"/>
      <c r="Y117" s="4"/>
      <c r="Z117" s="4"/>
    </row>
    <row r="118" spans="1:26" x14ac:dyDescent="0.2">
      <c r="A118" s="87" t="str">
        <f t="shared" si="21"/>
        <v>Домашний</v>
      </c>
      <c r="B118" s="87" t="str">
        <f t="shared" si="21"/>
        <v>W 25-59</v>
      </c>
      <c r="C118" s="87" t="str">
        <f t="shared" si="21"/>
        <v>НРА</v>
      </c>
      <c r="D118" s="88">
        <v>0</v>
      </c>
      <c r="E118" s="89">
        <f t="shared" si="23"/>
        <v>0</v>
      </c>
      <c r="F118" s="89">
        <f t="shared" si="22"/>
        <v>0</v>
      </c>
      <c r="G118" s="89">
        <f t="shared" si="24"/>
        <v>0</v>
      </c>
      <c r="H118" s="89">
        <f t="shared" si="25"/>
        <v>0</v>
      </c>
      <c r="I118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2022-2023'!F17))*B263*(1+M263), )</f>
        <v>0</v>
      </c>
      <c r="J118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2022-2023'!F17))*B263*(1+N263), )</f>
        <v>0</v>
      </c>
      <c r="K118" s="89">
        <f t="shared" si="26"/>
        <v>0</v>
      </c>
      <c r="L118" s="89">
        <f t="shared" si="27"/>
        <v>0</v>
      </c>
      <c r="M118" s="89">
        <f t="shared" si="28"/>
        <v>0</v>
      </c>
      <c r="N118" s="90">
        <v>18.735294117647058</v>
      </c>
      <c r="O118" s="90">
        <v>17.5</v>
      </c>
      <c r="P118" s="91">
        <v>45.78</v>
      </c>
      <c r="Q118" s="89">
        <f t="shared" si="29"/>
        <v>0</v>
      </c>
      <c r="R118" s="171">
        <f t="shared" si="30"/>
        <v>0</v>
      </c>
      <c r="S118" s="70"/>
      <c r="T118" s="153" t="s">
        <v>55</v>
      </c>
      <c r="U118" s="6"/>
      <c r="W118" s="7"/>
      <c r="X118" s="7"/>
      <c r="Y118" s="4"/>
      <c r="Z118" s="4"/>
    </row>
    <row r="119" spans="1:26" x14ac:dyDescent="0.2">
      <c r="A119" s="87" t="str">
        <f t="shared" si="21"/>
        <v>ТВ-3</v>
      </c>
      <c r="B119" s="87" t="str">
        <f t="shared" si="21"/>
        <v>All 14-44 BigTV</v>
      </c>
      <c r="C119" s="87" t="str">
        <f t="shared" si="21"/>
        <v>НРА</v>
      </c>
      <c r="D119" s="88">
        <v>5.7299999999999997E-2</v>
      </c>
      <c r="E119" s="89">
        <f t="shared" si="23"/>
        <v>20479895.845397998</v>
      </c>
      <c r="F119" s="89">
        <f t="shared" si="22"/>
        <v>17066579.871165</v>
      </c>
      <c r="G119" s="89">
        <f t="shared" si="24"/>
        <v>6277088.076614487</v>
      </c>
      <c r="H119" s="89">
        <f t="shared" si="25"/>
        <v>10789491.794550512</v>
      </c>
      <c r="I119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2022-2023'!F18))*B264*(1+M264), )</f>
        <v>0</v>
      </c>
      <c r="J119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2022-2023'!F18))*B264*(1+N264), )</f>
        <v>0</v>
      </c>
      <c r="K119" s="89" t="e">
        <f t="shared" si="26"/>
        <v>#DIV/0!</v>
      </c>
      <c r="L119" s="89" t="e">
        <f t="shared" si="27"/>
        <v>#DIV/0!</v>
      </c>
      <c r="M119" s="89" t="e">
        <f t="shared" si="28"/>
        <v>#DIV/0!</v>
      </c>
      <c r="N119" s="90">
        <v>18.735294117647058</v>
      </c>
      <c r="O119" s="90">
        <v>17.5</v>
      </c>
      <c r="P119" s="91">
        <v>116.74</v>
      </c>
      <c r="Q119" s="89" t="e">
        <f t="shared" si="29"/>
        <v>#DIV/0!</v>
      </c>
      <c r="R119" s="89" t="e">
        <f t="shared" si="30"/>
        <v>#DIV/0!</v>
      </c>
      <c r="S119" s="70"/>
      <c r="T119" s="153" t="s">
        <v>57</v>
      </c>
      <c r="U119" s="6"/>
      <c r="W119" s="7"/>
      <c r="X119" s="7"/>
      <c r="Y119" s="4"/>
      <c r="Z119" s="4"/>
    </row>
    <row r="120" spans="1:26" x14ac:dyDescent="0.2">
      <c r="A120" s="87" t="str">
        <f t="shared" si="21"/>
        <v>Пятница</v>
      </c>
      <c r="B120" s="87" t="str">
        <f t="shared" si="21"/>
        <v>All 14-44 BigTV</v>
      </c>
      <c r="C120" s="87" t="str">
        <f t="shared" si="21"/>
        <v>НРА</v>
      </c>
      <c r="D120" s="88">
        <v>4.3700000000000003E-2</v>
      </c>
      <c r="E120" s="89">
        <f t="shared" si="23"/>
        <v>15619047.965862</v>
      </c>
      <c r="F120" s="89">
        <f t="shared" si="22"/>
        <v>13015873.304885</v>
      </c>
      <c r="G120" s="89">
        <f t="shared" si="24"/>
        <v>4787238.2015367029</v>
      </c>
      <c r="H120" s="89">
        <f t="shared" si="25"/>
        <v>8228635.1033482971</v>
      </c>
      <c r="I120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2022-2023'!F19))*B265*(1+M265), )</f>
        <v>0</v>
      </c>
      <c r="J120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2022-2023'!F19))*B265*(1+N265), )</f>
        <v>0</v>
      </c>
      <c r="K120" s="89" t="e">
        <f t="shared" si="26"/>
        <v>#DIV/0!</v>
      </c>
      <c r="L120" s="89" t="e">
        <f t="shared" si="27"/>
        <v>#DIV/0!</v>
      </c>
      <c r="M120" s="89" t="e">
        <f t="shared" si="28"/>
        <v>#DIV/0!</v>
      </c>
      <c r="N120" s="90">
        <v>18.735294117647058</v>
      </c>
      <c r="O120" s="90">
        <v>17.5</v>
      </c>
      <c r="P120" s="91">
        <v>113.88</v>
      </c>
      <c r="Q120" s="89" t="e">
        <f t="shared" si="29"/>
        <v>#DIV/0!</v>
      </c>
      <c r="R120" s="89" t="e">
        <f t="shared" si="30"/>
        <v>#DIV/0!</v>
      </c>
      <c r="S120" s="70"/>
      <c r="T120" s="153" t="s">
        <v>59</v>
      </c>
      <c r="U120" s="6"/>
      <c r="W120" s="7"/>
      <c r="X120" s="7"/>
      <c r="Y120" s="4"/>
      <c r="Z120" s="4"/>
    </row>
    <row r="121" spans="1:26" x14ac:dyDescent="0.2">
      <c r="A121" s="87" t="str">
        <f t="shared" si="21"/>
        <v>ТВЦентр</v>
      </c>
      <c r="B121" s="87" t="str">
        <f t="shared" si="21"/>
        <v>All 18+</v>
      </c>
      <c r="C121" s="87" t="str">
        <f t="shared" si="21"/>
        <v>НРА</v>
      </c>
      <c r="D121" s="88">
        <v>0</v>
      </c>
      <c r="E121" s="89">
        <f t="shared" si="23"/>
        <v>0</v>
      </c>
      <c r="F121" s="89">
        <f t="shared" si="22"/>
        <v>0</v>
      </c>
      <c r="G121" s="89">
        <f t="shared" si="24"/>
        <v>0</v>
      </c>
      <c r="H121" s="89">
        <f t="shared" si="25"/>
        <v>0</v>
      </c>
      <c r="I121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2022-2023'!F20))*B266*(1+M266), )</f>
        <v>0</v>
      </c>
      <c r="J121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2022-2023'!F20))*B266*(1+N266), )</f>
        <v>0</v>
      </c>
      <c r="K121" s="89">
        <f t="shared" si="26"/>
        <v>0</v>
      </c>
      <c r="L121" s="89">
        <f t="shared" si="27"/>
        <v>0</v>
      </c>
      <c r="M121" s="89">
        <f t="shared" si="28"/>
        <v>0</v>
      </c>
      <c r="N121" s="90">
        <v>18.735294117647058</v>
      </c>
      <c r="O121" s="90">
        <v>17.5</v>
      </c>
      <c r="P121" s="91">
        <v>28.09</v>
      </c>
      <c r="Q121" s="89">
        <f t="shared" si="29"/>
        <v>0</v>
      </c>
      <c r="R121" s="89">
        <f t="shared" si="30"/>
        <v>0</v>
      </c>
      <c r="S121" s="70"/>
      <c r="T121" s="153" t="s">
        <v>60</v>
      </c>
      <c r="U121" s="6"/>
      <c r="W121" s="7"/>
      <c r="X121" s="7"/>
      <c r="Y121" s="4"/>
      <c r="Z121" s="4"/>
    </row>
    <row r="122" spans="1:26" x14ac:dyDescent="0.2">
      <c r="A122" s="87" t="str">
        <f t="shared" si="21"/>
        <v>Звезда</v>
      </c>
      <c r="B122" s="87" t="str">
        <f t="shared" si="21"/>
        <v>All 18+</v>
      </c>
      <c r="C122" s="87" t="str">
        <f t="shared" si="21"/>
        <v>НРА</v>
      </c>
      <c r="D122" s="88">
        <v>0</v>
      </c>
      <c r="E122" s="89">
        <f>$B$104*D122</f>
        <v>0</v>
      </c>
      <c r="F122" s="89">
        <f t="shared" si="22"/>
        <v>0</v>
      </c>
      <c r="G122" s="89">
        <f>$F122*$G$127</f>
        <v>0</v>
      </c>
      <c r="H122" s="89">
        <f>$F122*$H$127</f>
        <v>0</v>
      </c>
      <c r="I122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2022-2023'!F21))*B267*(1+M267), )</f>
        <v>0</v>
      </c>
      <c r="J122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2022-2023'!F21))*B267*(1+N267), )</f>
        <v>0</v>
      </c>
      <c r="K122" s="89">
        <f t="shared" si="26"/>
        <v>0</v>
      </c>
      <c r="L122" s="89">
        <f t="shared" si="27"/>
        <v>0</v>
      </c>
      <c r="M122" s="89">
        <f t="shared" si="28"/>
        <v>0</v>
      </c>
      <c r="N122" s="90">
        <v>18.735294117647058</v>
      </c>
      <c r="O122" s="90">
        <v>17.5</v>
      </c>
      <c r="P122" s="91">
        <v>34.44</v>
      </c>
      <c r="Q122" s="89">
        <f t="shared" si="29"/>
        <v>0</v>
      </c>
      <c r="R122" s="89">
        <f t="shared" si="30"/>
        <v>0</v>
      </c>
      <c r="S122" s="70"/>
      <c r="T122" s="153" t="s">
        <v>62</v>
      </c>
      <c r="U122" s="6"/>
      <c r="W122" s="7"/>
      <c r="X122" s="7"/>
      <c r="Y122" s="4"/>
      <c r="Z122" s="4"/>
    </row>
    <row r="123" spans="1:26" x14ac:dyDescent="0.2">
      <c r="A123" s="87" t="str">
        <f t="shared" si="21"/>
        <v>Россия 24</v>
      </c>
      <c r="B123" s="87" t="str">
        <f t="shared" si="21"/>
        <v>All 18+ BigTV</v>
      </c>
      <c r="C123" s="87" t="str">
        <f t="shared" si="21"/>
        <v>НРА</v>
      </c>
      <c r="D123" s="88">
        <v>2.7799999999999998E-2</v>
      </c>
      <c r="E123" s="89">
        <f t="shared" ref="E123:E125" si="31">$B$104*D123</f>
        <v>9936144.9302279986</v>
      </c>
      <c r="F123" s="89">
        <f t="shared" si="22"/>
        <v>8280120.7751899995</v>
      </c>
      <c r="G123" s="89">
        <f t="shared" ref="G123:G125" si="32">$F123*$G$127</f>
        <v>3045428.421114882</v>
      </c>
      <c r="H123" s="89">
        <f t="shared" ref="H123:H125" si="33">$F123*$H$127</f>
        <v>5234692.354075118</v>
      </c>
      <c r="I123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2022-2023'!F22))*B268*(1+M268), )</f>
        <v>0</v>
      </c>
      <c r="J123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2022-2023'!F22))*B268*(1+N268), )</f>
        <v>0</v>
      </c>
      <c r="K123" s="89" t="e">
        <f t="shared" si="26"/>
        <v>#DIV/0!</v>
      </c>
      <c r="L123" s="89" t="e">
        <f t="shared" si="27"/>
        <v>#DIV/0!</v>
      </c>
      <c r="M123" s="89" t="e">
        <f t="shared" si="28"/>
        <v>#DIV/0!</v>
      </c>
      <c r="N123" s="90">
        <v>18.735294117647058</v>
      </c>
      <c r="O123" s="90">
        <v>17.5</v>
      </c>
      <c r="P123" s="91">
        <v>46.29</v>
      </c>
      <c r="Q123" s="89" t="e">
        <f t="shared" si="29"/>
        <v>#DIV/0!</v>
      </c>
      <c r="R123" s="89" t="e">
        <f t="shared" si="30"/>
        <v>#DIV/0!</v>
      </c>
      <c r="S123" s="70"/>
      <c r="T123" s="153" t="s">
        <v>63</v>
      </c>
      <c r="U123" s="6"/>
      <c r="W123" s="7"/>
      <c r="X123" s="7"/>
      <c r="Y123" s="4"/>
      <c r="Z123" s="4"/>
    </row>
    <row r="124" spans="1:26" x14ac:dyDescent="0.2">
      <c r="A124" s="87" t="str">
        <f t="shared" si="21"/>
        <v>МИР</v>
      </c>
      <c r="B124" s="87" t="str">
        <f t="shared" si="21"/>
        <v>All 25-59</v>
      </c>
      <c r="C124" s="87" t="str">
        <f t="shared" si="21"/>
        <v>НРА</v>
      </c>
      <c r="D124" s="88">
        <v>0</v>
      </c>
      <c r="E124" s="89">
        <f t="shared" si="31"/>
        <v>0</v>
      </c>
      <c r="F124" s="89">
        <f t="shared" si="22"/>
        <v>0</v>
      </c>
      <c r="G124" s="89">
        <f t="shared" si="32"/>
        <v>0</v>
      </c>
      <c r="H124" s="89">
        <f t="shared" si="33"/>
        <v>0</v>
      </c>
      <c r="I124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2022-2023'!F23))*B269*(1+M269), )</f>
        <v>0</v>
      </c>
      <c r="J124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2022-2023'!F23))*B269*(1+N269), )</f>
        <v>0</v>
      </c>
      <c r="K124" s="89">
        <f t="shared" si="26"/>
        <v>0</v>
      </c>
      <c r="L124" s="89">
        <f t="shared" si="27"/>
        <v>0</v>
      </c>
      <c r="M124" s="89">
        <f t="shared" si="28"/>
        <v>0</v>
      </c>
      <c r="N124" s="90">
        <v>18.735294117647058</v>
      </c>
      <c r="O124" s="90">
        <v>17.5</v>
      </c>
      <c r="P124" s="91">
        <v>54.65</v>
      </c>
      <c r="Q124" s="89">
        <f t="shared" si="29"/>
        <v>0</v>
      </c>
      <c r="R124" s="89">
        <f t="shared" si="30"/>
        <v>0</v>
      </c>
      <c r="S124" s="70"/>
      <c r="T124" s="153" t="s">
        <v>231</v>
      </c>
      <c r="U124" s="6"/>
      <c r="W124" s="7"/>
      <c r="X124" s="7"/>
      <c r="Y124" s="4"/>
      <c r="Z124" s="4"/>
    </row>
    <row r="125" spans="1:26" x14ac:dyDescent="0.2">
      <c r="A125" s="87" t="str">
        <f t="shared" si="21"/>
        <v>Единый рекламный канал (ЕРК)</v>
      </c>
      <c r="B125" s="87" t="str">
        <f t="shared" si="21"/>
        <v>All 25-49</v>
      </c>
      <c r="C125" s="87" t="str">
        <f t="shared" si="21"/>
        <v>НРА</v>
      </c>
      <c r="D125" s="88">
        <v>8.8499999999999995E-2</v>
      </c>
      <c r="E125" s="89">
        <f t="shared" si="31"/>
        <v>31631252.745509997</v>
      </c>
      <c r="F125" s="89">
        <f t="shared" si="22"/>
        <v>26359377.287924998</v>
      </c>
      <c r="G125" s="89">
        <f t="shared" si="32"/>
        <v>9694978.9664988145</v>
      </c>
      <c r="H125" s="89">
        <f t="shared" si="33"/>
        <v>16664398.321426183</v>
      </c>
      <c r="I125" s="152">
        <f>B270*(1+M270)</f>
        <v>0</v>
      </c>
      <c r="J125" s="152">
        <f>B270*(1+N270)</f>
        <v>0</v>
      </c>
      <c r="K125" s="89" t="e">
        <f t="shared" si="26"/>
        <v>#DIV/0!</v>
      </c>
      <c r="L125" s="89" t="e">
        <f>IF(D125=0,0,G125/I125)</f>
        <v>#DIV/0!</v>
      </c>
      <c r="M125" s="89" t="e">
        <f t="shared" si="28"/>
        <v>#DIV/0!</v>
      </c>
      <c r="N125" s="90">
        <v>18.735294117647058</v>
      </c>
      <c r="O125" s="90">
        <v>17.5</v>
      </c>
      <c r="P125" s="91">
        <v>94.36</v>
      </c>
      <c r="Q125" s="89" t="e">
        <f t="shared" si="29"/>
        <v>#DIV/0!</v>
      </c>
      <c r="R125" s="89" t="e">
        <f t="shared" si="30"/>
        <v>#DIV/0!</v>
      </c>
      <c r="S125" s="70"/>
      <c r="T125" s="153" t="s">
        <v>65</v>
      </c>
      <c r="U125" s="6"/>
      <c r="W125" s="7"/>
      <c r="X125" s="7"/>
      <c r="Y125" s="4"/>
      <c r="Z125" s="4"/>
    </row>
    <row r="126" spans="1:26" x14ac:dyDescent="0.2">
      <c r="A126" s="154" t="s">
        <v>72</v>
      </c>
      <c r="B126" s="154"/>
      <c r="C126" s="150"/>
      <c r="D126" s="155">
        <f>SUM(D111:D125)</f>
        <v>1</v>
      </c>
      <c r="E126" s="152">
        <f>SUM(E111:E125)</f>
        <v>357415285.25999993</v>
      </c>
      <c r="F126" s="152">
        <f>SUM(F111:F125)</f>
        <v>297846071.05000001</v>
      </c>
      <c r="G126" s="152">
        <f>SUM(G111:G125)</f>
        <v>109547784.93219</v>
      </c>
      <c r="H126" s="152">
        <f>SUM(H111:H125)</f>
        <v>188298286.11780995</v>
      </c>
      <c r="I126" s="93"/>
      <c r="J126" s="93"/>
      <c r="K126" s="152" t="e">
        <f>SUM(K111:K125)</f>
        <v>#DIV/0!</v>
      </c>
      <c r="L126" s="152" t="e">
        <f>SUM(L111:L125)</f>
        <v>#DIV/0!</v>
      </c>
      <c r="M126" s="152" t="e">
        <f>SUM(M111:M125)</f>
        <v>#DIV/0!</v>
      </c>
      <c r="N126" s="90"/>
      <c r="O126" s="90"/>
      <c r="P126" s="91"/>
      <c r="Q126" s="152" t="e">
        <f>SUM(Q111:Q125)</f>
        <v>#DIV/0!</v>
      </c>
      <c r="R126" s="152" t="e">
        <f>SUM(R111:R125)</f>
        <v>#DIV/0!</v>
      </c>
      <c r="S126" s="70"/>
      <c r="T126" s="58"/>
      <c r="U126" s="66"/>
      <c r="W126" s="7"/>
      <c r="X126" s="7"/>
      <c r="Y126" s="4"/>
      <c r="Z126" s="4"/>
    </row>
    <row r="127" spans="1:26" x14ac:dyDescent="0.2">
      <c r="A127" s="58"/>
      <c r="B127" s="58"/>
      <c r="C127" s="58"/>
      <c r="D127" s="94"/>
      <c r="E127" s="95"/>
      <c r="F127" s="58"/>
      <c r="G127" s="96">
        <v>0.36780000000000002</v>
      </c>
      <c r="H127" s="97">
        <f>1-G127</f>
        <v>0.63219999999999998</v>
      </c>
      <c r="I127" s="58"/>
      <c r="J127" s="58"/>
      <c r="K127" s="58"/>
      <c r="L127" s="58"/>
      <c r="M127" s="58"/>
      <c r="N127" s="58"/>
      <c r="O127" s="58"/>
      <c r="P127" s="70"/>
      <c r="Q127" s="70"/>
      <c r="R127" s="70"/>
      <c r="S127" s="70"/>
      <c r="T127" s="70"/>
      <c r="U127" s="156"/>
      <c r="Y127" s="4"/>
      <c r="Z127" s="4"/>
    </row>
    <row r="128" spans="1:26" x14ac:dyDescent="0.2">
      <c r="A128" s="58"/>
      <c r="B128" s="58"/>
      <c r="C128" s="98"/>
      <c r="D128" s="99"/>
      <c r="E128" s="59"/>
      <c r="F128" s="157"/>
      <c r="G128" s="58"/>
      <c r="H128" s="58"/>
      <c r="I128" s="58"/>
      <c r="J128" s="58"/>
      <c r="K128" s="58"/>
      <c r="L128" s="58"/>
      <c r="M128" s="58"/>
      <c r="N128" s="58"/>
      <c r="O128" s="58"/>
      <c r="P128" s="70"/>
      <c r="Q128" s="70"/>
      <c r="R128" s="70"/>
      <c r="S128" s="70"/>
      <c r="T128" s="70"/>
      <c r="U128" s="70"/>
      <c r="Y128" s="4"/>
      <c r="Z128" s="4"/>
    </row>
    <row r="129" spans="1:26" s="8" customFormat="1" x14ac:dyDescent="0.2">
      <c r="A129" s="100"/>
      <c r="B129" s="100"/>
      <c r="C129" s="100"/>
      <c r="D129" s="101"/>
      <c r="E129" s="58"/>
      <c r="F129" s="58"/>
      <c r="G129" s="58"/>
      <c r="H129" s="58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3"/>
      <c r="T129" s="103"/>
      <c r="U129" s="103"/>
      <c r="W129" s="9"/>
      <c r="Y129" s="4"/>
      <c r="Z129" s="4"/>
    </row>
    <row r="130" spans="1:26" x14ac:dyDescent="0.2">
      <c r="A130" s="396" t="s">
        <v>175</v>
      </c>
      <c r="B130" s="396"/>
      <c r="C130" s="396" t="s">
        <v>27</v>
      </c>
      <c r="D130" s="388" t="s">
        <v>14</v>
      </c>
      <c r="E130" s="389"/>
      <c r="F130" s="388" t="s">
        <v>18</v>
      </c>
      <c r="G130" s="392"/>
      <c r="H130" s="389"/>
      <c r="I130" s="379" t="s">
        <v>19</v>
      </c>
      <c r="J130" s="380"/>
      <c r="K130" s="379" t="s">
        <v>20</v>
      </c>
      <c r="L130" s="394"/>
      <c r="M130" s="380"/>
      <c r="N130" s="379" t="s">
        <v>21</v>
      </c>
      <c r="O130" s="380"/>
      <c r="P130" s="376" t="s">
        <v>22</v>
      </c>
      <c r="Q130" s="376" t="s">
        <v>23</v>
      </c>
      <c r="R130" s="376" t="s">
        <v>24</v>
      </c>
      <c r="S130" s="70"/>
      <c r="T130" s="70"/>
      <c r="U130" s="70"/>
      <c r="Y130" s="4"/>
      <c r="Z130" s="4"/>
    </row>
    <row r="131" spans="1:26" ht="24.75" customHeight="1" x14ac:dyDescent="0.2">
      <c r="A131" s="396"/>
      <c r="B131" s="396"/>
      <c r="C131" s="396"/>
      <c r="D131" s="390"/>
      <c r="E131" s="391"/>
      <c r="F131" s="390"/>
      <c r="G131" s="393"/>
      <c r="H131" s="391"/>
      <c r="I131" s="381"/>
      <c r="J131" s="382"/>
      <c r="K131" s="381"/>
      <c r="L131" s="395"/>
      <c r="M131" s="382"/>
      <c r="N131" s="381"/>
      <c r="O131" s="382"/>
      <c r="P131" s="377"/>
      <c r="Q131" s="377"/>
      <c r="R131" s="377"/>
      <c r="S131" s="70"/>
      <c r="T131" s="70"/>
      <c r="U131" s="70"/>
      <c r="Y131" s="4"/>
      <c r="Z131" s="4"/>
    </row>
    <row r="132" spans="1:26" ht="15" customHeight="1" x14ac:dyDescent="0.2">
      <c r="A132" s="396"/>
      <c r="B132" s="396"/>
      <c r="C132" s="396"/>
      <c r="D132" s="85" t="s">
        <v>74</v>
      </c>
      <c r="E132" s="185" t="s">
        <v>75</v>
      </c>
      <c r="F132" s="86" t="s">
        <v>30</v>
      </c>
      <c r="G132" s="86" t="str">
        <f>G110</f>
        <v>август</v>
      </c>
      <c r="H132" s="86" t="str">
        <f>H110</f>
        <v>сентябрь</v>
      </c>
      <c r="I132" s="86" t="str">
        <f>G132</f>
        <v>август</v>
      </c>
      <c r="J132" s="86" t="str">
        <f>H132</f>
        <v>сентябрь</v>
      </c>
      <c r="K132" s="86" t="s">
        <v>30</v>
      </c>
      <c r="L132" s="86" t="str">
        <f>I132</f>
        <v>август</v>
      </c>
      <c r="M132" s="86" t="str">
        <f>J132</f>
        <v>сентябрь</v>
      </c>
      <c r="N132" s="86" t="str">
        <f>L132</f>
        <v>август</v>
      </c>
      <c r="O132" s="86" t="str">
        <f>M132</f>
        <v>сентябрь</v>
      </c>
      <c r="P132" s="378"/>
      <c r="Q132" s="378"/>
      <c r="R132" s="378"/>
      <c r="S132" s="70"/>
      <c r="T132" s="70"/>
      <c r="U132" s="70"/>
      <c r="Y132" s="4"/>
      <c r="Z132" s="4"/>
    </row>
    <row r="133" spans="1:26" x14ac:dyDescent="0.2">
      <c r="A133" s="397" t="s">
        <v>76</v>
      </c>
      <c r="B133" s="397"/>
      <c r="C133" s="183" t="str">
        <f>C111</f>
        <v>НРА</v>
      </c>
      <c r="D133" s="115">
        <f>E133/$E$135</f>
        <v>0.91150000000000009</v>
      </c>
      <c r="E133" s="89">
        <f>SUM(E111:E124)</f>
        <v>325784032.51448995</v>
      </c>
      <c r="F133" s="89">
        <f>E133/1.2/(1+B105)</f>
        <v>271486693.76207495</v>
      </c>
      <c r="G133" s="89">
        <f>SUM(G111:G124)</f>
        <v>99852805.965691179</v>
      </c>
      <c r="H133" s="89">
        <f>SUM(H111:H124)</f>
        <v>171633887.79638377</v>
      </c>
      <c r="I133" s="93">
        <f t="shared" ref="I133:I134" si="34">IFERROR(G133/L133,0)</f>
        <v>0</v>
      </c>
      <c r="J133" s="93">
        <f t="shared" ref="J133:J134" si="35">IFERROR(H133/M133,0)</f>
        <v>0</v>
      </c>
      <c r="K133" s="89" t="e">
        <f>SUM(L133:M133)</f>
        <v>#DIV/0!</v>
      </c>
      <c r="L133" s="89" t="e">
        <f>SUM(L111:L124)</f>
        <v>#DIV/0!</v>
      </c>
      <c r="M133" s="89" t="e">
        <f>SUM(M111:M124)</f>
        <v>#DIV/0!</v>
      </c>
      <c r="N133" s="104">
        <f>N111</f>
        <v>18.735294117647058</v>
      </c>
      <c r="O133" s="104">
        <f>O111</f>
        <v>17.5</v>
      </c>
      <c r="P133" s="93">
        <f>IFERROR(Q133/K133*100, )</f>
        <v>0</v>
      </c>
      <c r="Q133" s="89" t="e">
        <f>SUM(Q111:Q124)</f>
        <v>#DIV/0!</v>
      </c>
      <c r="R133" s="89" t="e">
        <f>SUM(R111:R124)</f>
        <v>#DIV/0!</v>
      </c>
      <c r="S133" s="70"/>
      <c r="T133" s="70"/>
      <c r="U133" s="70"/>
      <c r="Y133" s="4"/>
      <c r="Z133" s="4"/>
    </row>
    <row r="134" spans="1:26" x14ac:dyDescent="0.2">
      <c r="A134" s="397" t="s">
        <v>77</v>
      </c>
      <c r="B134" s="397"/>
      <c r="C134" s="183" t="str">
        <f>C112</f>
        <v>НРА</v>
      </c>
      <c r="D134" s="115">
        <f>E134/$E$135</f>
        <v>8.8500000000000009E-2</v>
      </c>
      <c r="E134" s="89">
        <f>E125</f>
        <v>31631252.745509997</v>
      </c>
      <c r="F134" s="89">
        <f>E134/1.2/(1+B105)</f>
        <v>26359377.287924998</v>
      </c>
      <c r="G134" s="89">
        <f>G125</f>
        <v>9694978.9664988145</v>
      </c>
      <c r="H134" s="89">
        <f>H125</f>
        <v>16664398.321426183</v>
      </c>
      <c r="I134" s="93">
        <f t="shared" si="34"/>
        <v>0</v>
      </c>
      <c r="J134" s="93">
        <f t="shared" si="35"/>
        <v>0</v>
      </c>
      <c r="K134" s="89" t="e">
        <f>SUM(L134:M134)</f>
        <v>#DIV/0!</v>
      </c>
      <c r="L134" s="89" t="e">
        <f>L125</f>
        <v>#DIV/0!</v>
      </c>
      <c r="M134" s="89" t="e">
        <f>M125</f>
        <v>#DIV/0!</v>
      </c>
      <c r="N134" s="104">
        <f>N125</f>
        <v>18.735294117647058</v>
      </c>
      <c r="O134" s="104">
        <f>O125</f>
        <v>17.5</v>
      </c>
      <c r="P134" s="93">
        <f>IFERROR(Q134/K134*100, )</f>
        <v>0</v>
      </c>
      <c r="Q134" s="89" t="e">
        <f>Q125</f>
        <v>#DIV/0!</v>
      </c>
      <c r="R134" s="89" t="e">
        <f>R125</f>
        <v>#DIV/0!</v>
      </c>
      <c r="S134" s="70"/>
      <c r="T134" s="70"/>
      <c r="U134" s="70"/>
      <c r="Y134" s="4"/>
      <c r="Z134" s="4"/>
    </row>
    <row r="135" spans="1:26" x14ac:dyDescent="0.2">
      <c r="A135" s="397" t="s">
        <v>72</v>
      </c>
      <c r="B135" s="397"/>
      <c r="C135" s="183"/>
      <c r="D135" s="158">
        <f>SUM(D133:D134)</f>
        <v>1</v>
      </c>
      <c r="E135" s="152">
        <f>SUM(E133:E134)</f>
        <v>357415285.25999993</v>
      </c>
      <c r="F135" s="152">
        <f>SUM(F133:F134)</f>
        <v>297846071.04999995</v>
      </c>
      <c r="G135" s="152">
        <f>SUM(G133:G134)</f>
        <v>109547784.93219</v>
      </c>
      <c r="H135" s="152">
        <f>SUM(H133:H134)</f>
        <v>188298286.11780995</v>
      </c>
      <c r="I135" s="152" t="e">
        <f>G135/L135</f>
        <v>#DIV/0!</v>
      </c>
      <c r="J135" s="152" t="e">
        <f>H135/M135</f>
        <v>#DIV/0!</v>
      </c>
      <c r="K135" s="152" t="e">
        <f>SUM(K133:K134)</f>
        <v>#DIV/0!</v>
      </c>
      <c r="L135" s="152" t="e">
        <f>SUM(L133:L134)</f>
        <v>#DIV/0!</v>
      </c>
      <c r="M135" s="152" t="e">
        <f>SUM(M133:M134)</f>
        <v>#DIV/0!</v>
      </c>
      <c r="N135" s="90"/>
      <c r="O135" s="90"/>
      <c r="P135" s="159"/>
      <c r="Q135" s="152" t="e">
        <f>SUM(Q133:Q134)</f>
        <v>#DIV/0!</v>
      </c>
      <c r="R135" s="152" t="e">
        <f>SUM(R133:R134)</f>
        <v>#DIV/0!</v>
      </c>
      <c r="S135" s="70"/>
      <c r="T135" s="70"/>
      <c r="U135" s="70"/>
      <c r="Y135" s="4"/>
      <c r="Z135" s="4"/>
    </row>
    <row r="136" spans="1:26" x14ac:dyDescent="0.2">
      <c r="A136" s="58"/>
      <c r="B136" s="58"/>
      <c r="C136" s="58"/>
      <c r="D136" s="94"/>
      <c r="E136" s="95"/>
      <c r="F136" s="157"/>
      <c r="G136" s="97">
        <f>G127</f>
        <v>0.36780000000000002</v>
      </c>
      <c r="H136" s="97">
        <f>1-G136</f>
        <v>0.63219999999999998</v>
      </c>
      <c r="I136" s="58"/>
      <c r="J136" s="58"/>
      <c r="K136" s="58"/>
      <c r="L136" s="58"/>
      <c r="M136" s="58"/>
      <c r="N136" s="58"/>
      <c r="O136" s="58"/>
      <c r="P136" s="70"/>
      <c r="Q136" s="70"/>
      <c r="R136" s="70"/>
      <c r="S136" s="70"/>
      <c r="T136" s="70"/>
      <c r="U136" s="156"/>
    </row>
    <row r="137" spans="1:26" x14ac:dyDescent="0.2">
      <c r="A137" s="58"/>
      <c r="B137" s="58"/>
      <c r="C137" s="98"/>
      <c r="D137" s="99"/>
      <c r="E137" s="5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70"/>
      <c r="Q137" s="70"/>
      <c r="R137" s="70"/>
      <c r="S137" s="70"/>
      <c r="T137" s="70"/>
      <c r="U137" s="70"/>
    </row>
    <row r="138" spans="1:26" s="8" customFormat="1" x14ac:dyDescent="0.2">
      <c r="A138" s="100"/>
      <c r="B138" s="100"/>
      <c r="C138" s="100"/>
      <c r="D138" s="101"/>
      <c r="E138" s="58"/>
      <c r="F138" s="58"/>
      <c r="G138" s="58"/>
      <c r="H138" s="58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3"/>
      <c r="T138" s="103"/>
      <c r="U138" s="103"/>
      <c r="W138" s="9"/>
    </row>
    <row r="139" spans="1:26" x14ac:dyDescent="0.2">
      <c r="A139" s="417" t="s">
        <v>176</v>
      </c>
      <c r="B139" s="417"/>
      <c r="C139" s="117"/>
      <c r="D139" s="121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3"/>
      <c r="P139" s="113"/>
      <c r="Q139" s="113"/>
      <c r="R139" s="113"/>
      <c r="S139" s="58"/>
      <c r="T139" s="58"/>
      <c r="U139" s="58"/>
    </row>
    <row r="140" spans="1:26" x14ac:dyDescent="0.2">
      <c r="A140" s="71" t="s">
        <v>11</v>
      </c>
      <c r="B140" s="72" t="s">
        <v>241</v>
      </c>
      <c r="C140" s="117"/>
      <c r="D140" s="6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6" x14ac:dyDescent="0.2">
      <c r="A141" s="71" t="s">
        <v>12</v>
      </c>
      <c r="B141" s="72" t="s">
        <v>243</v>
      </c>
      <c r="C141" s="117"/>
      <c r="D141" s="73"/>
      <c r="E141" s="69"/>
      <c r="F141" s="69"/>
      <c r="G141" s="117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</row>
    <row r="142" spans="1:26" x14ac:dyDescent="0.2">
      <c r="A142" s="71" t="s">
        <v>13</v>
      </c>
      <c r="B142" s="72" t="str">
        <f>B103</f>
        <v>20"; 15"</v>
      </c>
      <c r="C142" s="117"/>
      <c r="D142" s="73"/>
      <c r="E142" s="69"/>
      <c r="F142" s="6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6" x14ac:dyDescent="0.2">
      <c r="A143" s="71" t="s">
        <v>14</v>
      </c>
      <c r="B143" s="75">
        <v>86029426.310000002</v>
      </c>
      <c r="C143" s="76"/>
      <c r="D143" s="77"/>
      <c r="E143" s="76"/>
      <c r="F143" s="7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6" x14ac:dyDescent="0.2">
      <c r="A144" s="118" t="s">
        <v>15</v>
      </c>
      <c r="B144" s="314">
        <f>B27</f>
        <v>0</v>
      </c>
      <c r="C144" s="77"/>
      <c r="D144" s="77"/>
      <c r="E144" s="66"/>
      <c r="F144" s="6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3" x14ac:dyDescent="0.2">
      <c r="A145" s="58"/>
      <c r="B145" s="58"/>
      <c r="C145" s="77"/>
      <c r="D145" s="77"/>
      <c r="E145" s="82"/>
      <c r="F145" s="82"/>
      <c r="G145" s="58"/>
      <c r="H145" s="58"/>
      <c r="I145" s="119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3" x14ac:dyDescent="0.2">
      <c r="A146" s="58"/>
      <c r="B146" s="58"/>
      <c r="C146" s="117"/>
      <c r="D146" s="77"/>
      <c r="E146" s="82"/>
      <c r="F146" s="82"/>
      <c r="G146" s="58"/>
      <c r="H146" s="58"/>
      <c r="I146" s="119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3" ht="12.75" customHeight="1" x14ac:dyDescent="0.2">
      <c r="A147" s="385" t="s">
        <v>16</v>
      </c>
      <c r="B147" s="385" t="s">
        <v>17</v>
      </c>
      <c r="C147" s="83"/>
      <c r="D147" s="388" t="s">
        <v>14</v>
      </c>
      <c r="E147" s="389"/>
      <c r="F147" s="388" t="s">
        <v>18</v>
      </c>
      <c r="G147" s="389"/>
      <c r="H147" s="376" t="s">
        <v>19</v>
      </c>
      <c r="I147" s="379" t="s">
        <v>20</v>
      </c>
      <c r="J147" s="380"/>
      <c r="K147" s="376" t="s">
        <v>21</v>
      </c>
      <c r="L147" s="376" t="s">
        <v>22</v>
      </c>
      <c r="M147" s="376" t="s">
        <v>23</v>
      </c>
      <c r="N147" s="376" t="s">
        <v>24</v>
      </c>
      <c r="O147" s="70"/>
      <c r="P147" s="376" t="s">
        <v>25</v>
      </c>
      <c r="Q147" s="376" t="s">
        <v>26</v>
      </c>
      <c r="S147" s="5"/>
      <c r="W147" s="1"/>
    </row>
    <row r="148" spans="1:23" ht="29.25" customHeight="1" x14ac:dyDescent="0.2">
      <c r="A148" s="386"/>
      <c r="B148" s="386"/>
      <c r="C148" s="84" t="s">
        <v>27</v>
      </c>
      <c r="D148" s="390"/>
      <c r="E148" s="391"/>
      <c r="F148" s="390"/>
      <c r="G148" s="391"/>
      <c r="H148" s="384"/>
      <c r="I148" s="381"/>
      <c r="J148" s="382"/>
      <c r="K148" s="384"/>
      <c r="L148" s="377"/>
      <c r="M148" s="377"/>
      <c r="N148" s="377"/>
      <c r="O148" s="70"/>
      <c r="P148" s="383"/>
      <c r="Q148" s="383"/>
      <c r="S148" s="5"/>
      <c r="W148" s="1"/>
    </row>
    <row r="149" spans="1:23" ht="25.5" x14ac:dyDescent="0.2">
      <c r="A149" s="387"/>
      <c r="B149" s="387"/>
      <c r="C149" s="185"/>
      <c r="D149" s="85" t="s">
        <v>28</v>
      </c>
      <c r="E149" s="185" t="s">
        <v>29</v>
      </c>
      <c r="F149" s="86" t="s">
        <v>30</v>
      </c>
      <c r="G149" s="86" t="s">
        <v>172</v>
      </c>
      <c r="H149" s="86" t="str">
        <f>G149</f>
        <v>октябрь</v>
      </c>
      <c r="I149" s="86" t="s">
        <v>30</v>
      </c>
      <c r="J149" s="86" t="str">
        <f>H149</f>
        <v>октябрь</v>
      </c>
      <c r="K149" s="86" t="str">
        <f>J149</f>
        <v>октябрь</v>
      </c>
      <c r="L149" s="378"/>
      <c r="M149" s="378"/>
      <c r="N149" s="378"/>
      <c r="O149" s="70"/>
      <c r="P149" s="384"/>
      <c r="Q149" s="384"/>
      <c r="S149" s="5"/>
      <c r="W149" s="1"/>
    </row>
    <row r="150" spans="1:23" x14ac:dyDescent="0.2">
      <c r="A150" s="87" t="str">
        <f t="shared" ref="A150:C164" si="36">A33</f>
        <v>Первый</v>
      </c>
      <c r="B150" s="87" t="str">
        <f t="shared" si="36"/>
        <v>All 14-59 BigTV</v>
      </c>
      <c r="C150" s="87" t="str">
        <f t="shared" si="36"/>
        <v>НРА</v>
      </c>
      <c r="D150" s="88">
        <v>0.29909999999999998</v>
      </c>
      <c r="E150" s="89">
        <f t="shared" ref="E150:E164" si="37">$B$143*D150</f>
        <v>25731401.409320999</v>
      </c>
      <c r="F150" s="89">
        <f t="shared" ref="F150:F164" si="38">E150/1.2/(1+$B$144)</f>
        <v>21442834.507767498</v>
      </c>
      <c r="G150" s="89">
        <f t="shared" ref="G150:G164" si="39">$F150*$G$166</f>
        <v>21442834.507767498</v>
      </c>
      <c r="H150" s="152">
        <f>IFERROR(((1+C256)*'Качество 2022-2023'!V10*IF(OR('Качество 2022-2023'!P10=" - ",'Качество 2022-2023'!P10="не определена"),0,'Качество 2022-2023'!P10)+'Качество 2022-2023'!V10*IF(OR('Качество 2022-2023'!Q10=" - ",'Качество 2022-2023'!Q10="не определена"),0,'Качество 2022-2023'!Q10)*(1+D256)+(1+F256)*'Качество 2022-2023'!W10*IF(OR('Качество 2022-2023'!S10=" - ",'Качество 2022-2023'!S10="не определена"),0,'Качество 2022-2023'!S10)+'Качество 2022-2023'!W10*IF(OR('Качество 2022-2023'!R10=" - ",'Качество 2022-2023'!R10="не определена"),0,'Качество 2022-2023'!R10))*B256*(1+O256), )</f>
        <v>0</v>
      </c>
      <c r="I150" s="89" t="e">
        <f>J150</f>
        <v>#DIV/0!</v>
      </c>
      <c r="J150" s="89" t="e">
        <f t="shared" ref="J150:J164" si="40">IF(D150=0,0,G150/H150)</f>
        <v>#DIV/0!</v>
      </c>
      <c r="K150" s="90">
        <v>18.375</v>
      </c>
      <c r="L150" s="91">
        <v>278.02999999999997</v>
      </c>
      <c r="M150" s="89" t="e">
        <f t="shared" ref="M150:M164" si="41">I150*L150/100</f>
        <v>#DIV/0!</v>
      </c>
      <c r="N150" s="89" t="e">
        <f>(J150*20/K150)*L150/100</f>
        <v>#DIV/0!</v>
      </c>
      <c r="O150" s="70"/>
      <c r="P150" s="153" t="s">
        <v>34</v>
      </c>
      <c r="Q150" s="6"/>
      <c r="S150" s="7"/>
      <c r="T150" s="7"/>
      <c r="U150" s="4"/>
      <c r="V150" s="4"/>
      <c r="W150" s="1"/>
    </row>
    <row r="151" spans="1:23" x14ac:dyDescent="0.2">
      <c r="A151" s="87" t="str">
        <f t="shared" si="36"/>
        <v>Россия 1</v>
      </c>
      <c r="B151" s="87" t="str">
        <f t="shared" si="36"/>
        <v>All 18+</v>
      </c>
      <c r="C151" s="87" t="str">
        <f t="shared" si="36"/>
        <v>НРА</v>
      </c>
      <c r="D151" s="88">
        <v>0.19980000000000001</v>
      </c>
      <c r="E151" s="89">
        <f t="shared" si="37"/>
        <v>17188679.376738001</v>
      </c>
      <c r="F151" s="89">
        <f t="shared" si="38"/>
        <v>14323899.480615001</v>
      </c>
      <c r="G151" s="89">
        <f t="shared" si="39"/>
        <v>14323899.480615001</v>
      </c>
      <c r="H151" s="152">
        <f>IFERROR(((1+C257)*'Качество 2022-2023'!V11*IF(OR('Качество 2022-2023'!P11=" - ",'Качество 2022-2023'!P11="не определена"),0,'Качество 2022-2023'!P11)+'Качество 2022-2023'!V11*IF(OR('Качество 2022-2023'!Q11=" - ",'Качество 2022-2023'!Q11="не определена"),0,'Качество 2022-2023'!Q11)*(1+D257)+(1+F257)*'Качество 2022-2023'!W11*IF(OR('Качество 2022-2023'!S11=" - ",'Качество 2022-2023'!S11="не определена"),0,'Качество 2022-2023'!S11)+'Качество 2022-2023'!W11*IF(OR('Качество 2022-2023'!R11=" - ",'Качество 2022-2023'!R11="не определена"),0,'Качество 2022-2023'!R11))*B257*(1+O257), )</f>
        <v>0</v>
      </c>
      <c r="I151" s="89" t="e">
        <f t="shared" ref="I151:I164" si="42">J151</f>
        <v>#DIV/0!</v>
      </c>
      <c r="J151" s="89" t="e">
        <f t="shared" si="40"/>
        <v>#DIV/0!</v>
      </c>
      <c r="K151" s="90">
        <v>18.375</v>
      </c>
      <c r="L151" s="91">
        <v>193.83</v>
      </c>
      <c r="M151" s="89" t="e">
        <f t="shared" si="41"/>
        <v>#DIV/0!</v>
      </c>
      <c r="N151" s="89" t="e">
        <f t="shared" ref="N151:N164" si="43">(J151*20/K151)*L151/100</f>
        <v>#DIV/0!</v>
      </c>
      <c r="O151" s="70"/>
      <c r="P151" s="153" t="s">
        <v>38</v>
      </c>
      <c r="Q151" s="6"/>
      <c r="S151" s="7"/>
      <c r="T151" s="7"/>
      <c r="U151" s="4"/>
      <c r="V151" s="4"/>
      <c r="W151" s="1"/>
    </row>
    <row r="152" spans="1:23" x14ac:dyDescent="0.2">
      <c r="A152" s="87" t="str">
        <f t="shared" si="36"/>
        <v>НТВ</v>
      </c>
      <c r="B152" s="87" t="str">
        <f t="shared" si="36"/>
        <v>All 18+</v>
      </c>
      <c r="C152" s="87" t="str">
        <f t="shared" si="36"/>
        <v>НРА</v>
      </c>
      <c r="D152" s="88">
        <v>0.1459</v>
      </c>
      <c r="E152" s="89">
        <f t="shared" si="37"/>
        <v>12551693.298629001</v>
      </c>
      <c r="F152" s="89">
        <f t="shared" si="38"/>
        <v>10459744.415524168</v>
      </c>
      <c r="G152" s="89">
        <f t="shared" si="39"/>
        <v>10459744.415524168</v>
      </c>
      <c r="H152" s="152">
        <f>IFERROR(((1+C258)*'Качество 2022-2023'!V12*IF(OR('Качество 2022-2023'!P12=" - ",'Качество 2022-2023'!P12="не определена"),0,'Качество 2022-2023'!P12)+'Качество 2022-2023'!V12*IF(OR('Качество 2022-2023'!Q12=" - ",'Качество 2022-2023'!Q12="не определена"),0,'Качество 2022-2023'!Q12)*(1+D258)+(1+F258)*'Качество 2022-2023'!W12*IF(OR('Качество 2022-2023'!S12=" - ",'Качество 2022-2023'!S12="не определена"),0,'Качество 2022-2023'!S12)+'Качество 2022-2023'!W12*IF(OR('Качество 2022-2023'!R12=" - ",'Качество 2022-2023'!R12="не определена"),0,'Качество 2022-2023'!R12))*B258*(1+O258), )</f>
        <v>0</v>
      </c>
      <c r="I152" s="89" t="e">
        <f t="shared" si="42"/>
        <v>#DIV/0!</v>
      </c>
      <c r="J152" s="89" t="e">
        <f t="shared" si="40"/>
        <v>#DIV/0!</v>
      </c>
      <c r="K152" s="90">
        <v>18.375</v>
      </c>
      <c r="L152" s="91">
        <v>212.05</v>
      </c>
      <c r="M152" s="89" t="e">
        <f t="shared" si="41"/>
        <v>#DIV/0!</v>
      </c>
      <c r="N152" s="89" t="e">
        <f t="shared" si="43"/>
        <v>#DIV/0!</v>
      </c>
      <c r="O152" s="70"/>
      <c r="P152" s="153" t="s">
        <v>41</v>
      </c>
      <c r="Q152" s="6"/>
      <c r="S152" s="7"/>
      <c r="T152" s="7"/>
      <c r="U152" s="4"/>
      <c r="V152" s="4"/>
      <c r="W152" s="1"/>
    </row>
    <row r="153" spans="1:23" x14ac:dyDescent="0.2">
      <c r="A153" s="87" t="str">
        <f t="shared" si="36"/>
        <v>ТНТ</v>
      </c>
      <c r="B153" s="87" t="str">
        <f t="shared" si="36"/>
        <v>All 14-44 BigTV</v>
      </c>
      <c r="C153" s="87" t="str">
        <f t="shared" si="36"/>
        <v>НРА</v>
      </c>
      <c r="D153" s="88">
        <v>0</v>
      </c>
      <c r="E153" s="89">
        <f t="shared" si="37"/>
        <v>0</v>
      </c>
      <c r="F153" s="89">
        <f t="shared" si="38"/>
        <v>0</v>
      </c>
      <c r="G153" s="89">
        <f t="shared" si="39"/>
        <v>0</v>
      </c>
      <c r="H153" s="152">
        <f>IFERROR(((1+C259)*'Качество 2022-2023'!V13*IF(OR('Качество 2022-2023'!P13=" - ",'Качество 2022-2023'!P13="не определена"),0,'Качество 2022-2023'!P13)+'Качество 2022-2023'!V13*IF(OR('Качество 2022-2023'!Q13=" - ",'Качество 2022-2023'!Q13="не определена"),0,'Качество 2022-2023'!Q13)*(1+D259)+(1+F259)*'Качество 2022-2023'!W13*IF(OR('Качество 2022-2023'!S13=" - ",'Качество 2022-2023'!S13="не определена"),0,'Качество 2022-2023'!S13)+'Качество 2022-2023'!W13*IF(OR('Качество 2022-2023'!R13=" - ",'Качество 2022-2023'!R13="не определена"),0,'Качество 2022-2023'!R13))*B259*(1+O259), )</f>
        <v>0</v>
      </c>
      <c r="I153" s="89">
        <f t="shared" si="42"/>
        <v>0</v>
      </c>
      <c r="J153" s="89">
        <f t="shared" si="40"/>
        <v>0</v>
      </c>
      <c r="K153" s="90">
        <v>18.375</v>
      </c>
      <c r="L153" s="91">
        <v>25</v>
      </c>
      <c r="M153" s="89">
        <f t="shared" si="41"/>
        <v>0</v>
      </c>
      <c r="N153" s="89">
        <f t="shared" si="43"/>
        <v>0</v>
      </c>
      <c r="O153" s="70"/>
      <c r="P153" s="153" t="s">
        <v>44</v>
      </c>
      <c r="Q153" s="6"/>
      <c r="S153" s="7"/>
      <c r="T153" s="7"/>
      <c r="U153" s="4"/>
      <c r="V153" s="4"/>
      <c r="W153" s="1"/>
    </row>
    <row r="154" spans="1:23" x14ac:dyDescent="0.2">
      <c r="A154" s="87" t="str">
        <f t="shared" si="36"/>
        <v>СТС</v>
      </c>
      <c r="B154" s="87" t="str">
        <f t="shared" si="36"/>
        <v>All 10-45</v>
      </c>
      <c r="C154" s="87" t="str">
        <f t="shared" si="36"/>
        <v>НРА</v>
      </c>
      <c r="D154" s="88">
        <v>0</v>
      </c>
      <c r="E154" s="89">
        <f t="shared" si="37"/>
        <v>0</v>
      </c>
      <c r="F154" s="89">
        <f t="shared" si="38"/>
        <v>0</v>
      </c>
      <c r="G154" s="89">
        <f t="shared" si="39"/>
        <v>0</v>
      </c>
      <c r="H154" s="152">
        <f>IFERROR(((1+C260)*'Качество 2022-2023'!V14*IF(OR('Качество 2022-2023'!P14=" - ",'Качество 2022-2023'!P14="не определена"),0,'Качество 2022-2023'!P14)+'Качество 2022-2023'!V14*IF(OR('Качество 2022-2023'!Q14=" - ",'Качество 2022-2023'!Q14="не определена"),0,'Качество 2022-2023'!Q14)*(1+D260)+(1+F260)*'Качество 2022-2023'!W14*IF(OR('Качество 2022-2023'!S14=" - ",'Качество 2022-2023'!S14="не определена"),0,'Качество 2022-2023'!S14)+'Качество 2022-2023'!W14*IF(OR('Качество 2022-2023'!R14=" - ",'Качество 2022-2023'!R14="не определена"),0,'Качество 2022-2023'!R14))*B260*(1+O260), )</f>
        <v>0</v>
      </c>
      <c r="I154" s="89">
        <f t="shared" si="42"/>
        <v>0</v>
      </c>
      <c r="J154" s="89">
        <f t="shared" si="40"/>
        <v>0</v>
      </c>
      <c r="K154" s="90">
        <v>18.375</v>
      </c>
      <c r="L154" s="91">
        <v>42.74</v>
      </c>
      <c r="M154" s="89">
        <f t="shared" si="41"/>
        <v>0</v>
      </c>
      <c r="N154" s="89">
        <f t="shared" si="43"/>
        <v>0</v>
      </c>
      <c r="O154" s="70"/>
      <c r="P154" s="153" t="s">
        <v>47</v>
      </c>
      <c r="Q154" s="6"/>
      <c r="S154" s="7"/>
      <c r="T154" s="7"/>
      <c r="U154" s="4"/>
      <c r="V154" s="4"/>
      <c r="W154" s="1"/>
    </row>
    <row r="155" spans="1:23" x14ac:dyDescent="0.2">
      <c r="A155" s="87" t="str">
        <f t="shared" si="36"/>
        <v>5-канал</v>
      </c>
      <c r="B155" s="87" t="str">
        <f t="shared" si="36"/>
        <v>All 25-59</v>
      </c>
      <c r="C155" s="87" t="str">
        <f t="shared" si="36"/>
        <v>НРА</v>
      </c>
      <c r="D155" s="88">
        <v>0.1024</v>
      </c>
      <c r="E155" s="89">
        <f t="shared" si="37"/>
        <v>8809413.2541439999</v>
      </c>
      <c r="F155" s="89">
        <f t="shared" si="38"/>
        <v>7341177.7117866669</v>
      </c>
      <c r="G155" s="89">
        <f t="shared" si="39"/>
        <v>7341177.7117866669</v>
      </c>
      <c r="H155" s="152">
        <f>IFERROR(((1+C261)*'Качество 2022-2023'!V15*IF(OR('Качество 2022-2023'!P15=" - ",'Качество 2022-2023'!P15="не определена"),0,'Качество 2022-2023'!P15)+'Качество 2022-2023'!V15*IF(OR('Качество 2022-2023'!Q15=" - ",'Качество 2022-2023'!Q15="не определена"),0,'Качество 2022-2023'!Q15)*(1+D261)+(1+F261)*'Качество 2022-2023'!W15*IF(OR('Качество 2022-2023'!S15=" - ",'Качество 2022-2023'!S15="не определена"),0,'Качество 2022-2023'!S15)+'Качество 2022-2023'!W15*IF(OR('Качество 2022-2023'!R15=" - ",'Качество 2022-2023'!R15="не определена"),0,'Качество 2022-2023'!R15))*B261*(1+O261), )</f>
        <v>0</v>
      </c>
      <c r="I155" s="89" t="e">
        <f t="shared" si="42"/>
        <v>#DIV/0!</v>
      </c>
      <c r="J155" s="89" t="e">
        <f t="shared" si="40"/>
        <v>#DIV/0!</v>
      </c>
      <c r="K155" s="90">
        <v>18.375</v>
      </c>
      <c r="L155" s="91">
        <v>242.24</v>
      </c>
      <c r="M155" s="89" t="e">
        <f t="shared" si="41"/>
        <v>#DIV/0!</v>
      </c>
      <c r="N155" s="89" t="e">
        <f t="shared" si="43"/>
        <v>#DIV/0!</v>
      </c>
      <c r="O155" s="70"/>
      <c r="P155" s="153" t="s">
        <v>50</v>
      </c>
      <c r="Q155" s="6"/>
      <c r="S155" s="7"/>
      <c r="T155" s="7"/>
      <c r="U155" s="4"/>
      <c r="V155" s="4"/>
      <c r="W155" s="1"/>
    </row>
    <row r="156" spans="1:23" x14ac:dyDescent="0.2">
      <c r="A156" s="87" t="str">
        <f t="shared" si="36"/>
        <v>РЕН ТВ</v>
      </c>
      <c r="B156" s="87" t="str">
        <f t="shared" si="36"/>
        <v>All 25-54</v>
      </c>
      <c r="C156" s="87" t="str">
        <f t="shared" si="36"/>
        <v>НРА</v>
      </c>
      <c r="D156" s="88">
        <v>0</v>
      </c>
      <c r="E156" s="89">
        <f t="shared" si="37"/>
        <v>0</v>
      </c>
      <c r="F156" s="89">
        <f t="shared" si="38"/>
        <v>0</v>
      </c>
      <c r="G156" s="89">
        <f t="shared" si="39"/>
        <v>0</v>
      </c>
      <c r="H156" s="152">
        <f>IFERROR(((1+C262)*'Качество 2022-2023'!V16*IF(OR('Качество 2022-2023'!P16=" - ",'Качество 2022-2023'!P16="не определена"),0,'Качество 2022-2023'!P16)+'Качество 2022-2023'!V16*IF(OR('Качество 2022-2023'!Q16=" - ",'Качество 2022-2023'!Q16="не определена"),0,'Качество 2022-2023'!Q16)*(1+D262)+(1+F262)*'Качество 2022-2023'!W16*IF(OR('Качество 2022-2023'!S16=" - ",'Качество 2022-2023'!S16="не определена"),0,'Качество 2022-2023'!S16)+'Качество 2022-2023'!W16*IF(OR('Качество 2022-2023'!R16=" - ",'Качество 2022-2023'!R16="не определена"),0,'Качество 2022-2023'!R16))*B262*(1+O262), )</f>
        <v>0</v>
      </c>
      <c r="I156" s="89">
        <f t="shared" si="42"/>
        <v>0</v>
      </c>
      <c r="J156" s="89">
        <f t="shared" si="40"/>
        <v>0</v>
      </c>
      <c r="K156" s="90">
        <v>18.375</v>
      </c>
      <c r="L156" s="91">
        <v>118.33</v>
      </c>
      <c r="M156" s="89">
        <f t="shared" si="41"/>
        <v>0</v>
      </c>
      <c r="N156" s="89">
        <f t="shared" si="43"/>
        <v>0</v>
      </c>
      <c r="O156" s="70"/>
      <c r="P156" s="153" t="s">
        <v>53</v>
      </c>
      <c r="Q156" s="6"/>
      <c r="S156" s="7"/>
      <c r="T156" s="7"/>
      <c r="U156" s="4"/>
      <c r="V156" s="4"/>
      <c r="W156" s="1"/>
    </row>
    <row r="157" spans="1:23" x14ac:dyDescent="0.2">
      <c r="A157" s="87" t="str">
        <f t="shared" si="36"/>
        <v>Домашний</v>
      </c>
      <c r="B157" s="87" t="str">
        <f t="shared" si="36"/>
        <v>W 25-59</v>
      </c>
      <c r="C157" s="87" t="str">
        <f t="shared" si="36"/>
        <v>НРА</v>
      </c>
      <c r="D157" s="88">
        <v>0.12609999999999999</v>
      </c>
      <c r="E157" s="89">
        <f t="shared" si="37"/>
        <v>10848310.657691</v>
      </c>
      <c r="F157" s="89">
        <f t="shared" si="38"/>
        <v>9040258.8814091664</v>
      </c>
      <c r="G157" s="89">
        <f t="shared" si="39"/>
        <v>9040258.8814091664</v>
      </c>
      <c r="H157" s="152">
        <f>IFERROR(((1+C263)*'Качество 2022-2023'!V17*IF(OR('Качество 2022-2023'!P17=" - ",'Качество 2022-2023'!P17="не определена"),0,'Качество 2022-2023'!P17)+'Качество 2022-2023'!V17*IF(OR('Качество 2022-2023'!Q17=" - ",'Качество 2022-2023'!Q17="не определена"),0,'Качество 2022-2023'!Q17)*(1+D263)+(1+F263)*'Качество 2022-2023'!W17*IF(OR('Качество 2022-2023'!S17=" - ",'Качество 2022-2023'!S17="не определена"),0,'Качество 2022-2023'!S17)+'Качество 2022-2023'!W17*IF(OR('Качество 2022-2023'!R17=" - ",'Качество 2022-2023'!R17="не определена"),0,'Качество 2022-2023'!R17))*B263*(1+O263), )</f>
        <v>0</v>
      </c>
      <c r="I157" s="89" t="e">
        <f t="shared" si="42"/>
        <v>#DIV/0!</v>
      </c>
      <c r="J157" s="89" t="e">
        <f t="shared" si="40"/>
        <v>#DIV/0!</v>
      </c>
      <c r="K157" s="90">
        <v>18.375</v>
      </c>
      <c r="L157" s="91">
        <v>155.1</v>
      </c>
      <c r="M157" s="89" t="e">
        <f t="shared" si="41"/>
        <v>#DIV/0!</v>
      </c>
      <c r="N157" s="89" t="e">
        <f t="shared" si="43"/>
        <v>#DIV/0!</v>
      </c>
      <c r="O157" s="70"/>
      <c r="P157" s="153" t="s">
        <v>55</v>
      </c>
      <c r="Q157" s="6"/>
      <c r="S157" s="7"/>
      <c r="T157" s="7"/>
      <c r="U157" s="4"/>
      <c r="V157" s="4"/>
      <c r="W157" s="1"/>
    </row>
    <row r="158" spans="1:23" x14ac:dyDescent="0.2">
      <c r="A158" s="87" t="str">
        <f t="shared" si="36"/>
        <v>ТВ-3</v>
      </c>
      <c r="B158" s="87" t="str">
        <f t="shared" si="36"/>
        <v>All 14-44 BigTV</v>
      </c>
      <c r="C158" s="87" t="str">
        <f t="shared" si="36"/>
        <v>НРА</v>
      </c>
      <c r="D158" s="88">
        <v>0</v>
      </c>
      <c r="E158" s="89">
        <f t="shared" si="37"/>
        <v>0</v>
      </c>
      <c r="F158" s="89">
        <f t="shared" si="38"/>
        <v>0</v>
      </c>
      <c r="G158" s="89">
        <f t="shared" si="39"/>
        <v>0</v>
      </c>
      <c r="H158" s="152">
        <f>IFERROR(((1+C264)*'Качество 2022-2023'!V18*IF(OR('Качество 2022-2023'!P18=" - ",'Качество 2022-2023'!P18="не определена"),0,'Качество 2022-2023'!P18)+'Качество 2022-2023'!V18*IF(OR('Качество 2022-2023'!Q18=" - ",'Качество 2022-2023'!Q18="не определена"),0,'Качество 2022-2023'!Q18)*(1+D264)+(1+F264)*'Качество 2022-2023'!W18*IF(OR('Качество 2022-2023'!S18=" - ",'Качество 2022-2023'!S18="не определена"),0,'Качество 2022-2023'!S18)+'Качество 2022-2023'!W18*IF(OR('Качество 2022-2023'!R18=" - ",'Качество 2022-2023'!R18="не определена"),0,'Качество 2022-2023'!R18))*B264*(1+O264), )</f>
        <v>0</v>
      </c>
      <c r="I158" s="89">
        <f t="shared" si="42"/>
        <v>0</v>
      </c>
      <c r="J158" s="89">
        <f t="shared" si="40"/>
        <v>0</v>
      </c>
      <c r="K158" s="90">
        <v>18.375</v>
      </c>
      <c r="L158" s="91">
        <v>124.64</v>
      </c>
      <c r="M158" s="89">
        <f t="shared" si="41"/>
        <v>0</v>
      </c>
      <c r="N158" s="89">
        <f t="shared" si="43"/>
        <v>0</v>
      </c>
      <c r="O158" s="70"/>
      <c r="P158" s="153" t="s">
        <v>57</v>
      </c>
      <c r="Q158" s="6"/>
      <c r="S158" s="7"/>
      <c r="T158" s="7"/>
      <c r="U158" s="4"/>
      <c r="V158" s="4"/>
      <c r="W158" s="1"/>
    </row>
    <row r="159" spans="1:23" x14ac:dyDescent="0.2">
      <c r="A159" s="87" t="str">
        <f t="shared" si="36"/>
        <v>Пятница</v>
      </c>
      <c r="B159" s="87" t="str">
        <f t="shared" si="36"/>
        <v>All 14-44 BigTV</v>
      </c>
      <c r="C159" s="87" t="str">
        <f t="shared" si="36"/>
        <v>НРА</v>
      </c>
      <c r="D159" s="88">
        <v>0</v>
      </c>
      <c r="E159" s="89">
        <f t="shared" si="37"/>
        <v>0</v>
      </c>
      <c r="F159" s="89">
        <f t="shared" si="38"/>
        <v>0</v>
      </c>
      <c r="G159" s="89">
        <f t="shared" si="39"/>
        <v>0</v>
      </c>
      <c r="H159" s="152">
        <f>IFERROR(((1+C265)*'Качество 2022-2023'!V19*IF(OR('Качество 2022-2023'!P19=" - ",'Качество 2022-2023'!P19="не определена"),0,'Качество 2022-2023'!P19)+'Качество 2022-2023'!V19*IF(OR('Качество 2022-2023'!Q19=" - ",'Качество 2022-2023'!Q19="не определена"),0,'Качество 2022-2023'!Q19)*(1+D265)+(1+F265)*'Качество 2022-2023'!W19*IF(OR('Качество 2022-2023'!S19=" - ",'Качество 2022-2023'!S19="не определена"),0,'Качество 2022-2023'!S19)+'Качество 2022-2023'!W19*IF(OR('Качество 2022-2023'!R19=" - ",'Качество 2022-2023'!R19="не определена"),0,'Качество 2022-2023'!R19))*B265*(1+O265), )</f>
        <v>0</v>
      </c>
      <c r="I159" s="89">
        <f t="shared" si="42"/>
        <v>0</v>
      </c>
      <c r="J159" s="89">
        <f t="shared" si="40"/>
        <v>0</v>
      </c>
      <c r="K159" s="90">
        <v>18.375</v>
      </c>
      <c r="L159" s="91">
        <v>70.180000000000007</v>
      </c>
      <c r="M159" s="89">
        <f t="shared" si="41"/>
        <v>0</v>
      </c>
      <c r="N159" s="89">
        <f t="shared" si="43"/>
        <v>0</v>
      </c>
      <c r="O159" s="70"/>
      <c r="P159" s="153" t="s">
        <v>59</v>
      </c>
      <c r="Q159" s="6"/>
      <c r="S159" s="7"/>
      <c r="T159" s="7"/>
      <c r="U159" s="4"/>
      <c r="V159" s="4"/>
      <c r="W159" s="1"/>
    </row>
    <row r="160" spans="1:23" x14ac:dyDescent="0.2">
      <c r="A160" s="87" t="str">
        <f t="shared" si="36"/>
        <v>ТВЦентр</v>
      </c>
      <c r="B160" s="87" t="str">
        <f t="shared" si="36"/>
        <v>All 18+</v>
      </c>
      <c r="C160" s="87" t="str">
        <f t="shared" si="36"/>
        <v>НРА</v>
      </c>
      <c r="D160" s="88">
        <v>3.04E-2</v>
      </c>
      <c r="E160" s="89">
        <f t="shared" si="37"/>
        <v>2615294.5598240001</v>
      </c>
      <c r="F160" s="89">
        <f t="shared" si="38"/>
        <v>2179412.1331866668</v>
      </c>
      <c r="G160" s="89">
        <f t="shared" si="39"/>
        <v>2179412.1331866668</v>
      </c>
      <c r="H160" s="152">
        <f>IFERROR(((1+C266)*'Качество 2022-2023'!V20*IF(OR('Качество 2022-2023'!P20=" - ",'Качество 2022-2023'!P20="не определена"),0,'Качество 2022-2023'!P20)+'Качество 2022-2023'!V20*IF(OR('Качество 2022-2023'!Q20=" - ",'Качество 2022-2023'!Q20="не определена"),0,'Качество 2022-2023'!Q20)*(1+D266)+(1+F266)*'Качество 2022-2023'!W20*IF(OR('Качество 2022-2023'!S20=" - ",'Качество 2022-2023'!S20="не определена"),0,'Качество 2022-2023'!S20)+'Качество 2022-2023'!W20*IF(OR('Качество 2022-2023'!R20=" - ",'Качество 2022-2023'!R20="не определена"),0,'Качество 2022-2023'!R20))*B266*(1+O266), )</f>
        <v>0</v>
      </c>
      <c r="I160" s="89" t="e">
        <f t="shared" si="42"/>
        <v>#DIV/0!</v>
      </c>
      <c r="J160" s="89" t="e">
        <f t="shared" si="40"/>
        <v>#DIV/0!</v>
      </c>
      <c r="K160" s="90">
        <v>18.375</v>
      </c>
      <c r="L160" s="91">
        <v>206.67</v>
      </c>
      <c r="M160" s="89" t="e">
        <f t="shared" si="41"/>
        <v>#DIV/0!</v>
      </c>
      <c r="N160" s="89" t="e">
        <f t="shared" si="43"/>
        <v>#DIV/0!</v>
      </c>
      <c r="O160" s="70"/>
      <c r="P160" s="153" t="s">
        <v>60</v>
      </c>
      <c r="Q160" s="6"/>
      <c r="S160" s="7"/>
      <c r="T160" s="7"/>
      <c r="U160" s="4"/>
      <c r="V160" s="4"/>
      <c r="W160" s="1"/>
    </row>
    <row r="161" spans="1:26" x14ac:dyDescent="0.2">
      <c r="A161" s="87" t="str">
        <f t="shared" si="36"/>
        <v>Звезда</v>
      </c>
      <c r="B161" s="87" t="str">
        <f t="shared" si="36"/>
        <v>All 18+</v>
      </c>
      <c r="C161" s="87" t="str">
        <f t="shared" si="36"/>
        <v>НРА</v>
      </c>
      <c r="D161" s="88">
        <v>2.5999999999999999E-2</v>
      </c>
      <c r="E161" s="89">
        <f t="shared" si="37"/>
        <v>2236765.0840599998</v>
      </c>
      <c r="F161" s="89">
        <f t="shared" si="38"/>
        <v>1863970.9033833332</v>
      </c>
      <c r="G161" s="89">
        <f t="shared" si="39"/>
        <v>1863970.9033833332</v>
      </c>
      <c r="H161" s="152">
        <f>IFERROR(((1+C267)*'Качество 2022-2023'!V21*IF(OR('Качество 2022-2023'!P21=" - ",'Качество 2022-2023'!P21="не определена"),0,'Качество 2022-2023'!P21)+'Качество 2022-2023'!V21*IF(OR('Качество 2022-2023'!Q21=" - ",'Качество 2022-2023'!Q21="не определена"),0,'Качество 2022-2023'!Q21)*(1+D267)+(1+F267)*'Качество 2022-2023'!W21*IF(OR('Качество 2022-2023'!S21=" - ",'Качество 2022-2023'!S21="не определена"),0,'Качество 2022-2023'!S21)+'Качество 2022-2023'!W21*IF(OR('Качество 2022-2023'!R21=" - ",'Качество 2022-2023'!R21="не определена"),0,'Качество 2022-2023'!R21))*B267*(1+O267), )</f>
        <v>0</v>
      </c>
      <c r="I161" s="89" t="e">
        <f t="shared" si="42"/>
        <v>#DIV/0!</v>
      </c>
      <c r="J161" s="89" t="e">
        <f t="shared" si="40"/>
        <v>#DIV/0!</v>
      </c>
      <c r="K161" s="90">
        <v>18.375</v>
      </c>
      <c r="L161" s="91">
        <v>196.67</v>
      </c>
      <c r="M161" s="89" t="e">
        <f t="shared" si="41"/>
        <v>#DIV/0!</v>
      </c>
      <c r="N161" s="89" t="e">
        <f t="shared" si="43"/>
        <v>#DIV/0!</v>
      </c>
      <c r="O161" s="70"/>
      <c r="P161" s="153" t="s">
        <v>62</v>
      </c>
      <c r="Q161" s="6"/>
      <c r="S161" s="7"/>
      <c r="T161" s="7"/>
      <c r="U161" s="4"/>
      <c r="V161" s="4"/>
      <c r="W161" s="1"/>
    </row>
    <row r="162" spans="1:26" x14ac:dyDescent="0.2">
      <c r="A162" s="87" t="str">
        <f t="shared" si="36"/>
        <v>Россия 24</v>
      </c>
      <c r="B162" s="87" t="str">
        <f t="shared" si="36"/>
        <v>All 18+ BigTV</v>
      </c>
      <c r="C162" s="87" t="str">
        <f t="shared" si="36"/>
        <v>НРА</v>
      </c>
      <c r="D162" s="88">
        <v>1.8599999999999998E-2</v>
      </c>
      <c r="E162" s="89">
        <f t="shared" si="37"/>
        <v>1600147.3293659999</v>
      </c>
      <c r="F162" s="89">
        <f t="shared" si="38"/>
        <v>1333456.1078049999</v>
      </c>
      <c r="G162" s="89">
        <f t="shared" si="39"/>
        <v>1333456.1078049999</v>
      </c>
      <c r="H162" s="152">
        <f>IFERROR(((1+C268)*'Качество 2022-2023'!V22*IF(OR('Качество 2022-2023'!P22=" - ",'Качество 2022-2023'!P22="не определена"),0,'Качество 2022-2023'!P22)+'Качество 2022-2023'!V22*IF(OR('Качество 2022-2023'!Q22=" - ",'Качество 2022-2023'!Q22="не определена"),0,'Качество 2022-2023'!Q22)*(1+D268)+(1+F268)*'Качество 2022-2023'!W22*IF(OR('Качество 2022-2023'!S22=" - ",'Качество 2022-2023'!S22="не определена"),0,'Качество 2022-2023'!S22)+'Качество 2022-2023'!W22*IF(OR('Качество 2022-2023'!R22=" - ",'Качество 2022-2023'!R22="не определена"),0,'Качество 2022-2023'!R22))*B268*(1+O268), )</f>
        <v>0</v>
      </c>
      <c r="I162" s="89" t="e">
        <f t="shared" si="42"/>
        <v>#DIV/0!</v>
      </c>
      <c r="J162" s="89" t="e">
        <f t="shared" si="40"/>
        <v>#DIV/0!</v>
      </c>
      <c r="K162" s="90">
        <v>18.375</v>
      </c>
      <c r="L162" s="91">
        <v>175.86</v>
      </c>
      <c r="M162" s="89" t="e">
        <f t="shared" si="41"/>
        <v>#DIV/0!</v>
      </c>
      <c r="N162" s="89" t="e">
        <f t="shared" si="43"/>
        <v>#DIV/0!</v>
      </c>
      <c r="O162" s="70"/>
      <c r="P162" s="153" t="s">
        <v>63</v>
      </c>
      <c r="Q162" s="6"/>
      <c r="S162" s="7"/>
      <c r="T162" s="7"/>
      <c r="U162" s="4"/>
      <c r="V162" s="4"/>
      <c r="W162" s="1"/>
    </row>
    <row r="163" spans="1:26" x14ac:dyDescent="0.2">
      <c r="A163" s="87" t="str">
        <f t="shared" si="36"/>
        <v>МИР</v>
      </c>
      <c r="B163" s="87" t="str">
        <f t="shared" si="36"/>
        <v>All 25-59</v>
      </c>
      <c r="C163" s="87" t="str">
        <f t="shared" si="36"/>
        <v>НРА</v>
      </c>
      <c r="D163" s="88">
        <v>5.1700000000000003E-2</v>
      </c>
      <c r="E163" s="89">
        <f t="shared" si="37"/>
        <v>4447721.3402270004</v>
      </c>
      <c r="F163" s="89">
        <f t="shared" si="38"/>
        <v>3706434.4501891672</v>
      </c>
      <c r="G163" s="89">
        <f t="shared" si="39"/>
        <v>3706434.4501891672</v>
      </c>
      <c r="H163" s="152">
        <f>IFERROR(((1+C269)*'Качество 2022-2023'!V23*IF(OR('Качество 2022-2023'!P23=" - ",'Качество 2022-2023'!P23="не определена"),0,'Качество 2022-2023'!P23)+'Качество 2022-2023'!V23*IF(OR('Качество 2022-2023'!Q23=" - ",'Качество 2022-2023'!Q23="не определена"),0,'Качество 2022-2023'!Q23)*(1+D269)+(1+F269)*'Качество 2022-2023'!W23*IF(OR('Качество 2022-2023'!S23=" - ",'Качество 2022-2023'!S23="не определена"),0,'Качество 2022-2023'!S23)+'Качество 2022-2023'!W23*IF(OR('Качество 2022-2023'!R23=" - ",'Качество 2022-2023'!R23="не определена"),0,'Качество 2022-2023'!R23))*B269*(1+O269), )</f>
        <v>0</v>
      </c>
      <c r="I163" s="89" t="e">
        <f t="shared" si="42"/>
        <v>#DIV/0!</v>
      </c>
      <c r="J163" s="89" t="e">
        <f t="shared" si="40"/>
        <v>#DIV/0!</v>
      </c>
      <c r="K163" s="90">
        <v>18.375</v>
      </c>
      <c r="L163" s="91">
        <v>241.38</v>
      </c>
      <c r="M163" s="89" t="e">
        <f t="shared" si="41"/>
        <v>#DIV/0!</v>
      </c>
      <c r="N163" s="89" t="e">
        <f t="shared" si="43"/>
        <v>#DIV/0!</v>
      </c>
      <c r="O163" s="70"/>
      <c r="P163" s="153" t="s">
        <v>231</v>
      </c>
      <c r="Q163" s="6"/>
      <c r="S163" s="7"/>
      <c r="T163" s="7"/>
      <c r="U163" s="4"/>
      <c r="V163" s="4"/>
      <c r="W163" s="1"/>
    </row>
    <row r="164" spans="1:26" x14ac:dyDescent="0.2">
      <c r="A164" s="87" t="str">
        <f t="shared" si="36"/>
        <v>Единый рекламный канал (ЕРК)</v>
      </c>
      <c r="B164" s="87" t="str">
        <f t="shared" si="36"/>
        <v>All 25-49</v>
      </c>
      <c r="C164" s="87" t="str">
        <f t="shared" si="36"/>
        <v>НРА</v>
      </c>
      <c r="D164" s="88">
        <v>0</v>
      </c>
      <c r="E164" s="89">
        <f t="shared" si="37"/>
        <v>0</v>
      </c>
      <c r="F164" s="89">
        <f t="shared" si="38"/>
        <v>0</v>
      </c>
      <c r="G164" s="89">
        <f t="shared" si="39"/>
        <v>0</v>
      </c>
      <c r="H164" s="152">
        <f>IFERROR(((1+C270)*'Качество 2022-2023'!V24*IF(OR('Качество 2022-2023'!P24=" - ",'Качество 2022-2023'!P24="не определена"),0,'Качество 2022-2023'!P24)+'Качество 2022-2023'!V24*IF(OR('Качество 2022-2023'!Q24=" - ",'Качество 2022-2023'!Q24="не определена"),0,'Качество 2022-2023'!Q24)*(1+D270)+(1+F270)*'Качество 2022-2023'!W24*IF(OR('Качество 2022-2023'!S24=" - ",'Качество 2022-2023'!S24="не определена"),0,'Качество 2022-2023'!S24)+'Качество 2022-2023'!W24*IF(OR('Качество 2022-2023'!R24=" - ",'Качество 2022-2023'!R24="не определена"),0,'Качество 2022-2023'!R24))*B270*(1+O270), )</f>
        <v>0</v>
      </c>
      <c r="I164" s="89">
        <f t="shared" si="42"/>
        <v>0</v>
      </c>
      <c r="J164" s="89">
        <f t="shared" si="40"/>
        <v>0</v>
      </c>
      <c r="K164" s="90">
        <v>18.375</v>
      </c>
      <c r="L164" s="91">
        <v>155.1</v>
      </c>
      <c r="M164" s="89">
        <f t="shared" si="41"/>
        <v>0</v>
      </c>
      <c r="N164" s="89">
        <f t="shared" si="43"/>
        <v>0</v>
      </c>
      <c r="O164" s="70"/>
      <c r="P164" s="153" t="s">
        <v>65</v>
      </c>
      <c r="Q164" s="6"/>
      <c r="S164" s="7"/>
      <c r="T164" s="7"/>
      <c r="U164" s="4"/>
      <c r="V164" s="4"/>
      <c r="W164" s="1"/>
    </row>
    <row r="165" spans="1:26" x14ac:dyDescent="0.2">
      <c r="A165" s="154" t="s">
        <v>72</v>
      </c>
      <c r="B165" s="154"/>
      <c r="C165" s="150"/>
      <c r="D165" s="155">
        <f>SUM(D150:D164)</f>
        <v>1</v>
      </c>
      <c r="E165" s="152">
        <f>SUM(E150:E164)</f>
        <v>86029426.310000002</v>
      </c>
      <c r="F165" s="152">
        <f>SUM(F150:F164)</f>
        <v>71691188.591666684</v>
      </c>
      <c r="G165" s="152">
        <f>SUM(G150:G164)</f>
        <v>71691188.591666684</v>
      </c>
      <c r="H165" s="93"/>
      <c r="I165" s="152" t="e">
        <f>SUM(I150:I164)</f>
        <v>#DIV/0!</v>
      </c>
      <c r="J165" s="152" t="e">
        <f>SUM(J150:J164)</f>
        <v>#DIV/0!</v>
      </c>
      <c r="K165" s="90"/>
      <c r="L165" s="91"/>
      <c r="M165" s="152" t="e">
        <f>SUM(M150:M164)</f>
        <v>#DIV/0!</v>
      </c>
      <c r="N165" s="152" t="e">
        <f>SUM(N150:N164)</f>
        <v>#DIV/0!</v>
      </c>
      <c r="O165" s="70"/>
      <c r="P165" s="58"/>
      <c r="Q165" s="66"/>
      <c r="S165" s="7"/>
      <c r="T165" s="7"/>
      <c r="W165" s="1"/>
    </row>
    <row r="166" spans="1:26" x14ac:dyDescent="0.2">
      <c r="A166" s="58"/>
      <c r="B166" s="58"/>
      <c r="C166" s="58"/>
      <c r="D166" s="94"/>
      <c r="E166" s="95"/>
      <c r="F166" s="157"/>
      <c r="G166" s="97">
        <v>1</v>
      </c>
      <c r="H166" s="58"/>
      <c r="I166" s="58"/>
      <c r="J166" s="58"/>
      <c r="K166" s="58"/>
      <c r="L166" s="58"/>
      <c r="M166" s="58"/>
      <c r="N166" s="58"/>
      <c r="O166" s="70"/>
      <c r="P166" s="70"/>
      <c r="Q166" s="70"/>
      <c r="R166" s="70"/>
      <c r="S166" s="70"/>
      <c r="T166" s="156"/>
      <c r="V166" s="5"/>
      <c r="W166" s="1"/>
    </row>
    <row r="167" spans="1:26" x14ac:dyDescent="0.2">
      <c r="A167" s="58"/>
      <c r="B167" s="58"/>
      <c r="C167" s="98"/>
      <c r="D167" s="99"/>
      <c r="E167" s="59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70"/>
      <c r="Q167" s="70"/>
      <c r="R167" s="70"/>
      <c r="S167" s="70"/>
      <c r="T167" s="70"/>
      <c r="U167" s="70"/>
    </row>
    <row r="168" spans="1:26" s="8" customFormat="1" x14ac:dyDescent="0.2">
      <c r="A168" s="100"/>
      <c r="B168" s="100"/>
      <c r="C168" s="100"/>
      <c r="D168" s="101"/>
      <c r="E168" s="58"/>
      <c r="F168" s="58"/>
      <c r="G168" s="58"/>
      <c r="H168" s="58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3"/>
      <c r="T168" s="103"/>
      <c r="U168" s="103"/>
      <c r="W168" s="9"/>
    </row>
    <row r="169" spans="1:26" ht="12.6" customHeight="1" x14ac:dyDescent="0.2">
      <c r="A169" s="396" t="s">
        <v>81</v>
      </c>
      <c r="B169" s="396"/>
      <c r="C169" s="396" t="s">
        <v>27</v>
      </c>
      <c r="D169" s="388" t="s">
        <v>14</v>
      </c>
      <c r="E169" s="389"/>
      <c r="F169" s="388" t="s">
        <v>18</v>
      </c>
      <c r="G169" s="389"/>
      <c r="H169" s="376" t="s">
        <v>19</v>
      </c>
      <c r="I169" s="379" t="s">
        <v>20</v>
      </c>
      <c r="J169" s="380"/>
      <c r="K169" s="376" t="s">
        <v>21</v>
      </c>
      <c r="L169" s="376" t="s">
        <v>22</v>
      </c>
      <c r="M169" s="376" t="s">
        <v>23</v>
      </c>
      <c r="N169" s="376" t="s">
        <v>24</v>
      </c>
      <c r="O169" s="70"/>
      <c r="P169" s="70"/>
      <c r="Q169" s="70"/>
      <c r="S169" s="5"/>
      <c r="W169" s="1"/>
    </row>
    <row r="170" spans="1:26" ht="24.75" customHeight="1" x14ac:dyDescent="0.2">
      <c r="A170" s="396"/>
      <c r="B170" s="396"/>
      <c r="C170" s="396"/>
      <c r="D170" s="390"/>
      <c r="E170" s="391"/>
      <c r="F170" s="390"/>
      <c r="G170" s="391"/>
      <c r="H170" s="384"/>
      <c r="I170" s="381"/>
      <c r="J170" s="382"/>
      <c r="K170" s="384"/>
      <c r="L170" s="377"/>
      <c r="M170" s="377"/>
      <c r="N170" s="377"/>
      <c r="O170" s="70"/>
      <c r="P170" s="70"/>
      <c r="Q170" s="70"/>
      <c r="S170" s="5"/>
      <c r="W170" s="1"/>
    </row>
    <row r="171" spans="1:26" ht="15" customHeight="1" x14ac:dyDescent="0.2">
      <c r="A171" s="396"/>
      <c r="B171" s="396"/>
      <c r="C171" s="396"/>
      <c r="D171" s="85" t="s">
        <v>74</v>
      </c>
      <c r="E171" s="185" t="s">
        <v>75</v>
      </c>
      <c r="F171" s="86" t="s">
        <v>30</v>
      </c>
      <c r="G171" s="86" t="str">
        <f>G149</f>
        <v>октябрь</v>
      </c>
      <c r="H171" s="86" t="str">
        <f>G171</f>
        <v>октябрь</v>
      </c>
      <c r="I171" s="86" t="s">
        <v>30</v>
      </c>
      <c r="J171" s="86" t="str">
        <f>H171</f>
        <v>октябрь</v>
      </c>
      <c r="K171" s="86" t="str">
        <f>J171</f>
        <v>октябрь</v>
      </c>
      <c r="L171" s="378"/>
      <c r="M171" s="378"/>
      <c r="N171" s="378"/>
      <c r="O171" s="70"/>
      <c r="P171" s="70"/>
      <c r="Q171" s="70"/>
      <c r="S171" s="5"/>
      <c r="W171" s="1"/>
    </row>
    <row r="172" spans="1:26" x14ac:dyDescent="0.2">
      <c r="A172" s="397" t="s">
        <v>76</v>
      </c>
      <c r="B172" s="397"/>
      <c r="C172" s="183" t="str">
        <f>C150</f>
        <v>НРА</v>
      </c>
      <c r="D172" s="115">
        <f>E172/$E$174</f>
        <v>1</v>
      </c>
      <c r="E172" s="89">
        <f>SUM(E150:E163)</f>
        <v>86029426.310000002</v>
      </c>
      <c r="F172" s="89">
        <f>E172/1.2/(1+B144)</f>
        <v>71691188.591666669</v>
      </c>
      <c r="G172" s="89">
        <f>SUM(G150:G163)</f>
        <v>71691188.591666684</v>
      </c>
      <c r="H172" s="93">
        <f>IFERROR(G172/J172,0)</f>
        <v>0</v>
      </c>
      <c r="I172" s="89" t="e">
        <f>SUM(J172:J172)</f>
        <v>#DIV/0!</v>
      </c>
      <c r="J172" s="89" t="e">
        <f>SUM(J150:J163)</f>
        <v>#DIV/0!</v>
      </c>
      <c r="K172" s="104">
        <f>K150</f>
        <v>18.375</v>
      </c>
      <c r="L172" s="93">
        <f>IFERROR(M172/I172*100, )</f>
        <v>0</v>
      </c>
      <c r="M172" s="89" t="e">
        <f>SUM(M150:M163)</f>
        <v>#DIV/0!</v>
      </c>
      <c r="N172" s="89" t="e">
        <f>SUM(N150:N163)</f>
        <v>#DIV/0!</v>
      </c>
      <c r="O172" s="70"/>
      <c r="P172" s="70"/>
      <c r="Q172" s="70"/>
      <c r="S172" s="5"/>
      <c r="W172" s="1"/>
    </row>
    <row r="173" spans="1:26" x14ac:dyDescent="0.2">
      <c r="A173" s="397" t="s">
        <v>77</v>
      </c>
      <c r="B173" s="397"/>
      <c r="C173" s="183" t="str">
        <f>C151</f>
        <v>НРА</v>
      </c>
      <c r="D173" s="115">
        <f>E173/$E$174</f>
        <v>0</v>
      </c>
      <c r="E173" s="89">
        <f>E164</f>
        <v>0</v>
      </c>
      <c r="F173" s="89">
        <f>E173/1.2/(1+B144)</f>
        <v>0</v>
      </c>
      <c r="G173" s="89">
        <f>G164</f>
        <v>0</v>
      </c>
      <c r="H173" s="93">
        <f>IFERROR(G173/J173,0)</f>
        <v>0</v>
      </c>
      <c r="I173" s="89">
        <f>SUM(J173:J173)</f>
        <v>0</v>
      </c>
      <c r="J173" s="89">
        <f>J164</f>
        <v>0</v>
      </c>
      <c r="K173" s="104">
        <f>K164</f>
        <v>18.375</v>
      </c>
      <c r="L173" s="93">
        <f>IFERROR(M173/I173*100, )</f>
        <v>0</v>
      </c>
      <c r="M173" s="89">
        <f>M164</f>
        <v>0</v>
      </c>
      <c r="N173" s="89">
        <f>N164</f>
        <v>0</v>
      </c>
      <c r="O173" s="70"/>
      <c r="P173" s="70"/>
      <c r="Q173" s="70"/>
      <c r="S173" s="5"/>
      <c r="W173" s="1"/>
    </row>
    <row r="174" spans="1:26" x14ac:dyDescent="0.2">
      <c r="A174" s="397" t="s">
        <v>72</v>
      </c>
      <c r="B174" s="397"/>
      <c r="C174" s="183"/>
      <c r="D174" s="158">
        <f>SUM(D172:D173)</f>
        <v>1</v>
      </c>
      <c r="E174" s="152">
        <f>SUM(E172:E173)</f>
        <v>86029426.310000002</v>
      </c>
      <c r="F174" s="152">
        <f>SUM(F172:F173)</f>
        <v>71691188.591666669</v>
      </c>
      <c r="G174" s="152">
        <f>SUM(G172:G173)</f>
        <v>71691188.591666684</v>
      </c>
      <c r="H174" s="152" t="e">
        <f>G174/J174</f>
        <v>#DIV/0!</v>
      </c>
      <c r="I174" s="152" t="e">
        <f>SUM(I172:I173)</f>
        <v>#DIV/0!</v>
      </c>
      <c r="J174" s="152" t="e">
        <f>SUM(J172:J173)</f>
        <v>#DIV/0!</v>
      </c>
      <c r="K174" s="90"/>
      <c r="L174" s="159"/>
      <c r="M174" s="152" t="e">
        <f>SUM(M172:M173)</f>
        <v>#DIV/0!</v>
      </c>
      <c r="N174" s="152" t="e">
        <f>SUM(N172:N173)</f>
        <v>#DIV/0!</v>
      </c>
      <c r="O174" s="70"/>
      <c r="P174" s="70"/>
      <c r="Q174" s="70"/>
      <c r="S174" s="5"/>
      <c r="W174" s="1"/>
    </row>
    <row r="175" spans="1:26" s="8" customFormat="1" x14ac:dyDescent="0.2">
      <c r="A175" s="105"/>
      <c r="B175" s="105"/>
      <c r="C175" s="105"/>
      <c r="D175" s="106"/>
      <c r="E175" s="107"/>
      <c r="F175" s="107"/>
      <c r="G175" s="97">
        <f>G166</f>
        <v>1</v>
      </c>
      <c r="H175" s="108"/>
      <c r="I175" s="108"/>
      <c r="J175" s="107"/>
      <c r="K175" s="107"/>
      <c r="L175" s="107"/>
      <c r="M175" s="109"/>
      <c r="N175" s="109"/>
      <c r="O175" s="108"/>
      <c r="P175" s="107"/>
      <c r="Q175" s="107"/>
      <c r="R175" s="103"/>
      <c r="S175" s="103"/>
      <c r="T175" s="103"/>
      <c r="V175" s="9"/>
      <c r="X175" s="4"/>
      <c r="Y175" s="4"/>
    </row>
    <row r="176" spans="1:26" s="8" customFormat="1" x14ac:dyDescent="0.2">
      <c r="A176" s="110"/>
      <c r="B176" s="110"/>
      <c r="C176" s="110"/>
      <c r="D176" s="106"/>
      <c r="E176" s="107"/>
      <c r="F176" s="107"/>
      <c r="G176" s="107"/>
      <c r="H176" s="107"/>
      <c r="I176" s="108"/>
      <c r="J176" s="108"/>
      <c r="K176" s="107"/>
      <c r="L176" s="107"/>
      <c r="M176" s="107"/>
      <c r="N176" s="109"/>
      <c r="O176" s="109"/>
      <c r="P176" s="103"/>
      <c r="Q176" s="103"/>
      <c r="R176" s="103"/>
      <c r="S176" s="103"/>
      <c r="T176" s="103"/>
      <c r="U176" s="103"/>
      <c r="W176" s="9"/>
      <c r="Y176" s="4"/>
      <c r="Z176" s="4"/>
    </row>
    <row r="177" spans="1:26" s="8" customFormat="1" ht="13.5" customHeight="1" x14ac:dyDescent="0.2">
      <c r="A177" s="110"/>
      <c r="B177" s="110"/>
      <c r="C177" s="110"/>
      <c r="D177" s="111"/>
      <c r="E177" s="107"/>
      <c r="F177" s="107"/>
      <c r="G177" s="107"/>
      <c r="H177" s="107"/>
      <c r="I177" s="107"/>
      <c r="J177" s="107"/>
      <c r="K177" s="107"/>
      <c r="L177" s="107"/>
      <c r="M177" s="107"/>
      <c r="N177" s="112"/>
      <c r="O177" s="112"/>
      <c r="P177" s="103"/>
      <c r="Q177" s="107"/>
      <c r="R177" s="107"/>
      <c r="S177" s="103"/>
      <c r="T177" s="103"/>
      <c r="U177" s="103"/>
      <c r="W177" s="9"/>
      <c r="Y177" s="4"/>
      <c r="Z177" s="4"/>
    </row>
    <row r="178" spans="1:26" x14ac:dyDescent="0.2">
      <c r="A178" s="410" t="s">
        <v>188</v>
      </c>
      <c r="B178" s="411"/>
      <c r="C178" s="58"/>
      <c r="D178" s="61"/>
      <c r="E178" s="68"/>
      <c r="F178" s="68"/>
      <c r="G178" s="69"/>
      <c r="H178" s="69"/>
      <c r="I178" s="68"/>
      <c r="J178" s="68"/>
      <c r="K178" s="68"/>
      <c r="L178" s="68"/>
      <c r="M178" s="68"/>
      <c r="N178" s="58"/>
      <c r="O178" s="58"/>
      <c r="P178" s="70"/>
      <c r="Q178" s="70"/>
      <c r="R178" s="70"/>
      <c r="S178" s="70"/>
      <c r="T178" s="70"/>
      <c r="U178" s="70"/>
    </row>
    <row r="179" spans="1:26" x14ac:dyDescent="0.2">
      <c r="A179" s="71" t="s">
        <v>11</v>
      </c>
      <c r="B179" s="72" t="s">
        <v>199</v>
      </c>
      <c r="C179" s="58"/>
      <c r="D179" s="61"/>
      <c r="E179" s="68"/>
      <c r="F179" s="68"/>
      <c r="G179" s="68"/>
      <c r="H179" s="68"/>
      <c r="I179" s="68"/>
      <c r="J179" s="68"/>
      <c r="K179" s="68"/>
      <c r="L179" s="68"/>
      <c r="M179" s="68"/>
      <c r="N179" s="58"/>
      <c r="O179" s="58"/>
      <c r="P179" s="70"/>
      <c r="Q179" s="70"/>
      <c r="R179" s="70"/>
      <c r="S179" s="70"/>
      <c r="T179" s="70"/>
      <c r="U179" s="70"/>
    </row>
    <row r="180" spans="1:26" x14ac:dyDescent="0.2">
      <c r="A180" s="71" t="s">
        <v>12</v>
      </c>
      <c r="B180" s="72" t="s">
        <v>189</v>
      </c>
      <c r="C180" s="58"/>
      <c r="D180" s="73"/>
      <c r="E180" s="69"/>
      <c r="F180" s="69"/>
      <c r="G180" s="69"/>
      <c r="H180" s="69"/>
      <c r="I180" s="68"/>
      <c r="J180" s="68"/>
      <c r="K180" s="68"/>
      <c r="L180" s="68"/>
      <c r="M180" s="68"/>
      <c r="N180" s="58"/>
      <c r="O180" s="58"/>
      <c r="P180" s="70"/>
      <c r="Q180" s="70"/>
      <c r="R180" s="70"/>
      <c r="S180" s="70"/>
      <c r="T180" s="70"/>
      <c r="U180" s="70"/>
    </row>
    <row r="181" spans="1:26" x14ac:dyDescent="0.2">
      <c r="A181" s="74" t="s">
        <v>13</v>
      </c>
      <c r="B181" s="72" t="str">
        <f>B142</f>
        <v>20"; 15"</v>
      </c>
      <c r="C181" s="58"/>
      <c r="D181" s="73"/>
      <c r="E181" s="69"/>
      <c r="F181" s="69"/>
      <c r="G181" s="69"/>
      <c r="H181" s="69"/>
      <c r="I181" s="68"/>
      <c r="J181" s="68"/>
      <c r="K181" s="68"/>
      <c r="L181" s="68"/>
      <c r="M181" s="68"/>
      <c r="N181" s="58"/>
      <c r="O181" s="58"/>
      <c r="P181" s="70"/>
      <c r="Q181" s="70"/>
      <c r="R181" s="70"/>
      <c r="S181" s="70"/>
      <c r="T181" s="70"/>
      <c r="U181" s="70"/>
    </row>
    <row r="182" spans="1:26" x14ac:dyDescent="0.2">
      <c r="A182" s="74" t="s">
        <v>14</v>
      </c>
      <c r="B182" s="75">
        <v>309758559.75</v>
      </c>
      <c r="C182" s="76"/>
      <c r="D182" s="77"/>
      <c r="E182" s="76"/>
      <c r="F182" s="78"/>
      <c r="G182" s="58"/>
      <c r="H182" s="58"/>
      <c r="I182" s="58"/>
      <c r="J182" s="58"/>
      <c r="K182" s="58"/>
      <c r="L182" s="58"/>
      <c r="M182" s="58"/>
      <c r="N182" s="58"/>
      <c r="O182" s="58"/>
      <c r="P182" s="70"/>
      <c r="Q182" s="70"/>
      <c r="R182" s="70"/>
      <c r="S182" s="70"/>
      <c r="T182" s="70"/>
      <c r="U182" s="70"/>
    </row>
    <row r="183" spans="1:26" x14ac:dyDescent="0.2">
      <c r="A183" s="79" t="s">
        <v>15</v>
      </c>
      <c r="B183" s="314">
        <f>B27</f>
        <v>0</v>
      </c>
      <c r="C183" s="77"/>
      <c r="D183" s="77"/>
      <c r="E183" s="58"/>
      <c r="F183" s="68"/>
      <c r="G183" s="80"/>
      <c r="H183" s="58"/>
      <c r="I183" s="58"/>
      <c r="J183" s="58"/>
      <c r="K183" s="58"/>
      <c r="L183" s="58"/>
      <c r="M183" s="58"/>
      <c r="N183" s="58"/>
      <c r="O183" s="58"/>
      <c r="P183" s="70"/>
      <c r="Q183" s="70"/>
      <c r="R183" s="70"/>
      <c r="S183" s="70"/>
      <c r="T183" s="70"/>
      <c r="U183" s="70"/>
    </row>
    <row r="184" spans="1:26" x14ac:dyDescent="0.2">
      <c r="A184" s="58"/>
      <c r="B184" s="58"/>
      <c r="C184" s="58"/>
      <c r="D184" s="77"/>
      <c r="E184" s="81"/>
      <c r="F184" s="82"/>
      <c r="G184" s="58"/>
      <c r="H184" s="58"/>
      <c r="I184" s="58"/>
      <c r="J184" s="58"/>
      <c r="K184" s="58"/>
      <c r="L184" s="58"/>
      <c r="M184" s="82"/>
      <c r="N184" s="82"/>
      <c r="O184" s="58"/>
      <c r="P184" s="58"/>
      <c r="Q184" s="70"/>
      <c r="R184" s="70"/>
      <c r="S184" s="70"/>
      <c r="T184" s="70"/>
      <c r="U184" s="70"/>
    </row>
    <row r="185" spans="1:26" x14ac:dyDescent="0.2">
      <c r="A185" s="58"/>
      <c r="B185" s="58"/>
      <c r="C185" s="58"/>
      <c r="D185" s="61"/>
      <c r="E185" s="58"/>
      <c r="F185" s="58"/>
      <c r="G185" s="58"/>
      <c r="H185" s="58"/>
      <c r="I185" s="58"/>
      <c r="J185" s="58"/>
      <c r="K185" s="58"/>
      <c r="L185" s="58"/>
      <c r="M185" s="70"/>
      <c r="N185" s="58"/>
      <c r="O185" s="58"/>
      <c r="P185" s="58"/>
      <c r="Q185" s="70"/>
      <c r="R185" s="70"/>
      <c r="S185" s="70"/>
      <c r="T185" s="58"/>
      <c r="U185" s="58"/>
    </row>
    <row r="186" spans="1:26" x14ac:dyDescent="0.2">
      <c r="A186" s="385" t="s">
        <v>16</v>
      </c>
      <c r="B186" s="385" t="s">
        <v>17</v>
      </c>
      <c r="C186" s="83"/>
      <c r="D186" s="388" t="s">
        <v>14</v>
      </c>
      <c r="E186" s="389"/>
      <c r="F186" s="388" t="s">
        <v>18</v>
      </c>
      <c r="G186" s="392"/>
      <c r="H186" s="389"/>
      <c r="I186" s="379" t="s">
        <v>19</v>
      </c>
      <c r="J186" s="380"/>
      <c r="K186" s="379" t="s">
        <v>20</v>
      </c>
      <c r="L186" s="394"/>
      <c r="M186" s="380"/>
      <c r="N186" s="379" t="s">
        <v>21</v>
      </c>
      <c r="O186" s="380"/>
      <c r="P186" s="376" t="s">
        <v>22</v>
      </c>
      <c r="Q186" s="376" t="s">
        <v>23</v>
      </c>
      <c r="R186" s="376" t="s">
        <v>24</v>
      </c>
      <c r="S186" s="70"/>
      <c r="T186" s="376" t="s">
        <v>25</v>
      </c>
      <c r="U186" s="376" t="s">
        <v>26</v>
      </c>
    </row>
    <row r="187" spans="1:26" ht="29.25" customHeight="1" x14ac:dyDescent="0.2">
      <c r="A187" s="386"/>
      <c r="B187" s="386"/>
      <c r="C187" s="84" t="s">
        <v>27</v>
      </c>
      <c r="D187" s="390"/>
      <c r="E187" s="391"/>
      <c r="F187" s="390"/>
      <c r="G187" s="393"/>
      <c r="H187" s="391"/>
      <c r="I187" s="381"/>
      <c r="J187" s="382"/>
      <c r="K187" s="381"/>
      <c r="L187" s="395"/>
      <c r="M187" s="382"/>
      <c r="N187" s="381"/>
      <c r="O187" s="382"/>
      <c r="P187" s="377"/>
      <c r="Q187" s="377"/>
      <c r="R187" s="377"/>
      <c r="S187" s="70"/>
      <c r="T187" s="383"/>
      <c r="U187" s="383"/>
    </row>
    <row r="188" spans="1:26" ht="25.5" x14ac:dyDescent="0.2">
      <c r="A188" s="387"/>
      <c r="B188" s="387"/>
      <c r="C188" s="185"/>
      <c r="D188" s="85" t="s">
        <v>28</v>
      </c>
      <c r="E188" s="185" t="s">
        <v>29</v>
      </c>
      <c r="F188" s="86" t="s">
        <v>30</v>
      </c>
      <c r="G188" s="86" t="s">
        <v>173</v>
      </c>
      <c r="H188" s="86" t="s">
        <v>177</v>
      </c>
      <c r="I188" s="86" t="str">
        <f>G188</f>
        <v>ноябрь</v>
      </c>
      <c r="J188" s="86" t="str">
        <f>H188</f>
        <v>декабрь</v>
      </c>
      <c r="K188" s="86" t="s">
        <v>30</v>
      </c>
      <c r="L188" s="86" t="str">
        <f>I188</f>
        <v>ноябрь</v>
      </c>
      <c r="M188" s="86" t="str">
        <f>J188</f>
        <v>декабрь</v>
      </c>
      <c r="N188" s="86" t="str">
        <f>L188</f>
        <v>ноябрь</v>
      </c>
      <c r="O188" s="86" t="str">
        <f>M188</f>
        <v>декабрь</v>
      </c>
      <c r="P188" s="378"/>
      <c r="Q188" s="378"/>
      <c r="R188" s="378"/>
      <c r="S188" s="70"/>
      <c r="T188" s="384"/>
      <c r="U188" s="384"/>
    </row>
    <row r="189" spans="1:26" x14ac:dyDescent="0.2">
      <c r="A189" s="87" t="str">
        <f t="shared" ref="A189:C203" si="44">A111</f>
        <v>Первый</v>
      </c>
      <c r="B189" s="87" t="str">
        <f t="shared" si="44"/>
        <v>All 14-59 BigTV</v>
      </c>
      <c r="C189" s="87" t="str">
        <f t="shared" si="44"/>
        <v>НРА</v>
      </c>
      <c r="D189" s="88">
        <v>0.17560000000000001</v>
      </c>
      <c r="E189" s="89">
        <f>$B$182*D189</f>
        <v>54393603.092100002</v>
      </c>
      <c r="F189" s="89">
        <f t="shared" ref="F189:F203" si="45">E189/1.2/(1+$B$27)</f>
        <v>45328002.576750003</v>
      </c>
      <c r="G189" s="89">
        <f>$F189*$G$205</f>
        <v>19323327.498468526</v>
      </c>
      <c r="H189" s="89">
        <f>$F189*$H$205</f>
        <v>26004675.078281477</v>
      </c>
      <c r="I189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2022-2023'!F10))*B256*(1+P256), )</f>
        <v>0</v>
      </c>
      <c r="J189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2022-2023'!F10))*B256*(1+Q256), )</f>
        <v>0</v>
      </c>
      <c r="K189" s="89" t="e">
        <f>L189+M189</f>
        <v>#DIV/0!</v>
      </c>
      <c r="L189" s="89" t="e">
        <f>IF(D189=0,0,G189/I189)</f>
        <v>#DIV/0!</v>
      </c>
      <c r="M189" s="89" t="e">
        <f>IF(E189=0,0,H189/J189)</f>
        <v>#DIV/0!</v>
      </c>
      <c r="N189" s="90">
        <v>19.399999999999999</v>
      </c>
      <c r="O189" s="90">
        <v>17.611111111111118</v>
      </c>
      <c r="P189" s="91">
        <v>78.540000000000006</v>
      </c>
      <c r="Q189" s="89" t="e">
        <f>K189*P189/100</f>
        <v>#DIV/0!</v>
      </c>
      <c r="R189" s="89" t="e">
        <f>(L189*20/N189+M189*20/O189)*P189/100</f>
        <v>#DIV/0!</v>
      </c>
      <c r="S189" s="70"/>
      <c r="T189" s="153" t="s">
        <v>34</v>
      </c>
      <c r="U189" s="6"/>
      <c r="W189" s="7"/>
      <c r="X189" s="7"/>
      <c r="Y189" s="4"/>
      <c r="Z189" s="4"/>
    </row>
    <row r="190" spans="1:26" x14ac:dyDescent="0.2">
      <c r="A190" s="87" t="str">
        <f t="shared" si="44"/>
        <v>Россия 1</v>
      </c>
      <c r="B190" s="87" t="str">
        <f t="shared" si="44"/>
        <v>All 18+</v>
      </c>
      <c r="C190" s="87" t="str">
        <f t="shared" si="44"/>
        <v>НРА</v>
      </c>
      <c r="D190" s="88">
        <v>0.1729</v>
      </c>
      <c r="E190" s="89">
        <f t="shared" ref="E190:E199" si="46">$B$182*D190</f>
        <v>53557254.980774999</v>
      </c>
      <c r="F190" s="89">
        <f t="shared" si="45"/>
        <v>44631045.817312501</v>
      </c>
      <c r="G190" s="89">
        <f t="shared" ref="G190:G199" si="47">$F190*$G$205</f>
        <v>19026214.831920318</v>
      </c>
      <c r="H190" s="89">
        <f t="shared" ref="H190:H199" si="48">$F190*$H$205</f>
        <v>25604830.985392183</v>
      </c>
      <c r="I190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2022-2023'!F11))*B257*(1+P257), )</f>
        <v>0</v>
      </c>
      <c r="J190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2022-2023'!F11))*B257*(1+Q257), )</f>
        <v>0</v>
      </c>
      <c r="K190" s="89" t="e">
        <f t="shared" ref="K190:K203" si="49">L190+M190</f>
        <v>#DIV/0!</v>
      </c>
      <c r="L190" s="89" t="e">
        <f t="shared" ref="L190:L203" si="50">IF(D190=0,0,G190/I190)</f>
        <v>#DIV/0!</v>
      </c>
      <c r="M190" s="89" t="e">
        <f t="shared" ref="M190:M203" si="51">IF(E190=0,0,H190/J190)</f>
        <v>#DIV/0!</v>
      </c>
      <c r="N190" s="90">
        <v>19.399999999999999</v>
      </c>
      <c r="O190" s="90">
        <v>17.611111111111118</v>
      </c>
      <c r="P190" s="91">
        <v>27.12</v>
      </c>
      <c r="Q190" s="89" t="e">
        <f t="shared" ref="Q190:Q203" si="52">K190*P190/100</f>
        <v>#DIV/0!</v>
      </c>
      <c r="R190" s="89" t="e">
        <f t="shared" ref="R190:R203" si="53">(L190*20/N190+M190*20/O190)*P190/100</f>
        <v>#DIV/0!</v>
      </c>
      <c r="S190" s="70"/>
      <c r="T190" s="153" t="s">
        <v>38</v>
      </c>
      <c r="U190" s="6"/>
      <c r="W190" s="7"/>
      <c r="X190" s="7"/>
      <c r="Y190" s="4"/>
      <c r="Z190" s="4"/>
    </row>
    <row r="191" spans="1:26" x14ac:dyDescent="0.2">
      <c r="A191" s="87" t="str">
        <f t="shared" si="44"/>
        <v>НТВ</v>
      </c>
      <c r="B191" s="87" t="str">
        <f t="shared" si="44"/>
        <v>All 18+</v>
      </c>
      <c r="C191" s="87" t="str">
        <f t="shared" si="44"/>
        <v>НРА</v>
      </c>
      <c r="D191" s="88">
        <v>0.1222</v>
      </c>
      <c r="E191" s="89">
        <f t="shared" si="46"/>
        <v>37852496.001450002</v>
      </c>
      <c r="F191" s="89">
        <f t="shared" si="45"/>
        <v>31543746.667875003</v>
      </c>
      <c r="G191" s="89">
        <f t="shared" si="47"/>
        <v>13447099.204515114</v>
      </c>
      <c r="H191" s="89">
        <f t="shared" si="48"/>
        <v>18096647.463359889</v>
      </c>
      <c r="I191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2022-2023'!F12))*B258*(1+P258), )</f>
        <v>0</v>
      </c>
      <c r="J191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2022-2023'!F12))*B258*(1+Q258), )</f>
        <v>0</v>
      </c>
      <c r="K191" s="89" t="e">
        <f t="shared" si="49"/>
        <v>#DIV/0!</v>
      </c>
      <c r="L191" s="89" t="e">
        <f t="shared" si="50"/>
        <v>#DIV/0!</v>
      </c>
      <c r="M191" s="89" t="e">
        <f t="shared" si="51"/>
        <v>#DIV/0!</v>
      </c>
      <c r="N191" s="90">
        <v>19.399999999999999</v>
      </c>
      <c r="O191" s="90">
        <v>17.611111111111118</v>
      </c>
      <c r="P191" s="91">
        <v>40.119999999999997</v>
      </c>
      <c r="Q191" s="89" t="e">
        <f t="shared" si="52"/>
        <v>#DIV/0!</v>
      </c>
      <c r="R191" s="89" t="e">
        <f t="shared" si="53"/>
        <v>#DIV/0!</v>
      </c>
      <c r="S191" s="70"/>
      <c r="T191" s="153" t="s">
        <v>41</v>
      </c>
      <c r="U191" s="6"/>
      <c r="W191" s="7"/>
      <c r="X191" s="7"/>
      <c r="Y191" s="4"/>
      <c r="Z191" s="4"/>
    </row>
    <row r="192" spans="1:26" x14ac:dyDescent="0.2">
      <c r="A192" s="87" t="str">
        <f t="shared" si="44"/>
        <v>ТНТ</v>
      </c>
      <c r="B192" s="87" t="str">
        <f t="shared" si="44"/>
        <v>All 14-44 BigTV</v>
      </c>
      <c r="C192" s="87" t="str">
        <f t="shared" si="44"/>
        <v>НРА</v>
      </c>
      <c r="D192" s="88">
        <v>0.1326</v>
      </c>
      <c r="E192" s="89">
        <f t="shared" si="46"/>
        <v>41073985.022849999</v>
      </c>
      <c r="F192" s="89">
        <f t="shared" si="45"/>
        <v>34228320.852375001</v>
      </c>
      <c r="G192" s="89">
        <f t="shared" si="47"/>
        <v>14591533.179367464</v>
      </c>
      <c r="H192" s="89">
        <f t="shared" si="48"/>
        <v>19636787.673007537</v>
      </c>
      <c r="I192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2022-2023'!F13))*B259*(1+P259), )</f>
        <v>0</v>
      </c>
      <c r="J192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2022-2023'!F13))*B259*(1+Q259), )</f>
        <v>0</v>
      </c>
      <c r="K192" s="89" t="e">
        <f t="shared" si="49"/>
        <v>#DIV/0!</v>
      </c>
      <c r="L192" s="89" t="e">
        <f t="shared" si="50"/>
        <v>#DIV/0!</v>
      </c>
      <c r="M192" s="89" t="e">
        <f t="shared" si="51"/>
        <v>#DIV/0!</v>
      </c>
      <c r="N192" s="90">
        <v>19.399999999999999</v>
      </c>
      <c r="O192" s="90">
        <v>17.611111111111118</v>
      </c>
      <c r="P192" s="91">
        <v>112.97</v>
      </c>
      <c r="Q192" s="89" t="e">
        <f t="shared" si="52"/>
        <v>#DIV/0!</v>
      </c>
      <c r="R192" s="89" t="e">
        <f t="shared" si="53"/>
        <v>#DIV/0!</v>
      </c>
      <c r="S192" s="70"/>
      <c r="T192" s="153" t="s">
        <v>44</v>
      </c>
      <c r="U192" s="6"/>
      <c r="W192" s="7"/>
      <c r="X192" s="7"/>
      <c r="Y192" s="4"/>
      <c r="Z192" s="4"/>
    </row>
    <row r="193" spans="1:26" x14ac:dyDescent="0.2">
      <c r="A193" s="87" t="str">
        <f t="shared" si="44"/>
        <v>СТС</v>
      </c>
      <c r="B193" s="87" t="str">
        <f t="shared" si="44"/>
        <v>All 10-45</v>
      </c>
      <c r="C193" s="87" t="str">
        <f t="shared" si="44"/>
        <v>НРА</v>
      </c>
      <c r="D193" s="88">
        <v>0.1159</v>
      </c>
      <c r="E193" s="89">
        <f t="shared" si="46"/>
        <v>35901017.075025</v>
      </c>
      <c r="F193" s="89">
        <f t="shared" si="45"/>
        <v>29917514.2291875</v>
      </c>
      <c r="G193" s="89">
        <f t="shared" si="47"/>
        <v>12753836.315902632</v>
      </c>
      <c r="H193" s="89">
        <f t="shared" si="48"/>
        <v>17163677.913284868</v>
      </c>
      <c r="I193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2022-2023'!F14))*B260*(1+P260), )</f>
        <v>0</v>
      </c>
      <c r="J193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2022-2023'!F14))*B260*(1+Q260), )</f>
        <v>0</v>
      </c>
      <c r="K193" s="89" t="e">
        <f t="shared" si="49"/>
        <v>#DIV/0!</v>
      </c>
      <c r="L193" s="89" t="e">
        <f t="shared" si="50"/>
        <v>#DIV/0!</v>
      </c>
      <c r="M193" s="89" t="e">
        <f t="shared" si="51"/>
        <v>#DIV/0!</v>
      </c>
      <c r="N193" s="90">
        <v>19.399999999999999</v>
      </c>
      <c r="O193" s="90">
        <v>17.611111111111118</v>
      </c>
      <c r="P193" s="91">
        <v>109.12</v>
      </c>
      <c r="Q193" s="89" t="e">
        <f t="shared" si="52"/>
        <v>#DIV/0!</v>
      </c>
      <c r="R193" s="89" t="e">
        <f t="shared" si="53"/>
        <v>#DIV/0!</v>
      </c>
      <c r="S193" s="70"/>
      <c r="T193" s="153" t="s">
        <v>47</v>
      </c>
      <c r="U193" s="6"/>
      <c r="W193" s="7"/>
      <c r="X193" s="7"/>
      <c r="Y193" s="4"/>
      <c r="Z193" s="4"/>
    </row>
    <row r="194" spans="1:26" x14ac:dyDescent="0.2">
      <c r="A194" s="87" t="str">
        <f t="shared" si="44"/>
        <v>5-канал</v>
      </c>
      <c r="B194" s="87" t="str">
        <f t="shared" si="44"/>
        <v>All 25-59</v>
      </c>
      <c r="C194" s="87" t="str">
        <f t="shared" si="44"/>
        <v>НРА</v>
      </c>
      <c r="D194" s="88">
        <v>0</v>
      </c>
      <c r="E194" s="89">
        <f t="shared" si="46"/>
        <v>0</v>
      </c>
      <c r="F194" s="89">
        <f t="shared" si="45"/>
        <v>0</v>
      </c>
      <c r="G194" s="89">
        <f t="shared" si="47"/>
        <v>0</v>
      </c>
      <c r="H194" s="89">
        <f t="shared" si="48"/>
        <v>0</v>
      </c>
      <c r="I194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2022-2023'!F15))*B261*(1+P261), )</f>
        <v>0</v>
      </c>
      <c r="J194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2022-2023'!F15))*B261*(1+Q261), )</f>
        <v>0</v>
      </c>
      <c r="K194" s="89">
        <f t="shared" si="49"/>
        <v>0</v>
      </c>
      <c r="L194" s="89">
        <f t="shared" si="50"/>
        <v>0</v>
      </c>
      <c r="M194" s="89">
        <f t="shared" si="51"/>
        <v>0</v>
      </c>
      <c r="N194" s="90">
        <v>19.399999999999999</v>
      </c>
      <c r="O194" s="90">
        <v>17.611111111111118</v>
      </c>
      <c r="P194" s="91">
        <v>61.07</v>
      </c>
      <c r="Q194" s="89">
        <f t="shared" si="52"/>
        <v>0</v>
      </c>
      <c r="R194" s="89">
        <f t="shared" si="53"/>
        <v>0</v>
      </c>
      <c r="S194" s="70"/>
      <c r="T194" s="153" t="s">
        <v>50</v>
      </c>
      <c r="U194" s="6"/>
      <c r="W194" s="7"/>
      <c r="X194" s="7"/>
      <c r="Y194" s="4"/>
      <c r="Z194" s="4"/>
    </row>
    <row r="195" spans="1:26" x14ac:dyDescent="0.2">
      <c r="A195" s="87" t="str">
        <f t="shared" si="44"/>
        <v>РЕН ТВ</v>
      </c>
      <c r="B195" s="87" t="str">
        <f t="shared" si="44"/>
        <v>All 25-54</v>
      </c>
      <c r="C195" s="87" t="str">
        <f t="shared" si="44"/>
        <v>НРА</v>
      </c>
      <c r="D195" s="88">
        <v>6.3500000000000001E-2</v>
      </c>
      <c r="E195" s="89">
        <f t="shared" si="46"/>
        <v>19669668.544125002</v>
      </c>
      <c r="F195" s="89">
        <f t="shared" si="45"/>
        <v>16391390.453437502</v>
      </c>
      <c r="G195" s="89">
        <f t="shared" si="47"/>
        <v>6987649.7503004074</v>
      </c>
      <c r="H195" s="89">
        <f t="shared" si="48"/>
        <v>9403740.7031370942</v>
      </c>
      <c r="I195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2022-2023'!F16))*B262*(1+P262), )</f>
        <v>0</v>
      </c>
      <c r="J195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2022-2023'!F16))*B262*(1+Q262), )</f>
        <v>0</v>
      </c>
      <c r="K195" s="89" t="e">
        <f t="shared" si="49"/>
        <v>#DIV/0!</v>
      </c>
      <c r="L195" s="89" t="e">
        <f t="shared" si="50"/>
        <v>#DIV/0!</v>
      </c>
      <c r="M195" s="89" t="e">
        <f t="shared" si="51"/>
        <v>#DIV/0!</v>
      </c>
      <c r="N195" s="90">
        <v>19.399999999999999</v>
      </c>
      <c r="O195" s="90">
        <v>17.611111111111118</v>
      </c>
      <c r="P195" s="91">
        <v>86.04</v>
      </c>
      <c r="Q195" s="89" t="e">
        <f t="shared" si="52"/>
        <v>#DIV/0!</v>
      </c>
      <c r="R195" s="89" t="e">
        <f t="shared" si="53"/>
        <v>#DIV/0!</v>
      </c>
      <c r="S195" s="70"/>
      <c r="T195" s="153" t="s">
        <v>53</v>
      </c>
      <c r="U195" s="6"/>
      <c r="W195" s="7"/>
      <c r="X195" s="7"/>
      <c r="Y195" s="4"/>
      <c r="Z195" s="4"/>
    </row>
    <row r="196" spans="1:26" x14ac:dyDescent="0.2">
      <c r="A196" s="87" t="str">
        <f t="shared" si="44"/>
        <v>Домашний</v>
      </c>
      <c r="B196" s="87" t="str">
        <f t="shared" si="44"/>
        <v>W 25-59</v>
      </c>
      <c r="C196" s="87" t="str">
        <f t="shared" si="44"/>
        <v>НРА</v>
      </c>
      <c r="D196" s="88">
        <v>0</v>
      </c>
      <c r="E196" s="89">
        <f t="shared" si="46"/>
        <v>0</v>
      </c>
      <c r="F196" s="89">
        <f t="shared" si="45"/>
        <v>0</v>
      </c>
      <c r="G196" s="89">
        <f t="shared" si="47"/>
        <v>0</v>
      </c>
      <c r="H196" s="89">
        <f t="shared" si="48"/>
        <v>0</v>
      </c>
      <c r="I196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2022-2023'!F17))*B263*(1+P263), )</f>
        <v>0</v>
      </c>
      <c r="J196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2022-2023'!F17))*B263*(1+Q263), )</f>
        <v>0</v>
      </c>
      <c r="K196" s="89">
        <f t="shared" si="49"/>
        <v>0</v>
      </c>
      <c r="L196" s="89">
        <f t="shared" si="50"/>
        <v>0</v>
      </c>
      <c r="M196" s="89">
        <f t="shared" si="51"/>
        <v>0</v>
      </c>
      <c r="N196" s="90">
        <v>19.399999999999999</v>
      </c>
      <c r="O196" s="90">
        <v>17.611111111111118</v>
      </c>
      <c r="P196" s="91">
        <v>45.78</v>
      </c>
      <c r="Q196" s="89">
        <f t="shared" si="52"/>
        <v>0</v>
      </c>
      <c r="R196" s="171">
        <f t="shared" si="53"/>
        <v>0</v>
      </c>
      <c r="S196" s="70"/>
      <c r="T196" s="153" t="s">
        <v>55</v>
      </c>
      <c r="U196" s="6"/>
      <c r="W196" s="7"/>
      <c r="X196" s="7"/>
      <c r="Y196" s="4"/>
      <c r="Z196" s="4"/>
    </row>
    <row r="197" spans="1:26" x14ac:dyDescent="0.2">
      <c r="A197" s="87" t="str">
        <f t="shared" si="44"/>
        <v>ТВ-3</v>
      </c>
      <c r="B197" s="87" t="str">
        <f t="shared" si="44"/>
        <v>All 14-44 BigTV</v>
      </c>
      <c r="C197" s="87" t="str">
        <f t="shared" si="44"/>
        <v>НРА</v>
      </c>
      <c r="D197" s="88">
        <v>5.7299999999999997E-2</v>
      </c>
      <c r="E197" s="89">
        <f t="shared" si="46"/>
        <v>17749165.473674998</v>
      </c>
      <c r="F197" s="89">
        <f t="shared" si="45"/>
        <v>14790971.228062499</v>
      </c>
      <c r="G197" s="89">
        <f t="shared" si="47"/>
        <v>6305391.0345230438</v>
      </c>
      <c r="H197" s="89">
        <f t="shared" si="48"/>
        <v>8485580.1935394555</v>
      </c>
      <c r="I197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2022-2023'!F18))*B264*(1+P264), )</f>
        <v>0</v>
      </c>
      <c r="J197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2022-2023'!F18))*B264*(1+Q264), )</f>
        <v>0</v>
      </c>
      <c r="K197" s="89" t="e">
        <f t="shared" si="49"/>
        <v>#DIV/0!</v>
      </c>
      <c r="L197" s="89" t="e">
        <f t="shared" si="50"/>
        <v>#DIV/0!</v>
      </c>
      <c r="M197" s="89" t="e">
        <f t="shared" si="51"/>
        <v>#DIV/0!</v>
      </c>
      <c r="N197" s="90">
        <v>19.399999999999999</v>
      </c>
      <c r="O197" s="90">
        <v>17.611111111111118</v>
      </c>
      <c r="P197" s="91">
        <v>116.74</v>
      </c>
      <c r="Q197" s="89" t="e">
        <f t="shared" si="52"/>
        <v>#DIV/0!</v>
      </c>
      <c r="R197" s="89" t="e">
        <f t="shared" si="53"/>
        <v>#DIV/0!</v>
      </c>
      <c r="S197" s="70"/>
      <c r="T197" s="153" t="s">
        <v>57</v>
      </c>
      <c r="U197" s="6"/>
      <c r="W197" s="7"/>
      <c r="X197" s="7"/>
      <c r="Y197" s="4"/>
      <c r="Z197" s="4"/>
    </row>
    <row r="198" spans="1:26" x14ac:dyDescent="0.2">
      <c r="A198" s="87" t="str">
        <f t="shared" si="44"/>
        <v>Пятница</v>
      </c>
      <c r="B198" s="87" t="str">
        <f t="shared" si="44"/>
        <v>All 14-44 BigTV</v>
      </c>
      <c r="C198" s="87" t="str">
        <f t="shared" si="44"/>
        <v>НРА</v>
      </c>
      <c r="D198" s="88">
        <v>4.3700000000000003E-2</v>
      </c>
      <c r="E198" s="89">
        <f t="shared" si="46"/>
        <v>13536449.061075</v>
      </c>
      <c r="F198" s="89">
        <f t="shared" si="45"/>
        <v>11280374.2175625</v>
      </c>
      <c r="G198" s="89">
        <f t="shared" si="47"/>
        <v>4808823.5289468942</v>
      </c>
      <c r="H198" s="89">
        <f t="shared" si="48"/>
        <v>6471550.6886156062</v>
      </c>
      <c r="I198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2022-2023'!F19))*B265*(1+P265), )</f>
        <v>0</v>
      </c>
      <c r="J198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2022-2023'!F19))*B265*(1+Q265), )</f>
        <v>0</v>
      </c>
      <c r="K198" s="89" t="e">
        <f t="shared" si="49"/>
        <v>#DIV/0!</v>
      </c>
      <c r="L198" s="89" t="e">
        <f t="shared" si="50"/>
        <v>#DIV/0!</v>
      </c>
      <c r="M198" s="89" t="e">
        <f t="shared" si="51"/>
        <v>#DIV/0!</v>
      </c>
      <c r="N198" s="90">
        <v>19.399999999999999</v>
      </c>
      <c r="O198" s="90">
        <v>17.611111111111118</v>
      </c>
      <c r="P198" s="91">
        <v>113.88</v>
      </c>
      <c r="Q198" s="89" t="e">
        <f t="shared" si="52"/>
        <v>#DIV/0!</v>
      </c>
      <c r="R198" s="89" t="e">
        <f t="shared" si="53"/>
        <v>#DIV/0!</v>
      </c>
      <c r="S198" s="70"/>
      <c r="T198" s="153" t="s">
        <v>59</v>
      </c>
      <c r="U198" s="6"/>
      <c r="W198" s="7"/>
      <c r="X198" s="7"/>
      <c r="Y198" s="4"/>
      <c r="Z198" s="4"/>
    </row>
    <row r="199" spans="1:26" x14ac:dyDescent="0.2">
      <c r="A199" s="87" t="str">
        <f t="shared" si="44"/>
        <v>ТВЦентр</v>
      </c>
      <c r="B199" s="87" t="str">
        <f t="shared" si="44"/>
        <v>All 18+</v>
      </c>
      <c r="C199" s="87" t="str">
        <f t="shared" si="44"/>
        <v>НРА</v>
      </c>
      <c r="D199" s="88">
        <v>0</v>
      </c>
      <c r="E199" s="89">
        <f t="shared" si="46"/>
        <v>0</v>
      </c>
      <c r="F199" s="89">
        <f t="shared" si="45"/>
        <v>0</v>
      </c>
      <c r="G199" s="89">
        <f t="shared" si="47"/>
        <v>0</v>
      </c>
      <c r="H199" s="89">
        <f t="shared" si="48"/>
        <v>0</v>
      </c>
      <c r="I199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2022-2023'!F20))*B266*(1+P266), )</f>
        <v>0</v>
      </c>
      <c r="J199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2022-2023'!F20))*B266*(1+Q266), )</f>
        <v>0</v>
      </c>
      <c r="K199" s="89">
        <f t="shared" si="49"/>
        <v>0</v>
      </c>
      <c r="L199" s="89">
        <f t="shared" si="50"/>
        <v>0</v>
      </c>
      <c r="M199" s="89">
        <f t="shared" si="51"/>
        <v>0</v>
      </c>
      <c r="N199" s="90">
        <v>19.399999999999999</v>
      </c>
      <c r="O199" s="90">
        <v>17.611111111111118</v>
      </c>
      <c r="P199" s="91">
        <v>28.09</v>
      </c>
      <c r="Q199" s="89">
        <f t="shared" si="52"/>
        <v>0</v>
      </c>
      <c r="R199" s="89">
        <f t="shared" si="53"/>
        <v>0</v>
      </c>
      <c r="S199" s="70"/>
      <c r="T199" s="153" t="s">
        <v>60</v>
      </c>
      <c r="U199" s="6"/>
      <c r="W199" s="7"/>
      <c r="X199" s="7"/>
      <c r="Y199" s="4"/>
      <c r="Z199" s="4"/>
    </row>
    <row r="200" spans="1:26" x14ac:dyDescent="0.2">
      <c r="A200" s="87" t="str">
        <f t="shared" si="44"/>
        <v>Звезда</v>
      </c>
      <c r="B200" s="87" t="str">
        <f t="shared" si="44"/>
        <v>All 18+</v>
      </c>
      <c r="C200" s="87" t="str">
        <f t="shared" si="44"/>
        <v>НРА</v>
      </c>
      <c r="D200" s="88">
        <v>0</v>
      </c>
      <c r="E200" s="89">
        <f>$B$182*D200</f>
        <v>0</v>
      </c>
      <c r="F200" s="89">
        <f t="shared" si="45"/>
        <v>0</v>
      </c>
      <c r="G200" s="89">
        <f>$F200*$G$205</f>
        <v>0</v>
      </c>
      <c r="H200" s="89">
        <f>$F200*$H$205</f>
        <v>0</v>
      </c>
      <c r="I200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2022-2023'!F21))*B267*(1+P267), )</f>
        <v>0</v>
      </c>
      <c r="J200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2022-2023'!F21))*B267*(1+Q267), )</f>
        <v>0</v>
      </c>
      <c r="K200" s="89">
        <f t="shared" si="49"/>
        <v>0</v>
      </c>
      <c r="L200" s="89">
        <f t="shared" si="50"/>
        <v>0</v>
      </c>
      <c r="M200" s="89">
        <f t="shared" si="51"/>
        <v>0</v>
      </c>
      <c r="N200" s="90">
        <v>19.399999999999999</v>
      </c>
      <c r="O200" s="90">
        <v>17.611111111111118</v>
      </c>
      <c r="P200" s="91">
        <v>34.44</v>
      </c>
      <c r="Q200" s="89">
        <f t="shared" si="52"/>
        <v>0</v>
      </c>
      <c r="R200" s="89">
        <f t="shared" si="53"/>
        <v>0</v>
      </c>
      <c r="S200" s="70"/>
      <c r="T200" s="153" t="s">
        <v>62</v>
      </c>
      <c r="U200" s="6"/>
      <c r="W200" s="7"/>
      <c r="X200" s="7"/>
      <c r="Y200" s="4"/>
      <c r="Z200" s="4"/>
    </row>
    <row r="201" spans="1:26" x14ac:dyDescent="0.2">
      <c r="A201" s="87" t="str">
        <f t="shared" si="44"/>
        <v>Россия 24</v>
      </c>
      <c r="B201" s="87" t="str">
        <f t="shared" si="44"/>
        <v>All 18+ BigTV</v>
      </c>
      <c r="C201" s="87" t="str">
        <f t="shared" si="44"/>
        <v>НРА</v>
      </c>
      <c r="D201" s="88">
        <v>2.7799999999999998E-2</v>
      </c>
      <c r="E201" s="89">
        <f t="shared" ref="E201:E203" si="54">$B$182*D201</f>
        <v>8611287.96105</v>
      </c>
      <c r="F201" s="89">
        <f t="shared" si="45"/>
        <v>7176073.3008750007</v>
      </c>
      <c r="G201" s="89">
        <f t="shared" ref="G201:G203" si="55">$F201*$G$205</f>
        <v>3059160.0481630131</v>
      </c>
      <c r="H201" s="89">
        <f t="shared" ref="H201:H203" si="56">$F201*$H$205</f>
        <v>4116913.2527119876</v>
      </c>
      <c r="I201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2022-2023'!F22))*B268*(1+P268), )</f>
        <v>0</v>
      </c>
      <c r="J201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2022-2023'!F22))*B268*(1+Q268), )</f>
        <v>0</v>
      </c>
      <c r="K201" s="89" t="e">
        <f t="shared" si="49"/>
        <v>#DIV/0!</v>
      </c>
      <c r="L201" s="89" t="e">
        <f t="shared" si="50"/>
        <v>#DIV/0!</v>
      </c>
      <c r="M201" s="89" t="e">
        <f t="shared" si="51"/>
        <v>#DIV/0!</v>
      </c>
      <c r="N201" s="90">
        <v>19.399999999999999</v>
      </c>
      <c r="O201" s="90">
        <v>17.611111111111118</v>
      </c>
      <c r="P201" s="91">
        <v>46.29</v>
      </c>
      <c r="Q201" s="89" t="e">
        <f t="shared" si="52"/>
        <v>#DIV/0!</v>
      </c>
      <c r="R201" s="89" t="e">
        <f t="shared" si="53"/>
        <v>#DIV/0!</v>
      </c>
      <c r="S201" s="70"/>
      <c r="T201" s="153" t="s">
        <v>63</v>
      </c>
      <c r="U201" s="6"/>
      <c r="W201" s="7"/>
      <c r="X201" s="7"/>
      <c r="Y201" s="4"/>
      <c r="Z201" s="4"/>
    </row>
    <row r="202" spans="1:26" x14ac:dyDescent="0.2">
      <c r="A202" s="87" t="str">
        <f t="shared" si="44"/>
        <v>МИР</v>
      </c>
      <c r="B202" s="87" t="str">
        <f t="shared" si="44"/>
        <v>All 25-59</v>
      </c>
      <c r="C202" s="87" t="str">
        <f t="shared" si="44"/>
        <v>НРА</v>
      </c>
      <c r="D202" s="88">
        <v>0</v>
      </c>
      <c r="E202" s="89">
        <f t="shared" si="54"/>
        <v>0</v>
      </c>
      <c r="F202" s="89">
        <f t="shared" si="45"/>
        <v>0</v>
      </c>
      <c r="G202" s="89">
        <f t="shared" si="55"/>
        <v>0</v>
      </c>
      <c r="H202" s="89">
        <f t="shared" si="56"/>
        <v>0</v>
      </c>
      <c r="I202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2022-2023'!F23))*B269*(1+P269), )</f>
        <v>0</v>
      </c>
      <c r="J202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2022-2023'!F23))*B269*(1+Q269), )</f>
        <v>0</v>
      </c>
      <c r="K202" s="89">
        <f t="shared" si="49"/>
        <v>0</v>
      </c>
      <c r="L202" s="89">
        <f t="shared" si="50"/>
        <v>0</v>
      </c>
      <c r="M202" s="89">
        <f t="shared" si="51"/>
        <v>0</v>
      </c>
      <c r="N202" s="90">
        <v>19.399999999999999</v>
      </c>
      <c r="O202" s="90">
        <v>17.611111111111118</v>
      </c>
      <c r="P202" s="91">
        <v>54.65</v>
      </c>
      <c r="Q202" s="89">
        <f t="shared" si="52"/>
        <v>0</v>
      </c>
      <c r="R202" s="89">
        <f t="shared" si="53"/>
        <v>0</v>
      </c>
      <c r="S202" s="70"/>
      <c r="T202" s="153" t="s">
        <v>231</v>
      </c>
      <c r="U202" s="6"/>
      <c r="W202" s="7"/>
      <c r="X202" s="7"/>
      <c r="Y202" s="4"/>
      <c r="Z202" s="4"/>
    </row>
    <row r="203" spans="1:26" x14ac:dyDescent="0.2">
      <c r="A203" s="87" t="str">
        <f t="shared" si="44"/>
        <v>Единый рекламный канал (ЕРК)</v>
      </c>
      <c r="B203" s="87" t="str">
        <f t="shared" si="44"/>
        <v>All 25-49</v>
      </c>
      <c r="C203" s="87" t="str">
        <f t="shared" si="44"/>
        <v>НРА</v>
      </c>
      <c r="D203" s="88">
        <v>8.8499999999999995E-2</v>
      </c>
      <c r="E203" s="89">
        <f t="shared" si="54"/>
        <v>27413632.537875</v>
      </c>
      <c r="F203" s="89">
        <f t="shared" si="45"/>
        <v>22844693.7815625</v>
      </c>
      <c r="G203" s="89">
        <f t="shared" si="55"/>
        <v>9738692.9590800945</v>
      </c>
      <c r="H203" s="89">
        <f t="shared" si="56"/>
        <v>13106000.822482405</v>
      </c>
      <c r="I203" s="152">
        <f>B270*(1+P270)</f>
        <v>0</v>
      </c>
      <c r="J203" s="152">
        <f>B270*(1+Q270)</f>
        <v>0</v>
      </c>
      <c r="K203" s="89" t="e">
        <f t="shared" si="49"/>
        <v>#DIV/0!</v>
      </c>
      <c r="L203" s="89" t="e">
        <f t="shared" si="50"/>
        <v>#DIV/0!</v>
      </c>
      <c r="M203" s="89" t="e">
        <f t="shared" si="51"/>
        <v>#DIV/0!</v>
      </c>
      <c r="N203" s="90">
        <v>19.399999999999999</v>
      </c>
      <c r="O203" s="90">
        <v>17.611111111111118</v>
      </c>
      <c r="P203" s="91">
        <v>94.36</v>
      </c>
      <c r="Q203" s="89" t="e">
        <f t="shared" si="52"/>
        <v>#DIV/0!</v>
      </c>
      <c r="R203" s="89" t="e">
        <f t="shared" si="53"/>
        <v>#DIV/0!</v>
      </c>
      <c r="S203" s="70"/>
      <c r="T203" s="153" t="s">
        <v>65</v>
      </c>
      <c r="U203" s="6"/>
      <c r="W203" s="7"/>
      <c r="X203" s="7"/>
      <c r="Y203" s="4"/>
      <c r="Z203" s="4"/>
    </row>
    <row r="204" spans="1:26" x14ac:dyDescent="0.2">
      <c r="A204" s="154" t="s">
        <v>72</v>
      </c>
      <c r="B204" s="154"/>
      <c r="C204" s="150"/>
      <c r="D204" s="155">
        <f>SUM(D189:D203)</f>
        <v>1</v>
      </c>
      <c r="E204" s="152">
        <f>SUM(E189:E203)</f>
        <v>309758559.74999994</v>
      </c>
      <c r="F204" s="152">
        <f>SUM(F189:F203)</f>
        <v>258132133.12500003</v>
      </c>
      <c r="G204" s="152">
        <f>SUM(G189:G203)</f>
        <v>110041728.35118751</v>
      </c>
      <c r="H204" s="152">
        <f>SUM(H189:H203)</f>
        <v>148090404.7738125</v>
      </c>
      <c r="I204" s="93"/>
      <c r="J204" s="93"/>
      <c r="K204" s="152" t="e">
        <f>SUM(K189:K203)</f>
        <v>#DIV/0!</v>
      </c>
      <c r="L204" s="152" t="e">
        <f>SUM(L189:L203)</f>
        <v>#DIV/0!</v>
      </c>
      <c r="M204" s="152" t="e">
        <f>SUM(M189:M203)</f>
        <v>#DIV/0!</v>
      </c>
      <c r="N204" s="90"/>
      <c r="O204" s="90"/>
      <c r="P204" s="91"/>
      <c r="Q204" s="152" t="e">
        <f>SUM(Q189:Q203)</f>
        <v>#DIV/0!</v>
      </c>
      <c r="R204" s="152" t="e">
        <f>SUM(R189:R203)</f>
        <v>#DIV/0!</v>
      </c>
      <c r="S204" s="70"/>
      <c r="T204" s="58"/>
      <c r="U204" s="66"/>
      <c r="W204" s="7"/>
      <c r="X204" s="7"/>
      <c r="Y204" s="4"/>
      <c r="Z204" s="4"/>
    </row>
    <row r="205" spans="1:26" x14ac:dyDescent="0.2">
      <c r="A205" s="58"/>
      <c r="B205" s="58"/>
      <c r="C205" s="58"/>
      <c r="D205" s="94"/>
      <c r="E205" s="95"/>
      <c r="F205" s="157"/>
      <c r="G205" s="97">
        <v>0.42630000000000001</v>
      </c>
      <c r="H205" s="97">
        <f>1-G205</f>
        <v>0.57369999999999999</v>
      </c>
      <c r="I205" s="58"/>
      <c r="J205" s="58"/>
      <c r="K205" s="58"/>
      <c r="L205" s="58"/>
      <c r="M205" s="58"/>
      <c r="N205" s="58"/>
      <c r="O205" s="58"/>
      <c r="P205" s="70"/>
      <c r="Q205" s="70"/>
      <c r="R205" s="70"/>
      <c r="S205" s="70"/>
      <c r="T205" s="70"/>
      <c r="U205" s="156"/>
    </row>
    <row r="206" spans="1:26" x14ac:dyDescent="0.2">
      <c r="A206" s="58"/>
      <c r="B206" s="58"/>
      <c r="C206" s="98"/>
      <c r="D206" s="99"/>
      <c r="E206" s="59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70"/>
      <c r="Q206" s="70"/>
      <c r="R206" s="70"/>
      <c r="S206" s="70"/>
      <c r="T206" s="70"/>
      <c r="U206" s="70"/>
    </row>
    <row r="207" spans="1:26" s="8" customFormat="1" x14ac:dyDescent="0.2">
      <c r="A207" s="100"/>
      <c r="B207" s="100"/>
      <c r="C207" s="100"/>
      <c r="D207" s="101"/>
      <c r="E207" s="58"/>
      <c r="F207" s="58"/>
      <c r="G207" s="58"/>
      <c r="H207" s="58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3"/>
      <c r="T207" s="103"/>
      <c r="U207" s="103"/>
      <c r="W207" s="9"/>
    </row>
    <row r="208" spans="1:26" x14ac:dyDescent="0.2">
      <c r="A208" s="396" t="s">
        <v>200</v>
      </c>
      <c r="B208" s="396"/>
      <c r="C208" s="396" t="s">
        <v>27</v>
      </c>
      <c r="D208" s="388" t="s">
        <v>14</v>
      </c>
      <c r="E208" s="389"/>
      <c r="F208" s="388" t="s">
        <v>18</v>
      </c>
      <c r="G208" s="392"/>
      <c r="H208" s="389"/>
      <c r="I208" s="379" t="s">
        <v>19</v>
      </c>
      <c r="J208" s="380"/>
      <c r="K208" s="379" t="s">
        <v>20</v>
      </c>
      <c r="L208" s="394"/>
      <c r="M208" s="380"/>
      <c r="N208" s="379" t="s">
        <v>21</v>
      </c>
      <c r="O208" s="380"/>
      <c r="P208" s="376" t="s">
        <v>22</v>
      </c>
      <c r="Q208" s="376" t="s">
        <v>23</v>
      </c>
      <c r="R208" s="376" t="s">
        <v>24</v>
      </c>
      <c r="S208" s="70"/>
      <c r="T208" s="70"/>
      <c r="U208" s="70"/>
    </row>
    <row r="209" spans="1:26" ht="24.75" customHeight="1" x14ac:dyDescent="0.2">
      <c r="A209" s="396"/>
      <c r="B209" s="396"/>
      <c r="C209" s="396"/>
      <c r="D209" s="390"/>
      <c r="E209" s="391"/>
      <c r="F209" s="390"/>
      <c r="G209" s="393"/>
      <c r="H209" s="391"/>
      <c r="I209" s="381"/>
      <c r="J209" s="382"/>
      <c r="K209" s="381"/>
      <c r="L209" s="395"/>
      <c r="M209" s="382"/>
      <c r="N209" s="381"/>
      <c r="O209" s="382"/>
      <c r="P209" s="377"/>
      <c r="Q209" s="377"/>
      <c r="R209" s="377"/>
      <c r="S209" s="70"/>
      <c r="T209" s="70"/>
      <c r="U209" s="70"/>
    </row>
    <row r="210" spans="1:26" ht="15" customHeight="1" x14ac:dyDescent="0.2">
      <c r="A210" s="396"/>
      <c r="B210" s="396"/>
      <c r="C210" s="396"/>
      <c r="D210" s="85" t="s">
        <v>74</v>
      </c>
      <c r="E210" s="185" t="s">
        <v>75</v>
      </c>
      <c r="F210" s="86" t="s">
        <v>30</v>
      </c>
      <c r="G210" s="86" t="str">
        <f>G188</f>
        <v>ноябрь</v>
      </c>
      <c r="H210" s="86" t="str">
        <f>H188</f>
        <v>декабрь</v>
      </c>
      <c r="I210" s="86" t="str">
        <f>G210</f>
        <v>ноябрь</v>
      </c>
      <c r="J210" s="86" t="str">
        <f>H210</f>
        <v>декабрь</v>
      </c>
      <c r="K210" s="86" t="s">
        <v>30</v>
      </c>
      <c r="L210" s="86" t="str">
        <f>I210</f>
        <v>ноябрь</v>
      </c>
      <c r="M210" s="86" t="str">
        <f>J210</f>
        <v>декабрь</v>
      </c>
      <c r="N210" s="86" t="str">
        <f>L210</f>
        <v>ноябрь</v>
      </c>
      <c r="O210" s="86" t="str">
        <f>M210</f>
        <v>декабрь</v>
      </c>
      <c r="P210" s="378"/>
      <c r="Q210" s="378"/>
      <c r="R210" s="378"/>
      <c r="S210" s="70"/>
      <c r="T210" s="70"/>
      <c r="U210" s="70"/>
    </row>
    <row r="211" spans="1:26" x14ac:dyDescent="0.2">
      <c r="A211" s="397" t="s">
        <v>76</v>
      </c>
      <c r="B211" s="397"/>
      <c r="C211" s="183" t="str">
        <f>C189</f>
        <v>НРА</v>
      </c>
      <c r="D211" s="115">
        <f>E211/$E$213</f>
        <v>0.91149999999999998</v>
      </c>
      <c r="E211" s="89">
        <f>SUM(E189:E202)</f>
        <v>282344927.21212494</v>
      </c>
      <c r="F211" s="89">
        <f>E211/1.2/(1+B183)</f>
        <v>235287439.34343746</v>
      </c>
      <c r="G211" s="89">
        <f>SUM(G189:G202)</f>
        <v>100303035.39210741</v>
      </c>
      <c r="H211" s="89">
        <f>SUM(H189:H202)</f>
        <v>134984403.9513301</v>
      </c>
      <c r="I211" s="93">
        <f t="shared" ref="I211:I212" si="57">IFERROR(G211/L211,0)</f>
        <v>0</v>
      </c>
      <c r="J211" s="93">
        <f t="shared" ref="J211:J212" si="58">IFERROR(H211/M211,0)</f>
        <v>0</v>
      </c>
      <c r="K211" s="89" t="e">
        <f>SUM(L211:M211)</f>
        <v>#DIV/0!</v>
      </c>
      <c r="L211" s="89" t="e">
        <f>SUM(L189:L202)</f>
        <v>#DIV/0!</v>
      </c>
      <c r="M211" s="89" t="e">
        <f>SUM(M189:M202)</f>
        <v>#DIV/0!</v>
      </c>
      <c r="N211" s="104">
        <f>N189</f>
        <v>19.399999999999999</v>
      </c>
      <c r="O211" s="104">
        <f>O189</f>
        <v>17.611111111111118</v>
      </c>
      <c r="P211" s="93">
        <f>IFERROR(Q211/K211*100, )</f>
        <v>0</v>
      </c>
      <c r="Q211" s="89" t="e">
        <f>SUM(Q189:Q202)</f>
        <v>#DIV/0!</v>
      </c>
      <c r="R211" s="89" t="e">
        <f>SUM(R189:R202)</f>
        <v>#DIV/0!</v>
      </c>
      <c r="S211" s="70"/>
      <c r="T211" s="70"/>
      <c r="U211" s="70"/>
    </row>
    <row r="212" spans="1:26" x14ac:dyDescent="0.2">
      <c r="A212" s="397" t="s">
        <v>77</v>
      </c>
      <c r="B212" s="397"/>
      <c r="C212" s="183" t="str">
        <f>C190</f>
        <v>НРА</v>
      </c>
      <c r="D212" s="115">
        <f>E212/$E$213</f>
        <v>8.8500000000000023E-2</v>
      </c>
      <c r="E212" s="89">
        <f>E203</f>
        <v>27413632.537875</v>
      </c>
      <c r="F212" s="89">
        <f>E212/1.2/(1+B183)</f>
        <v>22844693.7815625</v>
      </c>
      <c r="G212" s="89">
        <f>G203</f>
        <v>9738692.9590800945</v>
      </c>
      <c r="H212" s="89">
        <f>H203</f>
        <v>13106000.822482405</v>
      </c>
      <c r="I212" s="93">
        <f t="shared" si="57"/>
        <v>0</v>
      </c>
      <c r="J212" s="93">
        <f t="shared" si="58"/>
        <v>0</v>
      </c>
      <c r="K212" s="89" t="e">
        <f>SUM(L212:M212)</f>
        <v>#DIV/0!</v>
      </c>
      <c r="L212" s="89" t="e">
        <f>L203</f>
        <v>#DIV/0!</v>
      </c>
      <c r="M212" s="89" t="e">
        <f>M203</f>
        <v>#DIV/0!</v>
      </c>
      <c r="N212" s="104">
        <f>N203</f>
        <v>19.399999999999999</v>
      </c>
      <c r="O212" s="104">
        <f>O203</f>
        <v>17.611111111111118</v>
      </c>
      <c r="P212" s="93">
        <f>IFERROR(Q212/K212*100, )</f>
        <v>0</v>
      </c>
      <c r="Q212" s="89" t="e">
        <f>Q203</f>
        <v>#DIV/0!</v>
      </c>
      <c r="R212" s="89" t="e">
        <f>R203</f>
        <v>#DIV/0!</v>
      </c>
      <c r="S212" s="70"/>
      <c r="T212" s="70"/>
      <c r="U212" s="70"/>
    </row>
    <row r="213" spans="1:26" x14ac:dyDescent="0.2">
      <c r="A213" s="397" t="s">
        <v>72</v>
      </c>
      <c r="B213" s="397"/>
      <c r="C213" s="183"/>
      <c r="D213" s="158">
        <f>SUM(D211:D212)</f>
        <v>1</v>
      </c>
      <c r="E213" s="152">
        <f>SUM(E211:E212)</f>
        <v>309758559.74999994</v>
      </c>
      <c r="F213" s="152">
        <f>SUM(F211:F212)</f>
        <v>258132133.12499997</v>
      </c>
      <c r="G213" s="152">
        <f>SUM(G211:G212)</f>
        <v>110041728.35118751</v>
      </c>
      <c r="H213" s="152">
        <f>SUM(H211:H212)</f>
        <v>148090404.7738125</v>
      </c>
      <c r="I213" s="152" t="e">
        <f>G213/L213</f>
        <v>#DIV/0!</v>
      </c>
      <c r="J213" s="152" t="e">
        <f>H213/M213</f>
        <v>#DIV/0!</v>
      </c>
      <c r="K213" s="152" t="e">
        <f>SUM(K211:K212)</f>
        <v>#DIV/0!</v>
      </c>
      <c r="L213" s="152" t="e">
        <f>SUM(L211:L212)</f>
        <v>#DIV/0!</v>
      </c>
      <c r="M213" s="152" t="e">
        <f>SUM(M211:M212)</f>
        <v>#DIV/0!</v>
      </c>
      <c r="N213" s="90"/>
      <c r="O213" s="90"/>
      <c r="P213" s="159"/>
      <c r="Q213" s="152" t="e">
        <f>SUM(Q211:Q212)</f>
        <v>#DIV/0!</v>
      </c>
      <c r="R213" s="152" t="e">
        <f>SUM(R211:R212)</f>
        <v>#DIV/0!</v>
      </c>
      <c r="S213" s="70"/>
      <c r="T213" s="70"/>
      <c r="U213" s="70"/>
    </row>
    <row r="214" spans="1:26" x14ac:dyDescent="0.2">
      <c r="A214" s="58"/>
      <c r="B214" s="58"/>
      <c r="C214" s="58"/>
      <c r="D214" s="94"/>
      <c r="E214" s="95"/>
      <c r="F214" s="58"/>
      <c r="G214" s="97">
        <f>G205</f>
        <v>0.42630000000000001</v>
      </c>
      <c r="H214" s="97">
        <f>1-G214</f>
        <v>0.57369999999999999</v>
      </c>
      <c r="I214" s="58"/>
      <c r="J214" s="58"/>
      <c r="K214" s="58"/>
      <c r="L214" s="58"/>
      <c r="M214" s="58"/>
      <c r="N214" s="58"/>
      <c r="O214" s="58"/>
      <c r="P214" s="70"/>
      <c r="Q214" s="70"/>
      <c r="R214" s="70"/>
      <c r="S214" s="70"/>
      <c r="T214" s="70"/>
      <c r="U214" s="156"/>
      <c r="Y214" s="4"/>
      <c r="Z214" s="4"/>
    </row>
    <row r="215" spans="1:26" x14ac:dyDescent="0.2">
      <c r="A215" s="58"/>
      <c r="B215" s="58"/>
      <c r="C215" s="98"/>
      <c r="D215" s="99"/>
      <c r="E215" s="59"/>
      <c r="F215" s="157"/>
      <c r="G215" s="58"/>
      <c r="H215" s="58"/>
      <c r="I215" s="58"/>
      <c r="J215" s="58"/>
      <c r="K215" s="58"/>
      <c r="L215" s="58"/>
      <c r="M215" s="58"/>
      <c r="N215" s="58"/>
      <c r="O215" s="58"/>
      <c r="P215" s="70"/>
      <c r="Q215" s="70"/>
      <c r="R215" s="70"/>
      <c r="S215" s="70"/>
      <c r="T215" s="70"/>
      <c r="U215" s="70"/>
      <c r="Y215" s="4"/>
      <c r="Z215" s="4"/>
    </row>
    <row r="216" spans="1:26" s="8" customFormat="1" x14ac:dyDescent="0.2">
      <c r="A216" s="100"/>
      <c r="B216" s="100"/>
      <c r="C216" s="100"/>
      <c r="D216" s="101"/>
      <c r="E216" s="58"/>
      <c r="F216" s="58"/>
      <c r="G216" s="58"/>
      <c r="H216" s="58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3"/>
      <c r="T216" s="103"/>
      <c r="U216" s="103"/>
      <c r="W216" s="9"/>
      <c r="Y216" s="4"/>
      <c r="Z216" s="4"/>
    </row>
    <row r="217" spans="1:26" s="8" customFormat="1" x14ac:dyDescent="0.2">
      <c r="A217" s="120"/>
      <c r="B217" s="120"/>
      <c r="C217" s="120"/>
      <c r="D217" s="121"/>
      <c r="E217" s="117"/>
      <c r="F217" s="122"/>
      <c r="G217" s="117"/>
      <c r="H217" s="117"/>
      <c r="I217" s="117"/>
      <c r="J217" s="117"/>
      <c r="K217" s="117"/>
      <c r="L217" s="117"/>
      <c r="M217" s="117"/>
      <c r="N217" s="117"/>
      <c r="O217" s="112"/>
      <c r="P217" s="103"/>
      <c r="Q217" s="103"/>
      <c r="R217" s="103"/>
      <c r="S217" s="103"/>
      <c r="T217" s="103"/>
      <c r="U217" s="103"/>
      <c r="W217" s="9"/>
    </row>
    <row r="218" spans="1:26" s="8" customFormat="1" x14ac:dyDescent="0.2">
      <c r="A218" s="105"/>
      <c r="B218" s="105"/>
      <c r="C218" s="105"/>
      <c r="D218" s="106"/>
      <c r="E218" s="107"/>
      <c r="F218" s="107"/>
      <c r="G218" s="107"/>
      <c r="H218" s="107"/>
      <c r="I218" s="108"/>
      <c r="J218" s="108"/>
      <c r="K218" s="107"/>
      <c r="L218" s="107"/>
      <c r="M218" s="107"/>
      <c r="N218" s="109"/>
      <c r="O218" s="109"/>
      <c r="P218" s="108"/>
      <c r="Q218" s="107"/>
      <c r="R218" s="107"/>
      <c r="S218" s="103"/>
      <c r="T218" s="103"/>
      <c r="U218" s="103"/>
      <c r="W218" s="9"/>
    </row>
    <row r="219" spans="1:26" x14ac:dyDescent="0.2">
      <c r="A219" s="58"/>
      <c r="B219" s="58"/>
      <c r="C219" s="58"/>
      <c r="D219" s="61"/>
      <c r="E219" s="58"/>
      <c r="F219" s="58"/>
      <c r="G219" s="58"/>
      <c r="H219" s="66"/>
      <c r="I219" s="66"/>
      <c r="J219" s="66"/>
      <c r="K219" s="66"/>
      <c r="L219" s="66"/>
      <c r="M219" s="58"/>
      <c r="N219" s="58"/>
      <c r="O219" s="58"/>
      <c r="P219" s="58"/>
      <c r="Q219" s="58"/>
      <c r="R219" s="58"/>
      <c r="S219" s="58"/>
      <c r="T219" s="58"/>
      <c r="U219" s="58"/>
    </row>
    <row r="220" spans="1:26" x14ac:dyDescent="0.2">
      <c r="A220" s="123" t="s">
        <v>82</v>
      </c>
      <c r="B220" s="58"/>
      <c r="C220" s="58"/>
      <c r="D220" s="61"/>
      <c r="E220" s="58"/>
      <c r="F220" s="58"/>
      <c r="G220" s="58"/>
      <c r="H220" s="58"/>
      <c r="I220" s="58"/>
      <c r="J220" s="58"/>
      <c r="K220" s="124"/>
      <c r="L220" s="124"/>
      <c r="M220" s="124"/>
      <c r="N220" s="124"/>
      <c r="O220" s="124"/>
      <c r="P220" s="124"/>
      <c r="Q220" s="124"/>
      <c r="R220" s="124"/>
      <c r="S220" s="58"/>
      <c r="T220" s="58"/>
      <c r="U220" s="58"/>
    </row>
    <row r="221" spans="1:26" ht="66.75" customHeight="1" x14ac:dyDescent="0.2">
      <c r="A221" s="184" t="s">
        <v>83</v>
      </c>
      <c r="B221" s="125" t="str">
        <f>C169</f>
        <v>Селлер</v>
      </c>
      <c r="C221" s="126" t="s">
        <v>84</v>
      </c>
      <c r="D221" s="127" t="s">
        <v>85</v>
      </c>
      <c r="E221" s="126" t="s">
        <v>86</v>
      </c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9"/>
      <c r="W221" s="1"/>
    </row>
    <row r="222" spans="1:26" ht="13.5" customHeight="1" x14ac:dyDescent="0.2">
      <c r="A222" s="128" t="s">
        <v>10</v>
      </c>
      <c r="B222" s="129" t="str">
        <f>C33</f>
        <v>НРА</v>
      </c>
      <c r="C222" s="130">
        <f>E55</f>
        <v>215748432.80219597</v>
      </c>
      <c r="D222" s="160" t="e">
        <f>K55</f>
        <v>#DIV/0!</v>
      </c>
      <c r="E222" s="160">
        <f>IFERROR(C222/D222,0)</f>
        <v>0</v>
      </c>
      <c r="F222" s="66"/>
      <c r="G222" s="133"/>
      <c r="H222" s="66"/>
      <c r="I222" s="133"/>
      <c r="J222" s="133"/>
      <c r="K222" s="133"/>
      <c r="L222" s="133"/>
      <c r="M222" s="58"/>
      <c r="N222" s="58"/>
      <c r="O222" s="58"/>
      <c r="P222" s="58"/>
      <c r="Q222" s="58"/>
      <c r="R222" s="58"/>
      <c r="S222" s="58"/>
      <c r="T222" s="58"/>
      <c r="U222" s="59"/>
      <c r="W222" s="1"/>
    </row>
    <row r="223" spans="1:26" ht="13.5" customHeight="1" x14ac:dyDescent="0.2">
      <c r="A223" s="128" t="s">
        <v>78</v>
      </c>
      <c r="B223" s="129" t="str">
        <f t="shared" ref="B223:B226" si="59">C34</f>
        <v>НРА</v>
      </c>
      <c r="C223" s="130">
        <f>E94</f>
        <v>251195385.87891498</v>
      </c>
      <c r="D223" s="160" t="e">
        <f>K94</f>
        <v>#DIV/0!</v>
      </c>
      <c r="E223" s="160">
        <f>IFERROR(C223/D223,0)</f>
        <v>0</v>
      </c>
      <c r="F223" s="66"/>
      <c r="G223" s="133"/>
      <c r="H223" s="66"/>
      <c r="I223" s="161"/>
      <c r="J223" s="133"/>
      <c r="K223" s="133"/>
      <c r="L223" s="133"/>
      <c r="M223" s="58"/>
      <c r="N223" s="58"/>
      <c r="O223" s="58"/>
      <c r="P223" s="58"/>
      <c r="Q223" s="58"/>
      <c r="R223" s="58"/>
      <c r="S223" s="58"/>
      <c r="T223" s="58"/>
      <c r="U223" s="59"/>
      <c r="W223" s="1"/>
    </row>
    <row r="224" spans="1:26" ht="13.5" customHeight="1" x14ac:dyDescent="0.2">
      <c r="A224" s="128" t="s">
        <v>80</v>
      </c>
      <c r="B224" s="129" t="str">
        <f t="shared" si="59"/>
        <v>НРА</v>
      </c>
      <c r="C224" s="130">
        <f>E133</f>
        <v>325784032.51448995</v>
      </c>
      <c r="D224" s="160" t="e">
        <f>K133</f>
        <v>#DIV/0!</v>
      </c>
      <c r="E224" s="160">
        <f>IFERROR(C224/D224,0)</f>
        <v>0</v>
      </c>
      <c r="F224" s="66"/>
      <c r="G224" s="133"/>
      <c r="H224" s="66"/>
      <c r="I224" s="161"/>
      <c r="J224" s="133"/>
      <c r="K224" s="133"/>
      <c r="L224" s="133"/>
      <c r="M224" s="58"/>
      <c r="N224" s="58"/>
      <c r="O224" s="58"/>
      <c r="P224" s="58"/>
      <c r="Q224" s="58"/>
      <c r="R224" s="58"/>
      <c r="S224" s="58"/>
      <c r="T224" s="58"/>
      <c r="U224" s="59"/>
      <c r="W224" s="1"/>
    </row>
    <row r="225" spans="1:23" ht="13.5" customHeight="1" x14ac:dyDescent="0.2">
      <c r="A225" s="128" t="s">
        <v>176</v>
      </c>
      <c r="B225" s="129" t="str">
        <f t="shared" si="59"/>
        <v>НРА</v>
      </c>
      <c r="C225" s="130">
        <f>E172</f>
        <v>86029426.310000002</v>
      </c>
      <c r="D225" s="160" t="e">
        <f>I172</f>
        <v>#DIV/0!</v>
      </c>
      <c r="E225" s="160">
        <f>IFERROR(C225/D225,0)</f>
        <v>0</v>
      </c>
      <c r="F225" s="66"/>
      <c r="G225" s="133"/>
      <c r="H225" s="66"/>
      <c r="I225" s="161"/>
      <c r="J225" s="133"/>
      <c r="K225" s="133"/>
      <c r="L225" s="133"/>
      <c r="M225" s="58"/>
      <c r="N225" s="58"/>
      <c r="O225" s="58"/>
      <c r="P225" s="58"/>
      <c r="Q225" s="58"/>
      <c r="R225" s="58"/>
      <c r="S225" s="58"/>
      <c r="T225" s="58"/>
      <c r="U225" s="59"/>
      <c r="W225" s="1"/>
    </row>
    <row r="226" spans="1:23" ht="13.5" customHeight="1" x14ac:dyDescent="0.2">
      <c r="A226" s="128" t="s">
        <v>188</v>
      </c>
      <c r="B226" s="129" t="str">
        <f t="shared" si="59"/>
        <v>НРА</v>
      </c>
      <c r="C226" s="130">
        <f>E211</f>
        <v>282344927.21212494</v>
      </c>
      <c r="D226" s="160" t="e">
        <f>K211</f>
        <v>#DIV/0!</v>
      </c>
      <c r="E226" s="160">
        <f>IFERROR(C226/D226,0)</f>
        <v>0</v>
      </c>
      <c r="F226" s="66"/>
      <c r="G226" s="133"/>
      <c r="H226" s="66"/>
      <c r="I226" s="161"/>
      <c r="J226" s="133"/>
      <c r="K226" s="133"/>
      <c r="L226" s="133"/>
      <c r="M226" s="58"/>
      <c r="N226" s="58"/>
      <c r="O226" s="58"/>
      <c r="P226" s="58"/>
      <c r="Q226" s="58"/>
      <c r="R226" s="58"/>
      <c r="S226" s="58"/>
      <c r="T226" s="58"/>
      <c r="U226" s="59"/>
      <c r="W226" s="1"/>
    </row>
    <row r="227" spans="1:23" ht="13.5" customHeight="1" x14ac:dyDescent="0.2">
      <c r="A227" s="128" t="s">
        <v>72</v>
      </c>
      <c r="B227" s="128"/>
      <c r="C227" s="130">
        <f>SUM(C222:C226)</f>
        <v>1161102204.7177258</v>
      </c>
      <c r="D227" s="160" t="e">
        <f>SUM(D222:D226)</f>
        <v>#DIV/0!</v>
      </c>
      <c r="E227" s="160" t="e">
        <f>C227/D227</f>
        <v>#DIV/0!</v>
      </c>
      <c r="F227" s="66"/>
      <c r="G227" s="133"/>
      <c r="H227" s="162"/>
      <c r="I227" s="124"/>
      <c r="J227" s="133"/>
      <c r="K227" s="133"/>
      <c r="L227" s="133"/>
      <c r="M227" s="58"/>
      <c r="N227" s="58"/>
      <c r="O227" s="124"/>
      <c r="P227" s="124"/>
      <c r="Q227" s="58"/>
      <c r="R227" s="58"/>
      <c r="S227" s="58"/>
      <c r="T227" s="58"/>
      <c r="U227" s="59"/>
      <c r="W227" s="1"/>
    </row>
    <row r="228" spans="1:23" x14ac:dyDescent="0.2">
      <c r="A228" s="58"/>
      <c r="B228" s="58"/>
      <c r="C228" s="58"/>
      <c r="D228" s="132"/>
      <c r="E228" s="58"/>
      <c r="F228" s="66"/>
      <c r="G228" s="133"/>
      <c r="H228" s="133"/>
      <c r="I228" s="133"/>
      <c r="J228" s="133"/>
      <c r="K228" s="133"/>
      <c r="L228" s="133"/>
      <c r="M228" s="58"/>
      <c r="N228" s="58"/>
      <c r="O228" s="58"/>
      <c r="P228" s="58"/>
      <c r="Q228" s="58"/>
      <c r="R228" s="58"/>
      <c r="S228" s="58"/>
      <c r="T228" s="58"/>
      <c r="U228" s="59"/>
      <c r="W228" s="1"/>
    </row>
    <row r="229" spans="1:23" x14ac:dyDescent="0.2">
      <c r="A229" s="123" t="s">
        <v>87</v>
      </c>
      <c r="B229" s="134"/>
      <c r="C229" s="66"/>
      <c r="D229" s="61"/>
      <c r="E229" s="58"/>
      <c r="F229" s="58"/>
      <c r="G229" s="133"/>
      <c r="H229" s="133"/>
      <c r="I229" s="133"/>
      <c r="J229" s="133"/>
      <c r="K229" s="133"/>
      <c r="L229" s="133"/>
      <c r="M229" s="58"/>
      <c r="N229" s="58"/>
      <c r="O229" s="58"/>
      <c r="P229" s="58"/>
      <c r="Q229" s="58"/>
      <c r="R229" s="58"/>
      <c r="S229" s="58"/>
      <c r="T229" s="58"/>
      <c r="U229" s="59"/>
      <c r="W229" s="1"/>
    </row>
    <row r="230" spans="1:23" ht="25.5" x14ac:dyDescent="0.2">
      <c r="A230" s="184" t="s">
        <v>83</v>
      </c>
      <c r="B230" s="125" t="str">
        <f t="shared" ref="B230:B235" si="60">B221</f>
        <v>Селлер</v>
      </c>
      <c r="C230" s="126" t="s">
        <v>84</v>
      </c>
      <c r="D230" s="127" t="s">
        <v>85</v>
      </c>
      <c r="E230" s="126" t="s">
        <v>86</v>
      </c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9"/>
      <c r="W230" s="1"/>
    </row>
    <row r="231" spans="1:23" x14ac:dyDescent="0.2">
      <c r="A231" s="128" t="str">
        <f>A222</f>
        <v>Этап размещения 1</v>
      </c>
      <c r="B231" s="129" t="str">
        <f t="shared" si="60"/>
        <v>НРА</v>
      </c>
      <c r="C231" s="130">
        <f>E56</f>
        <v>22437074.817804001</v>
      </c>
      <c r="D231" s="160" t="e">
        <f>K56</f>
        <v>#DIV/0!</v>
      </c>
      <c r="E231" s="160">
        <f>IFERROR(C231/D231,0)</f>
        <v>0</v>
      </c>
      <c r="F231" s="14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9"/>
      <c r="W231" s="1"/>
    </row>
    <row r="232" spans="1:23" x14ac:dyDescent="0.2">
      <c r="A232" s="128" t="str">
        <f t="shared" ref="A232:A235" si="61">A223</f>
        <v>Этап размещения 2</v>
      </c>
      <c r="B232" s="129" t="str">
        <f t="shared" si="60"/>
        <v>НРА</v>
      </c>
      <c r="C232" s="130">
        <f>E95</f>
        <v>24389239.331084996</v>
      </c>
      <c r="D232" s="160" t="e">
        <f>K95</f>
        <v>#DIV/0!</v>
      </c>
      <c r="E232" s="160">
        <f>IFERROR(C232/D232,0)</f>
        <v>0</v>
      </c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9"/>
      <c r="W232" s="1"/>
    </row>
    <row r="233" spans="1:23" x14ac:dyDescent="0.2">
      <c r="A233" s="128" t="str">
        <f t="shared" si="61"/>
        <v>Этап размещения 3</v>
      </c>
      <c r="B233" s="129" t="str">
        <f t="shared" si="60"/>
        <v>НРА</v>
      </c>
      <c r="C233" s="130">
        <f>E134</f>
        <v>31631252.745509997</v>
      </c>
      <c r="D233" s="160" t="e">
        <f>K134</f>
        <v>#DIV/0!</v>
      </c>
      <c r="E233" s="160">
        <f>IFERROR(C233/D233,0)</f>
        <v>0</v>
      </c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9"/>
      <c r="W233" s="1"/>
    </row>
    <row r="234" spans="1:23" x14ac:dyDescent="0.2">
      <c r="A234" s="128" t="str">
        <f t="shared" si="61"/>
        <v>Этап размещения 4</v>
      </c>
      <c r="B234" s="129" t="str">
        <f t="shared" si="60"/>
        <v>НРА</v>
      </c>
      <c r="C234" s="130">
        <f>E173</f>
        <v>0</v>
      </c>
      <c r="D234" s="160">
        <f>I173</f>
        <v>0</v>
      </c>
      <c r="E234" s="160">
        <f>IFERROR(C234/D234,0)</f>
        <v>0</v>
      </c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9"/>
      <c r="W234" s="1"/>
    </row>
    <row r="235" spans="1:23" x14ac:dyDescent="0.2">
      <c r="A235" s="128" t="str">
        <f t="shared" si="61"/>
        <v>Этап размещения 5</v>
      </c>
      <c r="B235" s="129" t="str">
        <f t="shared" si="60"/>
        <v>НРА</v>
      </c>
      <c r="C235" s="130">
        <f>E212</f>
        <v>27413632.537875</v>
      </c>
      <c r="D235" s="160" t="e">
        <f>K212</f>
        <v>#DIV/0!</v>
      </c>
      <c r="E235" s="160">
        <f>IFERROR(C235/D235,0)</f>
        <v>0</v>
      </c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9"/>
      <c r="W235" s="1"/>
    </row>
    <row r="236" spans="1:23" x14ac:dyDescent="0.2">
      <c r="A236" s="128" t="s">
        <v>72</v>
      </c>
      <c r="B236" s="128"/>
      <c r="C236" s="130">
        <f>SUM(C231:C235)</f>
        <v>105871199.43227398</v>
      </c>
      <c r="D236" s="160" t="e">
        <f>SUM(D231:D235)</f>
        <v>#DIV/0!</v>
      </c>
      <c r="E236" s="160" t="e">
        <f>C236/D236</f>
        <v>#DIV/0!</v>
      </c>
      <c r="F236" s="14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9"/>
      <c r="W236" s="1"/>
    </row>
    <row r="237" spans="1:23" x14ac:dyDescent="0.2">
      <c r="A237" s="62"/>
      <c r="B237" s="62"/>
      <c r="C237" s="66"/>
      <c r="D237" s="6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9"/>
      <c r="W237" s="1"/>
    </row>
    <row r="238" spans="1:23" x14ac:dyDescent="0.2">
      <c r="A238" s="62"/>
      <c r="B238" s="62"/>
      <c r="C238" s="66"/>
      <c r="D238" s="61"/>
      <c r="E238" s="58"/>
      <c r="F238" s="58"/>
      <c r="G238" s="58"/>
      <c r="H238" s="145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9"/>
      <c r="W238" s="1"/>
    </row>
    <row r="239" spans="1:23" x14ac:dyDescent="0.2">
      <c r="A239" s="123" t="s">
        <v>179</v>
      </c>
      <c r="B239" s="135"/>
      <c r="C239" s="131"/>
      <c r="D239" s="136"/>
      <c r="E239" s="114"/>
      <c r="F239" s="58"/>
      <c r="G239" s="114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9"/>
      <c r="W239" s="1"/>
    </row>
    <row r="240" spans="1:23" ht="25.5" x14ac:dyDescent="0.2">
      <c r="A240" s="414" t="s">
        <v>83</v>
      </c>
      <c r="B240" s="415"/>
      <c r="C240" s="126" t="s">
        <v>84</v>
      </c>
      <c r="D240" s="127" t="s">
        <v>85</v>
      </c>
      <c r="E240" s="126" t="s">
        <v>86</v>
      </c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9"/>
      <c r="U240" s="58"/>
      <c r="W240" s="1"/>
    </row>
    <row r="241" spans="1:23" x14ac:dyDescent="0.2">
      <c r="A241" s="128" t="str">
        <f>A222</f>
        <v>Этап размещения 1</v>
      </c>
      <c r="B241" s="137" t="str">
        <f>B222</f>
        <v>НРА</v>
      </c>
      <c r="C241" s="130">
        <f t="shared" ref="C241:D245" si="62">C222+C231</f>
        <v>238185507.61999997</v>
      </c>
      <c r="D241" s="160" t="e">
        <f t="shared" si="62"/>
        <v>#DIV/0!</v>
      </c>
      <c r="E241" s="160" t="e">
        <f>C241/D241</f>
        <v>#DIV/0!</v>
      </c>
      <c r="F241" s="66"/>
      <c r="G241" s="58"/>
      <c r="H241" s="58"/>
      <c r="I241" s="66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9"/>
      <c r="U241" s="58"/>
      <c r="W241" s="1"/>
    </row>
    <row r="242" spans="1:23" x14ac:dyDescent="0.2">
      <c r="A242" s="128" t="str">
        <f t="shared" ref="A242:B245" si="63">A223</f>
        <v>Этап размещения 2</v>
      </c>
      <c r="B242" s="137" t="str">
        <f t="shared" si="63"/>
        <v>НРА</v>
      </c>
      <c r="C242" s="130">
        <f t="shared" si="62"/>
        <v>275584625.20999998</v>
      </c>
      <c r="D242" s="160" t="e">
        <f t="shared" si="62"/>
        <v>#DIV/0!</v>
      </c>
      <c r="E242" s="160" t="e">
        <f t="shared" ref="E242:E243" si="64">C242/D242</f>
        <v>#DIV/0!</v>
      </c>
      <c r="F242" s="177"/>
      <c r="G242" s="58"/>
      <c r="H242" s="58"/>
      <c r="I242" s="163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9"/>
      <c r="U242" s="58"/>
      <c r="W242" s="1"/>
    </row>
    <row r="243" spans="1:23" x14ac:dyDescent="0.2">
      <c r="A243" s="128" t="str">
        <f t="shared" si="63"/>
        <v>Этап размещения 3</v>
      </c>
      <c r="B243" s="137" t="str">
        <f t="shared" si="63"/>
        <v>НРА</v>
      </c>
      <c r="C243" s="130">
        <f t="shared" si="62"/>
        <v>357415285.25999993</v>
      </c>
      <c r="D243" s="160" t="e">
        <f t="shared" si="62"/>
        <v>#DIV/0!</v>
      </c>
      <c r="E243" s="160" t="e">
        <f t="shared" si="64"/>
        <v>#DIV/0!</v>
      </c>
      <c r="F243" s="177"/>
      <c r="G243" s="58"/>
      <c r="H243" s="58"/>
      <c r="I243" s="163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9"/>
      <c r="U243" s="58"/>
      <c r="W243" s="1"/>
    </row>
    <row r="244" spans="1:23" x14ac:dyDescent="0.2">
      <c r="A244" s="128" t="str">
        <f t="shared" si="63"/>
        <v>Этап размещения 4</v>
      </c>
      <c r="B244" s="137" t="str">
        <f t="shared" si="63"/>
        <v>НРА</v>
      </c>
      <c r="C244" s="130">
        <f t="shared" si="62"/>
        <v>86029426.310000002</v>
      </c>
      <c r="D244" s="160" t="e">
        <f t="shared" si="62"/>
        <v>#DIV/0!</v>
      </c>
      <c r="E244" s="160" t="e">
        <f t="shared" ref="E244" si="65">C244/D244</f>
        <v>#DIV/0!</v>
      </c>
      <c r="F244" s="116"/>
      <c r="G244" s="58"/>
      <c r="H244" s="58"/>
      <c r="I244" s="163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9"/>
      <c r="U244" s="58"/>
      <c r="W244" s="1"/>
    </row>
    <row r="245" spans="1:23" x14ac:dyDescent="0.2">
      <c r="A245" s="128" t="str">
        <f t="shared" si="63"/>
        <v>Этап размещения 5</v>
      </c>
      <c r="B245" s="137" t="str">
        <f t="shared" si="63"/>
        <v>НРА</v>
      </c>
      <c r="C245" s="130">
        <f t="shared" si="62"/>
        <v>309758559.74999994</v>
      </c>
      <c r="D245" s="160" t="e">
        <f t="shared" si="62"/>
        <v>#DIV/0!</v>
      </c>
      <c r="E245" s="160" t="e">
        <f t="shared" ref="E245" si="66">C245/D245</f>
        <v>#DIV/0!</v>
      </c>
      <c r="F245" s="116"/>
      <c r="G245" s="58"/>
      <c r="H245" s="58"/>
      <c r="I245" s="163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9"/>
      <c r="U245" s="58"/>
      <c r="W245" s="1"/>
    </row>
    <row r="246" spans="1:23" x14ac:dyDescent="0.2">
      <c r="A246" s="412" t="s">
        <v>72</v>
      </c>
      <c r="B246" s="413"/>
      <c r="C246" s="130">
        <f>SUM(C241:C245)</f>
        <v>1266973404.1499999</v>
      </c>
      <c r="D246" s="160" t="e">
        <f>SUM(D241:D245)</f>
        <v>#DIV/0!</v>
      </c>
      <c r="E246" s="160" t="e">
        <f>C246/D246</f>
        <v>#DIV/0!</v>
      </c>
      <c r="F246" s="116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9"/>
      <c r="U246" s="58"/>
      <c r="W246" s="1"/>
    </row>
    <row r="247" spans="1:23" x14ac:dyDescent="0.2">
      <c r="A247" s="138"/>
      <c r="B247" s="131"/>
      <c r="C247" s="131"/>
      <c r="D247" s="139"/>
      <c r="E247" s="140"/>
      <c r="F247" s="116"/>
      <c r="G247" s="131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9"/>
      <c r="W247" s="1"/>
    </row>
    <row r="248" spans="1:23" x14ac:dyDescent="0.2">
      <c r="A248" s="138"/>
      <c r="B248" s="131"/>
      <c r="C248" s="131"/>
      <c r="D248" s="141"/>
      <c r="E248" s="114"/>
      <c r="F248" s="58"/>
      <c r="G248" s="140"/>
      <c r="H248" s="140"/>
      <c r="I248" s="114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</row>
    <row r="249" spans="1:23" ht="90" customHeight="1" x14ac:dyDescent="0.2">
      <c r="A249" s="142" t="s">
        <v>88</v>
      </c>
      <c r="B249" s="164">
        <f>ROUND(C246,2)</f>
        <v>1266973404.1500001</v>
      </c>
      <c r="C249" s="66"/>
      <c r="D249" s="143"/>
      <c r="E249" s="76"/>
      <c r="F249" s="76"/>
      <c r="G249" s="76"/>
      <c r="H249" s="76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</row>
    <row r="250" spans="1:23" x14ac:dyDescent="0.2">
      <c r="A250" s="58"/>
      <c r="B250" s="58"/>
      <c r="C250" s="58"/>
      <c r="D250" s="144"/>
      <c r="E250" s="58"/>
      <c r="F250" s="14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</row>
    <row r="251" spans="1:23" x14ac:dyDescent="0.2">
      <c r="A251" s="62"/>
      <c r="B251" s="58"/>
      <c r="C251" s="58"/>
      <c r="D251" s="77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1:23" x14ac:dyDescent="0.2">
      <c r="A252" s="58"/>
      <c r="B252" s="58"/>
      <c r="C252" s="58"/>
      <c r="D252" s="6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3" ht="18" customHeight="1" x14ac:dyDescent="0.2">
      <c r="A253" s="385" t="s">
        <v>16</v>
      </c>
      <c r="B253" s="385" t="s">
        <v>178</v>
      </c>
      <c r="C253" s="399" t="s">
        <v>90</v>
      </c>
      <c r="D253" s="400"/>
      <c r="E253" s="400"/>
      <c r="F253" s="401"/>
      <c r="G253" s="402" t="s">
        <v>91</v>
      </c>
      <c r="H253" s="403"/>
      <c r="I253" s="403"/>
      <c r="J253" s="403"/>
      <c r="K253" s="403"/>
      <c r="L253" s="403"/>
      <c r="M253" s="403"/>
      <c r="N253" s="403"/>
      <c r="O253" s="403"/>
      <c r="P253" s="403"/>
      <c r="Q253" s="404"/>
      <c r="R253" s="58"/>
      <c r="S253" s="58"/>
      <c r="T253" s="58"/>
      <c r="U253" s="58"/>
    </row>
    <row r="254" spans="1:23" ht="18" customHeight="1" x14ac:dyDescent="0.2">
      <c r="A254" s="386"/>
      <c r="B254" s="386"/>
      <c r="C254" s="408" t="s">
        <v>92</v>
      </c>
      <c r="D254" s="409"/>
      <c r="E254" s="408" t="s">
        <v>93</v>
      </c>
      <c r="F254" s="409"/>
      <c r="G254" s="405"/>
      <c r="H254" s="406"/>
      <c r="I254" s="406"/>
      <c r="J254" s="406"/>
      <c r="K254" s="406"/>
      <c r="L254" s="406"/>
      <c r="M254" s="406"/>
      <c r="N254" s="406"/>
      <c r="O254" s="406"/>
      <c r="P254" s="406"/>
      <c r="Q254" s="407"/>
      <c r="R254" s="58"/>
      <c r="S254" s="58"/>
      <c r="T254" s="58"/>
      <c r="U254" s="58"/>
    </row>
    <row r="255" spans="1:23" ht="18" customHeight="1" x14ac:dyDescent="0.2">
      <c r="A255" s="387"/>
      <c r="B255" s="387"/>
      <c r="C255" s="186" t="s">
        <v>94</v>
      </c>
      <c r="D255" s="146" t="s">
        <v>95</v>
      </c>
      <c r="E255" s="186" t="s">
        <v>94</v>
      </c>
      <c r="F255" s="186" t="s">
        <v>95</v>
      </c>
      <c r="G255" s="147">
        <v>44228</v>
      </c>
      <c r="H255" s="147">
        <v>44256</v>
      </c>
      <c r="I255" s="147">
        <v>44287</v>
      </c>
      <c r="J255" s="147">
        <v>44317</v>
      </c>
      <c r="K255" s="147">
        <v>44348</v>
      </c>
      <c r="L255" s="147">
        <v>44378</v>
      </c>
      <c r="M255" s="147">
        <v>44409</v>
      </c>
      <c r="N255" s="147">
        <v>44440</v>
      </c>
      <c r="O255" s="147">
        <v>44470</v>
      </c>
      <c r="P255" s="147">
        <v>44501</v>
      </c>
      <c r="Q255" s="147">
        <v>44531</v>
      </c>
      <c r="R255" s="58"/>
      <c r="S255" s="58"/>
      <c r="T255" s="58"/>
      <c r="U255" s="58"/>
    </row>
    <row r="256" spans="1:23" x14ac:dyDescent="0.2">
      <c r="A256" s="87" t="str">
        <f t="shared" ref="A256:A270" si="67">A33</f>
        <v>Первый</v>
      </c>
      <c r="B256" s="10"/>
      <c r="C256" s="148">
        <v>6.999999999999984E-2</v>
      </c>
      <c r="D256" s="148">
        <v>1.0499999999999998</v>
      </c>
      <c r="E256" s="148">
        <v>0</v>
      </c>
      <c r="F256" s="148">
        <v>0.91999999999999993</v>
      </c>
      <c r="G256" s="165">
        <v>0.08</v>
      </c>
      <c r="H256" s="165">
        <v>0.09</v>
      </c>
      <c r="I256" s="165">
        <v>0.11999999999999988</v>
      </c>
      <c r="J256" s="165">
        <v>-3.0000000000000027E-2</v>
      </c>
      <c r="K256" s="165">
        <v>0</v>
      </c>
      <c r="L256" s="165">
        <v>-0.20999999999999996</v>
      </c>
      <c r="M256" s="165">
        <v>-0.05</v>
      </c>
      <c r="N256" s="165">
        <v>0.46</v>
      </c>
      <c r="O256" s="165">
        <v>0.4</v>
      </c>
      <c r="P256" s="165">
        <v>0.37</v>
      </c>
      <c r="Q256" s="165">
        <v>0.11</v>
      </c>
      <c r="R256" s="58"/>
      <c r="S256" s="58"/>
      <c r="T256" s="58"/>
      <c r="U256" s="58"/>
    </row>
    <row r="257" spans="1:21" x14ac:dyDescent="0.2">
      <c r="A257" s="87" t="str">
        <f t="shared" si="67"/>
        <v>Россия 1</v>
      </c>
      <c r="B257" s="10"/>
      <c r="C257" s="148">
        <v>7.0000000000000062E-2</v>
      </c>
      <c r="D257" s="148">
        <v>0.62999999999999989</v>
      </c>
      <c r="E257" s="148">
        <v>0</v>
      </c>
      <c r="F257" s="148">
        <v>0.52</v>
      </c>
      <c r="G257" s="165">
        <v>0.08</v>
      </c>
      <c r="H257" s="165">
        <v>0.09</v>
      </c>
      <c r="I257" s="165">
        <v>0.11999999999999988</v>
      </c>
      <c r="J257" s="165">
        <v>-3.0000000000000027E-2</v>
      </c>
      <c r="K257" s="165">
        <v>0</v>
      </c>
      <c r="L257" s="165">
        <v>-0.20999999999999996</v>
      </c>
      <c r="M257" s="165">
        <v>-0.05</v>
      </c>
      <c r="N257" s="165">
        <v>0.46</v>
      </c>
      <c r="O257" s="165">
        <v>0.4</v>
      </c>
      <c r="P257" s="165">
        <v>0.37</v>
      </c>
      <c r="Q257" s="165">
        <v>0.11</v>
      </c>
      <c r="R257" s="58"/>
      <c r="S257" s="58"/>
      <c r="T257" s="58"/>
      <c r="U257" s="58"/>
    </row>
    <row r="258" spans="1:21" x14ac:dyDescent="0.2">
      <c r="A258" s="87" t="str">
        <f t="shared" si="67"/>
        <v>НТВ</v>
      </c>
      <c r="B258" s="10"/>
      <c r="C258" s="148">
        <v>7.0000000000000062E-2</v>
      </c>
      <c r="D258" s="148">
        <v>0.83000000000000007</v>
      </c>
      <c r="E258" s="148">
        <v>0</v>
      </c>
      <c r="F258" s="148">
        <v>0.71000000000000019</v>
      </c>
      <c r="G258" s="165">
        <v>0.08</v>
      </c>
      <c r="H258" s="165">
        <v>0.09</v>
      </c>
      <c r="I258" s="165">
        <v>0.11999999999999988</v>
      </c>
      <c r="J258" s="165">
        <v>-3.0000000000000027E-2</v>
      </c>
      <c r="K258" s="165">
        <v>0</v>
      </c>
      <c r="L258" s="165">
        <v>-0.20999999999999996</v>
      </c>
      <c r="M258" s="165">
        <v>-0.05</v>
      </c>
      <c r="N258" s="165">
        <v>0.46</v>
      </c>
      <c r="O258" s="165">
        <v>0.4</v>
      </c>
      <c r="P258" s="165">
        <v>0.37</v>
      </c>
      <c r="Q258" s="165">
        <v>0.11</v>
      </c>
      <c r="R258" s="58"/>
      <c r="S258" s="58"/>
      <c r="T258" s="58"/>
      <c r="U258" s="58"/>
    </row>
    <row r="259" spans="1:21" x14ac:dyDescent="0.2">
      <c r="A259" s="87" t="str">
        <f t="shared" si="67"/>
        <v>ТНТ</v>
      </c>
      <c r="B259" s="10"/>
      <c r="C259" s="148">
        <v>7.0000000000000062E-2</v>
      </c>
      <c r="D259" s="148">
        <v>0.74</v>
      </c>
      <c r="E259" s="148">
        <v>0</v>
      </c>
      <c r="F259" s="148">
        <v>0.62999999999999989</v>
      </c>
      <c r="G259" s="165">
        <v>0.08</v>
      </c>
      <c r="H259" s="165">
        <v>0.09</v>
      </c>
      <c r="I259" s="165">
        <v>0.11999999999999988</v>
      </c>
      <c r="J259" s="165">
        <v>-3.0000000000000027E-2</v>
      </c>
      <c r="K259" s="165">
        <v>0</v>
      </c>
      <c r="L259" s="165">
        <v>-0.20999999999999996</v>
      </c>
      <c r="M259" s="165">
        <v>-0.05</v>
      </c>
      <c r="N259" s="165">
        <v>0.46</v>
      </c>
      <c r="O259" s="165">
        <v>0.4</v>
      </c>
      <c r="P259" s="165">
        <v>0.37</v>
      </c>
      <c r="Q259" s="165">
        <v>0.11</v>
      </c>
      <c r="R259" s="58"/>
      <c r="S259" s="58"/>
      <c r="T259" s="58"/>
      <c r="U259" s="58"/>
    </row>
    <row r="260" spans="1:21" x14ac:dyDescent="0.2">
      <c r="A260" s="87" t="str">
        <f t="shared" si="67"/>
        <v>СТС</v>
      </c>
      <c r="B260" s="10"/>
      <c r="C260" s="148">
        <v>7.0000000000000062E-2</v>
      </c>
      <c r="D260" s="148">
        <v>0.64999999999999991</v>
      </c>
      <c r="E260" s="148">
        <v>0</v>
      </c>
      <c r="F260" s="148">
        <v>0.54</v>
      </c>
      <c r="G260" s="165">
        <v>0.08</v>
      </c>
      <c r="H260" s="165">
        <v>0.09</v>
      </c>
      <c r="I260" s="165">
        <v>0.11999999999999988</v>
      </c>
      <c r="J260" s="165">
        <v>-3.0000000000000027E-2</v>
      </c>
      <c r="K260" s="165">
        <v>0</v>
      </c>
      <c r="L260" s="165">
        <v>-0.20999999999999996</v>
      </c>
      <c r="M260" s="165">
        <v>-0.05</v>
      </c>
      <c r="N260" s="165">
        <v>0.46</v>
      </c>
      <c r="O260" s="165">
        <v>0.4</v>
      </c>
      <c r="P260" s="165">
        <v>0.37</v>
      </c>
      <c r="Q260" s="165">
        <v>0.11</v>
      </c>
      <c r="R260" s="58"/>
      <c r="S260" s="58"/>
      <c r="T260" s="58"/>
      <c r="U260" s="58"/>
    </row>
    <row r="261" spans="1:21" x14ac:dyDescent="0.2">
      <c r="A261" s="87" t="str">
        <f t="shared" si="67"/>
        <v>5-канал</v>
      </c>
      <c r="B261" s="10"/>
      <c r="C261" s="148">
        <v>7.0000000000000062E-2</v>
      </c>
      <c r="D261" s="148">
        <v>0.34000000000000008</v>
      </c>
      <c r="E261" s="148">
        <v>0</v>
      </c>
      <c r="F261" s="148">
        <v>0.25</v>
      </c>
      <c r="G261" s="165">
        <v>0.08</v>
      </c>
      <c r="H261" s="165">
        <v>0.09</v>
      </c>
      <c r="I261" s="165">
        <v>0.11999999999999988</v>
      </c>
      <c r="J261" s="165">
        <v>-3.0000000000000027E-2</v>
      </c>
      <c r="K261" s="165">
        <v>0</v>
      </c>
      <c r="L261" s="165">
        <v>-0.20999999999999996</v>
      </c>
      <c r="M261" s="165">
        <v>-0.05</v>
      </c>
      <c r="N261" s="165">
        <v>0.46</v>
      </c>
      <c r="O261" s="165">
        <v>0.4</v>
      </c>
      <c r="P261" s="165">
        <v>0.37</v>
      </c>
      <c r="Q261" s="165">
        <v>0.11</v>
      </c>
      <c r="R261" s="58"/>
      <c r="S261" s="58"/>
      <c r="T261" s="58"/>
      <c r="U261" s="58"/>
    </row>
    <row r="262" spans="1:21" x14ac:dyDescent="0.2">
      <c r="A262" s="87" t="str">
        <f t="shared" si="67"/>
        <v>РЕН ТВ</v>
      </c>
      <c r="B262" s="10"/>
      <c r="C262" s="148">
        <v>7.0000000000000062E-2</v>
      </c>
      <c r="D262" s="148">
        <v>0.34000000000000008</v>
      </c>
      <c r="E262" s="148">
        <v>0</v>
      </c>
      <c r="F262" s="148">
        <v>0.25</v>
      </c>
      <c r="G262" s="165">
        <v>0.08</v>
      </c>
      <c r="H262" s="165">
        <v>0.09</v>
      </c>
      <c r="I262" s="165">
        <v>0.11999999999999988</v>
      </c>
      <c r="J262" s="165">
        <v>-3.0000000000000027E-2</v>
      </c>
      <c r="K262" s="165">
        <v>0</v>
      </c>
      <c r="L262" s="165">
        <v>-0.20999999999999996</v>
      </c>
      <c r="M262" s="165">
        <v>-0.05</v>
      </c>
      <c r="N262" s="165">
        <v>0.46</v>
      </c>
      <c r="O262" s="165">
        <v>0.4</v>
      </c>
      <c r="P262" s="165">
        <v>0.37</v>
      </c>
      <c r="Q262" s="165">
        <v>0.11</v>
      </c>
      <c r="R262" s="58"/>
      <c r="S262" s="58"/>
      <c r="T262" s="58"/>
      <c r="U262" s="58"/>
    </row>
    <row r="263" spans="1:21" x14ac:dyDescent="0.2">
      <c r="A263" s="87" t="str">
        <f t="shared" si="67"/>
        <v>Домашний</v>
      </c>
      <c r="B263" s="10"/>
      <c r="C263" s="148">
        <v>7.0000000000000062E-2</v>
      </c>
      <c r="D263" s="148">
        <v>0.25</v>
      </c>
      <c r="E263" s="148">
        <v>0</v>
      </c>
      <c r="F263" s="148">
        <v>0.16999999999999993</v>
      </c>
      <c r="G263" s="165">
        <v>0.08</v>
      </c>
      <c r="H263" s="165">
        <v>0.09</v>
      </c>
      <c r="I263" s="165">
        <v>0.11999999999999988</v>
      </c>
      <c r="J263" s="165">
        <v>-3.0000000000000027E-2</v>
      </c>
      <c r="K263" s="165">
        <v>0</v>
      </c>
      <c r="L263" s="165">
        <v>-0.20999999999999996</v>
      </c>
      <c r="M263" s="165">
        <v>-0.05</v>
      </c>
      <c r="N263" s="165">
        <v>0.46</v>
      </c>
      <c r="O263" s="165">
        <v>0.4</v>
      </c>
      <c r="P263" s="165">
        <v>0.37</v>
      </c>
      <c r="Q263" s="165">
        <v>0.11</v>
      </c>
      <c r="R263" s="58"/>
      <c r="S263" s="58"/>
      <c r="T263" s="58"/>
      <c r="U263" s="58"/>
    </row>
    <row r="264" spans="1:21" x14ac:dyDescent="0.2">
      <c r="A264" s="87" t="str">
        <f t="shared" si="67"/>
        <v>ТВ-3</v>
      </c>
      <c r="B264" s="10"/>
      <c r="C264" s="148">
        <v>7.0000000000000062E-2</v>
      </c>
      <c r="D264" s="148">
        <v>0.18</v>
      </c>
      <c r="E264" s="148">
        <v>0</v>
      </c>
      <c r="F264" s="148">
        <v>0.1</v>
      </c>
      <c r="G264" s="165">
        <v>0.08</v>
      </c>
      <c r="H264" s="165">
        <v>0.09</v>
      </c>
      <c r="I264" s="165">
        <v>0.11999999999999988</v>
      </c>
      <c r="J264" s="165">
        <v>-3.0000000000000027E-2</v>
      </c>
      <c r="K264" s="165">
        <v>0</v>
      </c>
      <c r="L264" s="165">
        <v>-0.20999999999999996</v>
      </c>
      <c r="M264" s="165">
        <v>-0.05</v>
      </c>
      <c r="N264" s="165">
        <v>0.46</v>
      </c>
      <c r="O264" s="165">
        <v>0.4</v>
      </c>
      <c r="P264" s="165">
        <v>0.37</v>
      </c>
      <c r="Q264" s="165">
        <v>0.11</v>
      </c>
      <c r="R264" s="58"/>
      <c r="S264" s="58"/>
      <c r="T264" s="58"/>
      <c r="U264" s="58"/>
    </row>
    <row r="265" spans="1:21" x14ac:dyDescent="0.2">
      <c r="A265" s="87" t="str">
        <f t="shared" si="67"/>
        <v>Пятница</v>
      </c>
      <c r="B265" s="10"/>
      <c r="C265" s="148">
        <v>7.0000000000000062E-2</v>
      </c>
      <c r="D265" s="148">
        <v>0.18</v>
      </c>
      <c r="E265" s="148">
        <v>0</v>
      </c>
      <c r="F265" s="148">
        <v>0.1</v>
      </c>
      <c r="G265" s="165">
        <v>0.08</v>
      </c>
      <c r="H265" s="165">
        <v>0.09</v>
      </c>
      <c r="I265" s="165">
        <v>0.11999999999999988</v>
      </c>
      <c r="J265" s="165">
        <v>-3.0000000000000027E-2</v>
      </c>
      <c r="K265" s="165">
        <v>0</v>
      </c>
      <c r="L265" s="165">
        <v>-0.20999999999999996</v>
      </c>
      <c r="M265" s="165">
        <v>-0.05</v>
      </c>
      <c r="N265" s="165">
        <v>0.46</v>
      </c>
      <c r="O265" s="165">
        <v>0.4</v>
      </c>
      <c r="P265" s="165">
        <v>0.37</v>
      </c>
      <c r="Q265" s="165">
        <v>0.11</v>
      </c>
      <c r="R265" s="58"/>
      <c r="S265" s="58"/>
      <c r="T265" s="58"/>
      <c r="U265" s="58"/>
    </row>
    <row r="266" spans="1:21" x14ac:dyDescent="0.2">
      <c r="A266" s="87" t="str">
        <f t="shared" si="67"/>
        <v>ТВЦентр</v>
      </c>
      <c r="B266" s="10"/>
      <c r="C266" s="148">
        <v>7.0000000000000062E-2</v>
      </c>
      <c r="D266" s="148">
        <v>7.0000000000000062E-2</v>
      </c>
      <c r="E266" s="148">
        <v>0</v>
      </c>
      <c r="F266" s="148">
        <v>7.0000000000000062E-2</v>
      </c>
      <c r="G266" s="165">
        <v>0.08</v>
      </c>
      <c r="H266" s="165">
        <v>0.09</v>
      </c>
      <c r="I266" s="165">
        <v>0.11999999999999988</v>
      </c>
      <c r="J266" s="165">
        <v>-3.0000000000000027E-2</v>
      </c>
      <c r="K266" s="165">
        <v>0</v>
      </c>
      <c r="L266" s="165">
        <v>-0.20999999999999996</v>
      </c>
      <c r="M266" s="165">
        <v>-0.05</v>
      </c>
      <c r="N266" s="165">
        <v>0.46</v>
      </c>
      <c r="O266" s="165">
        <v>0.4</v>
      </c>
      <c r="P266" s="165">
        <v>0.37</v>
      </c>
      <c r="Q266" s="165">
        <v>0.11</v>
      </c>
      <c r="R266" s="58"/>
      <c r="S266" s="58"/>
      <c r="T266" s="58"/>
      <c r="U266" s="58"/>
    </row>
    <row r="267" spans="1:21" x14ac:dyDescent="0.2">
      <c r="A267" s="87" t="str">
        <f t="shared" si="67"/>
        <v>Звезда</v>
      </c>
      <c r="B267" s="10"/>
      <c r="C267" s="148">
        <v>7.0000000000000062E-2</v>
      </c>
      <c r="D267" s="148">
        <v>7.0000000000000062E-2</v>
      </c>
      <c r="E267" s="148">
        <v>0</v>
      </c>
      <c r="F267" s="148">
        <v>7.0000000000000062E-2</v>
      </c>
      <c r="G267" s="165">
        <v>0.08</v>
      </c>
      <c r="H267" s="165">
        <v>0.09</v>
      </c>
      <c r="I267" s="165">
        <v>0.11999999999999988</v>
      </c>
      <c r="J267" s="165">
        <v>-3.0000000000000027E-2</v>
      </c>
      <c r="K267" s="165">
        <v>0</v>
      </c>
      <c r="L267" s="165">
        <v>-0.20999999999999996</v>
      </c>
      <c r="M267" s="165">
        <v>-0.05</v>
      </c>
      <c r="N267" s="165">
        <v>0.46</v>
      </c>
      <c r="O267" s="165">
        <v>0.4</v>
      </c>
      <c r="P267" s="165">
        <v>0.37</v>
      </c>
      <c r="Q267" s="165">
        <v>0.11</v>
      </c>
      <c r="R267" s="58"/>
      <c r="S267" s="58"/>
      <c r="T267" s="58"/>
      <c r="U267" s="58"/>
    </row>
    <row r="268" spans="1:21" x14ac:dyDescent="0.2">
      <c r="A268" s="87" t="str">
        <f t="shared" si="67"/>
        <v>Россия 24</v>
      </c>
      <c r="B268" s="10"/>
      <c r="C268" s="148">
        <v>7.0000000000000062E-2</v>
      </c>
      <c r="D268" s="148">
        <v>7.0000000000000062E-2</v>
      </c>
      <c r="E268" s="148">
        <v>0</v>
      </c>
      <c r="F268" s="148">
        <v>7.0000000000000062E-2</v>
      </c>
      <c r="G268" s="165">
        <v>0.08</v>
      </c>
      <c r="H268" s="165">
        <v>0.09</v>
      </c>
      <c r="I268" s="165">
        <v>0.11999999999999988</v>
      </c>
      <c r="J268" s="165">
        <v>-3.0000000000000027E-2</v>
      </c>
      <c r="K268" s="165">
        <v>0</v>
      </c>
      <c r="L268" s="165">
        <v>-0.20999999999999996</v>
      </c>
      <c r="M268" s="165">
        <v>-0.05</v>
      </c>
      <c r="N268" s="165">
        <v>0.46</v>
      </c>
      <c r="O268" s="165">
        <v>0.4</v>
      </c>
      <c r="P268" s="165">
        <v>0.37</v>
      </c>
      <c r="Q268" s="165">
        <v>0.11</v>
      </c>
      <c r="R268" s="58"/>
      <c r="S268" s="58"/>
      <c r="T268" s="58"/>
      <c r="U268" s="58"/>
    </row>
    <row r="269" spans="1:21" x14ac:dyDescent="0.2">
      <c r="A269" s="87" t="str">
        <f t="shared" si="67"/>
        <v>МИР</v>
      </c>
      <c r="B269" s="10"/>
      <c r="C269" s="148">
        <v>7.0000000000000062E-2</v>
      </c>
      <c r="D269" s="148">
        <v>7.0000000000000062E-2</v>
      </c>
      <c r="E269" s="148">
        <v>0</v>
      </c>
      <c r="F269" s="148">
        <v>7.0000000000000062E-2</v>
      </c>
      <c r="G269" s="165">
        <v>0.08</v>
      </c>
      <c r="H269" s="165">
        <v>0.09</v>
      </c>
      <c r="I269" s="165">
        <v>0.11999999999999988</v>
      </c>
      <c r="J269" s="165">
        <v>-3.0000000000000027E-2</v>
      </c>
      <c r="K269" s="165">
        <v>0</v>
      </c>
      <c r="L269" s="165">
        <v>-0.20999999999999996</v>
      </c>
      <c r="M269" s="165">
        <v>-0.05</v>
      </c>
      <c r="N269" s="165">
        <v>0.46</v>
      </c>
      <c r="O269" s="165">
        <v>0.4</v>
      </c>
      <c r="P269" s="165">
        <v>0.37</v>
      </c>
      <c r="Q269" s="165">
        <v>0.11</v>
      </c>
      <c r="R269" s="58"/>
      <c r="S269" s="58"/>
      <c r="T269" s="58"/>
      <c r="U269" s="58"/>
    </row>
    <row r="270" spans="1:21" x14ac:dyDescent="0.2">
      <c r="A270" s="87" t="str">
        <f t="shared" si="67"/>
        <v>Единый рекламный канал (ЕРК)</v>
      </c>
      <c r="B270" s="10"/>
      <c r="C270" s="148" t="s">
        <v>96</v>
      </c>
      <c r="D270" s="148" t="s">
        <v>96</v>
      </c>
      <c r="E270" s="148" t="s">
        <v>96</v>
      </c>
      <c r="F270" s="148" t="s">
        <v>96</v>
      </c>
      <c r="G270" s="165">
        <v>0</v>
      </c>
      <c r="H270" s="165">
        <v>0.1</v>
      </c>
      <c r="I270" s="165">
        <v>0.15</v>
      </c>
      <c r="J270" s="165">
        <v>0</v>
      </c>
      <c r="K270" s="165">
        <v>0</v>
      </c>
      <c r="L270" s="165">
        <v>-0.2</v>
      </c>
      <c r="M270" s="165">
        <v>-0.12</v>
      </c>
      <c r="N270" s="165">
        <v>0.44</v>
      </c>
      <c r="O270" s="165">
        <v>0.38</v>
      </c>
      <c r="P270" s="165">
        <v>0.38</v>
      </c>
      <c r="Q270" s="165">
        <v>0.1</v>
      </c>
      <c r="R270" s="58"/>
      <c r="S270" s="58"/>
      <c r="T270" s="58"/>
      <c r="U270" s="58"/>
    </row>
    <row r="271" spans="1:21" x14ac:dyDescent="0.2">
      <c r="A271" s="58"/>
      <c r="B271" s="58"/>
      <c r="C271" s="58"/>
      <c r="D271" s="61"/>
      <c r="E271" s="58"/>
      <c r="F271" s="58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58"/>
      <c r="S271" s="58"/>
      <c r="T271" s="58"/>
      <c r="U271" s="58"/>
    </row>
    <row r="272" spans="1:21" x14ac:dyDescent="0.2">
      <c r="A272" s="63" t="s">
        <v>196</v>
      </c>
      <c r="B272" s="58"/>
      <c r="C272" s="58"/>
      <c r="D272" s="6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</row>
    <row r="273" spans="1:21" x14ac:dyDescent="0.2">
      <c r="A273" s="58"/>
      <c r="B273" s="58"/>
      <c r="C273" s="58"/>
      <c r="D273" s="6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</row>
    <row r="274" spans="1:21" x14ac:dyDescent="0.2">
      <c r="A274" s="58"/>
      <c r="B274" s="58"/>
      <c r="C274" s="58"/>
      <c r="D274" s="6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</row>
    <row r="275" spans="1:21" ht="23.25" x14ac:dyDescent="0.2">
      <c r="A275" s="375" t="s">
        <v>185</v>
      </c>
      <c r="B275" s="375"/>
      <c r="C275" s="375"/>
      <c r="D275" s="375"/>
      <c r="E275" s="375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</row>
    <row r="276" spans="1:21" ht="26.25" x14ac:dyDescent="0.2">
      <c r="A276" s="398" t="s">
        <v>186</v>
      </c>
      <c r="B276" s="398"/>
      <c r="C276" s="398"/>
      <c r="D276" s="398"/>
      <c r="E276" s="39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</row>
    <row r="277" spans="1:21" x14ac:dyDescent="0.2">
      <c r="A277" s="58"/>
      <c r="B277" s="58"/>
      <c r="C277" s="58"/>
      <c r="D277" s="6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</row>
    <row r="278" spans="1:21" x14ac:dyDescent="0.2">
      <c r="A278" s="58"/>
      <c r="B278" s="58"/>
      <c r="C278" s="58"/>
      <c r="D278" s="6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:21" x14ac:dyDescent="0.2">
      <c r="A279" s="58"/>
      <c r="B279" s="58"/>
      <c r="C279" s="58"/>
      <c r="D279" s="6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</row>
  </sheetData>
  <sheetProtection algorithmName="SHA-512" hashValue="YlTa6csd3LghVT4trIKBZIrMeJ1cCTUOkRSiKDvAqKlQv0bZb3NbEk8p0tpkVAOfJoE3qqfSAF2toNUvyMv1dw==" saltValue="XlA9YhCkWWuUJhTOTs9cXg==" spinCount="100000" sheet="1" objects="1" scenarios="1"/>
  <mergeCells count="141">
    <mergeCell ref="A61:B61"/>
    <mergeCell ref="U108:U110"/>
    <mergeCell ref="F69:H70"/>
    <mergeCell ref="I69:J70"/>
    <mergeCell ref="F169:G170"/>
    <mergeCell ref="H169:H170"/>
    <mergeCell ref="K169:K170"/>
    <mergeCell ref="A4:U4"/>
    <mergeCell ref="A139:B139"/>
    <mergeCell ref="A147:A149"/>
    <mergeCell ref="B147:B149"/>
    <mergeCell ref="D147:E148"/>
    <mergeCell ref="I147:J148"/>
    <mergeCell ref="L147:L149"/>
    <mergeCell ref="A22:B22"/>
    <mergeCell ref="A30:A32"/>
    <mergeCell ref="B30:B32"/>
    <mergeCell ref="D30:E31"/>
    <mergeCell ref="F30:H31"/>
    <mergeCell ref="B108:B110"/>
    <mergeCell ref="D108:E109"/>
    <mergeCell ref="F108:H109"/>
    <mergeCell ref="R52:R54"/>
    <mergeCell ref="A55:B55"/>
    <mergeCell ref="A56:B56"/>
    <mergeCell ref="A57:B57"/>
    <mergeCell ref="T30:T32"/>
    <mergeCell ref="U30:U32"/>
    <mergeCell ref="A52:B54"/>
    <mergeCell ref="C52:C54"/>
    <mergeCell ref="D52:E53"/>
    <mergeCell ref="F52:H53"/>
    <mergeCell ref="I52:J53"/>
    <mergeCell ref="K52:M53"/>
    <mergeCell ref="N52:O53"/>
    <mergeCell ref="P52:P54"/>
    <mergeCell ref="I30:J31"/>
    <mergeCell ref="K30:M31"/>
    <mergeCell ref="N30:O31"/>
    <mergeCell ref="P30:P32"/>
    <mergeCell ref="Q30:Q32"/>
    <mergeCell ref="R30:R32"/>
    <mergeCell ref="Q52:Q54"/>
    <mergeCell ref="K69:M70"/>
    <mergeCell ref="N69:O70"/>
    <mergeCell ref="A174:B174"/>
    <mergeCell ref="L169:L171"/>
    <mergeCell ref="M169:M171"/>
    <mergeCell ref="N169:N171"/>
    <mergeCell ref="A172:B172"/>
    <mergeCell ref="A173:B173"/>
    <mergeCell ref="M147:M149"/>
    <mergeCell ref="N147:N149"/>
    <mergeCell ref="A69:A71"/>
    <mergeCell ref="B69:B71"/>
    <mergeCell ref="D69:E70"/>
    <mergeCell ref="A95:B95"/>
    <mergeCell ref="A96:B96"/>
    <mergeCell ref="A100:B100"/>
    <mergeCell ref="A108:A110"/>
    <mergeCell ref="A130:B132"/>
    <mergeCell ref="C130:C132"/>
    <mergeCell ref="D130:E131"/>
    <mergeCell ref="F130:H131"/>
    <mergeCell ref="D169:E170"/>
    <mergeCell ref="I169:J170"/>
    <mergeCell ref="F147:G148"/>
    <mergeCell ref="T69:T71"/>
    <mergeCell ref="U69:U71"/>
    <mergeCell ref="A91:B93"/>
    <mergeCell ref="C91:C93"/>
    <mergeCell ref="D91:E92"/>
    <mergeCell ref="F91:H92"/>
    <mergeCell ref="I91:J92"/>
    <mergeCell ref="A275:E275"/>
    <mergeCell ref="K91:M92"/>
    <mergeCell ref="N91:O92"/>
    <mergeCell ref="P91:P93"/>
    <mergeCell ref="Q91:Q93"/>
    <mergeCell ref="R91:R93"/>
    <mergeCell ref="A94:B94"/>
    <mergeCell ref="P69:P71"/>
    <mergeCell ref="Q69:Q71"/>
    <mergeCell ref="R69:R71"/>
    <mergeCell ref="Q130:Q132"/>
    <mergeCell ref="R130:R132"/>
    <mergeCell ref="A133:B133"/>
    <mergeCell ref="A134:B134"/>
    <mergeCell ref="A135:B135"/>
    <mergeCell ref="T108:T110"/>
    <mergeCell ref="A240:B240"/>
    <mergeCell ref="A276:E276"/>
    <mergeCell ref="A253:A255"/>
    <mergeCell ref="B253:B255"/>
    <mergeCell ref="C253:F253"/>
    <mergeCell ref="G253:Q254"/>
    <mergeCell ref="C254:D254"/>
    <mergeCell ref="E254:F254"/>
    <mergeCell ref="P147:P149"/>
    <mergeCell ref="Q147:Q149"/>
    <mergeCell ref="A178:B178"/>
    <mergeCell ref="A213:B213"/>
    <mergeCell ref="N208:O209"/>
    <mergeCell ref="P208:P210"/>
    <mergeCell ref="Q208:Q210"/>
    <mergeCell ref="A246:B246"/>
    <mergeCell ref="H147:H148"/>
    <mergeCell ref="K147:K148"/>
    <mergeCell ref="R208:R210"/>
    <mergeCell ref="A211:B211"/>
    <mergeCell ref="A212:B212"/>
    <mergeCell ref="A208:B210"/>
    <mergeCell ref="C208:C210"/>
    <mergeCell ref="D208:E209"/>
    <mergeCell ref="F208:H209"/>
    <mergeCell ref="I208:J209"/>
    <mergeCell ref="K208:M209"/>
    <mergeCell ref="R108:R110"/>
    <mergeCell ref="N186:O187"/>
    <mergeCell ref="P186:P188"/>
    <mergeCell ref="Q186:Q188"/>
    <mergeCell ref="R186:R188"/>
    <mergeCell ref="T186:T188"/>
    <mergeCell ref="U186:U188"/>
    <mergeCell ref="A186:A188"/>
    <mergeCell ref="B186:B188"/>
    <mergeCell ref="D186:E187"/>
    <mergeCell ref="F186:H187"/>
    <mergeCell ref="I186:J187"/>
    <mergeCell ref="K186:M187"/>
    <mergeCell ref="I130:J131"/>
    <mergeCell ref="K130:M131"/>
    <mergeCell ref="N130:O131"/>
    <mergeCell ref="P130:P132"/>
    <mergeCell ref="I108:J109"/>
    <mergeCell ref="K108:M109"/>
    <mergeCell ref="N108:O109"/>
    <mergeCell ref="P108:P110"/>
    <mergeCell ref="Q108:Q110"/>
    <mergeCell ref="A169:B171"/>
    <mergeCell ref="C169:C17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Z279"/>
  <sheetViews>
    <sheetView topLeftCell="A13" zoomScale="70" zoomScaleNormal="70" workbookViewId="0">
      <selection activeCell="B27" sqref="B27"/>
    </sheetView>
  </sheetViews>
  <sheetFormatPr defaultColWidth="9" defaultRowHeight="12.75" x14ac:dyDescent="0.2"/>
  <cols>
    <col min="1" max="1" width="34.5" style="1" customWidth="1"/>
    <col min="2" max="2" width="21.75" style="1" customWidth="1"/>
    <col min="3" max="3" width="22" style="1" customWidth="1"/>
    <col min="4" max="4" width="18.875" style="2" customWidth="1"/>
    <col min="5" max="5" width="22" style="1" customWidth="1"/>
    <col min="6" max="6" width="27.75" style="1" customWidth="1"/>
    <col min="7" max="7" width="21.375" style="1" customWidth="1"/>
    <col min="8" max="8" width="18.75" style="1" customWidth="1"/>
    <col min="9" max="9" width="17.375" style="1" customWidth="1"/>
    <col min="10" max="10" width="18.75" style="1" customWidth="1"/>
    <col min="11" max="11" width="20.5" style="1" customWidth="1"/>
    <col min="12" max="12" width="14.25" style="1" customWidth="1"/>
    <col min="13" max="14" width="13" style="1" bestFit="1" customWidth="1"/>
    <col min="15" max="15" width="8.625" style="1" customWidth="1"/>
    <col min="16" max="16" width="12.375" style="1" customWidth="1"/>
    <col min="17" max="18" width="9.875" style="1" customWidth="1"/>
    <col min="19" max="19" width="7.5" style="1" customWidth="1"/>
    <col min="20" max="20" width="8.875" style="1" customWidth="1"/>
    <col min="21" max="21" width="10.875" style="1" bestFit="1" customWidth="1"/>
    <col min="22" max="22" width="9" style="1"/>
    <col min="23" max="23" width="9.25" style="5" bestFit="1" customWidth="1"/>
    <col min="24" max="24" width="9.25" style="1" bestFit="1" customWidth="1"/>
    <col min="25" max="16384" width="9" style="1"/>
  </cols>
  <sheetData>
    <row r="1" spans="1:21" x14ac:dyDescent="0.2">
      <c r="A1" s="53"/>
      <c r="B1" s="54"/>
      <c r="C1" s="54"/>
      <c r="D1" s="55"/>
      <c r="E1" s="56"/>
      <c r="F1" s="56"/>
      <c r="G1" s="56"/>
      <c r="H1" s="56"/>
      <c r="I1" s="56"/>
      <c r="J1" s="57"/>
      <c r="K1" s="57"/>
      <c r="L1" s="57"/>
      <c r="M1" s="57"/>
      <c r="N1" s="58"/>
      <c r="O1" s="58"/>
      <c r="P1" s="58"/>
      <c r="Q1" s="58"/>
      <c r="R1" s="58"/>
      <c r="S1" s="58"/>
      <c r="T1" s="58"/>
      <c r="U1" s="58"/>
    </row>
    <row r="2" spans="1:21" x14ac:dyDescent="0.2">
      <c r="A2" s="60" t="s">
        <v>0</v>
      </c>
      <c r="B2" s="60"/>
      <c r="C2" s="60"/>
      <c r="D2" s="61"/>
      <c r="E2" s="56"/>
      <c r="F2" s="56"/>
      <c r="G2" s="56"/>
      <c r="H2" s="56"/>
      <c r="I2" s="56"/>
      <c r="J2" s="56"/>
      <c r="K2" s="56"/>
      <c r="L2" s="56"/>
      <c r="M2" s="58"/>
      <c r="N2" s="58"/>
      <c r="O2" s="58"/>
      <c r="P2" s="58"/>
      <c r="Q2" s="58"/>
      <c r="R2" s="58"/>
      <c r="S2" s="58"/>
      <c r="T2" s="58"/>
      <c r="U2" s="58"/>
    </row>
    <row r="3" spans="1:21" x14ac:dyDescent="0.2">
      <c r="A3" s="62"/>
      <c r="B3" s="62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1" customHeight="1" x14ac:dyDescent="0.2">
      <c r="A4" s="416" t="s">
        <v>233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</row>
    <row r="5" spans="1:21" x14ac:dyDescent="0.2">
      <c r="A5" s="64" t="s">
        <v>1</v>
      </c>
      <c r="B5" s="64"/>
      <c r="C5" s="64"/>
      <c r="D5" s="6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x14ac:dyDescent="0.2">
      <c r="A6" s="63"/>
      <c r="B6" s="64"/>
      <c r="C6" s="64"/>
      <c r="D6" s="6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x14ac:dyDescent="0.2">
      <c r="A7" s="63" t="s">
        <v>203</v>
      </c>
      <c r="B7" s="64"/>
      <c r="C7" s="64"/>
      <c r="D7" s="61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x14ac:dyDescent="0.2">
      <c r="A8" s="63" t="s">
        <v>2</v>
      </c>
      <c r="B8" s="58"/>
      <c r="C8" s="58"/>
      <c r="D8" s="6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x14ac:dyDescent="0.2">
      <c r="A9" s="63" t="s">
        <v>3</v>
      </c>
      <c r="B9" s="58"/>
      <c r="C9" s="58"/>
      <c r="D9" s="65"/>
      <c r="E9" s="58"/>
      <c r="F9" s="182">
        <v>1055811170.1249999</v>
      </c>
      <c r="G9" s="58"/>
      <c r="H9" s="58"/>
      <c r="I9" s="66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x14ac:dyDescent="0.2">
      <c r="A10" s="63" t="s">
        <v>4</v>
      </c>
      <c r="B10" s="58"/>
      <c r="C10" s="58"/>
      <c r="D10" s="6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x14ac:dyDescent="0.2">
      <c r="A11" s="63" t="s">
        <v>181</v>
      </c>
      <c r="B11" s="58"/>
      <c r="C11" s="58"/>
      <c r="D11" s="6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x14ac:dyDescent="0.2">
      <c r="A12" s="58"/>
      <c r="B12" s="58"/>
      <c r="C12" s="58"/>
      <c r="D12" s="65"/>
      <c r="E12" s="6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" customFormat="1" x14ac:dyDescent="0.2">
      <c r="A13" s="63" t="s">
        <v>230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s="3" customFormat="1" x14ac:dyDescent="0.2">
      <c r="A14" s="63" t="s">
        <v>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s="3" customFormat="1" x14ac:dyDescent="0.2">
      <c r="A15" s="63" t="s">
        <v>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s="3" customFormat="1" x14ac:dyDescent="0.2">
      <c r="A16" s="63" t="s">
        <v>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x14ac:dyDescent="0.2">
      <c r="A17" s="63"/>
      <c r="B17" s="58"/>
      <c r="C17" s="58"/>
      <c r="D17" s="65"/>
      <c r="E17" s="58"/>
      <c r="F17" s="66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x14ac:dyDescent="0.2">
      <c r="A18" s="63" t="s">
        <v>182</v>
      </c>
      <c r="B18" s="58"/>
      <c r="C18" s="58"/>
      <c r="D18" s="65"/>
      <c r="E18" s="58"/>
      <c r="F18" s="66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x14ac:dyDescent="0.2">
      <c r="A19" s="63" t="s">
        <v>8</v>
      </c>
      <c r="B19" s="58"/>
      <c r="C19" s="58"/>
      <c r="D19" s="6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x14ac:dyDescent="0.2">
      <c r="A20" s="63" t="s">
        <v>9</v>
      </c>
      <c r="B20" s="62"/>
      <c r="C20" s="58"/>
      <c r="D20" s="149"/>
      <c r="E20" s="62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x14ac:dyDescent="0.2">
      <c r="A21" s="63"/>
      <c r="B21" s="58"/>
      <c r="C21" s="58"/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x14ac:dyDescent="0.2">
      <c r="A22" s="410" t="s">
        <v>10</v>
      </c>
      <c r="B22" s="411"/>
      <c r="C22" s="58"/>
      <c r="D22" s="61"/>
      <c r="E22" s="68"/>
      <c r="F22" s="68"/>
      <c r="G22" s="69"/>
      <c r="H22" s="69"/>
      <c r="I22" s="68"/>
      <c r="J22" s="68"/>
      <c r="K22" s="68"/>
      <c r="L22" s="68"/>
      <c r="M22" s="68"/>
      <c r="N22" s="58"/>
      <c r="O22" s="58"/>
      <c r="P22" s="70"/>
      <c r="Q22" s="70"/>
      <c r="R22" s="70"/>
      <c r="S22" s="70"/>
      <c r="T22" s="70"/>
      <c r="U22" s="70"/>
    </row>
    <row r="23" spans="1:21" x14ac:dyDescent="0.2">
      <c r="A23" s="71" t="s">
        <v>11</v>
      </c>
      <c r="B23" s="72" t="s">
        <v>236</v>
      </c>
      <c r="C23" s="58"/>
      <c r="D23" s="61"/>
      <c r="E23" s="68"/>
      <c r="F23" s="68"/>
      <c r="G23" s="68"/>
      <c r="H23" s="68"/>
      <c r="I23" s="68"/>
      <c r="J23" s="68"/>
      <c r="K23" s="68"/>
      <c r="L23" s="68"/>
      <c r="M23" s="68"/>
      <c r="N23" s="58"/>
      <c r="O23" s="58"/>
      <c r="P23" s="70"/>
      <c r="Q23" s="70"/>
      <c r="R23" s="70"/>
      <c r="S23" s="70"/>
      <c r="T23" s="70"/>
      <c r="U23" s="70"/>
    </row>
    <row r="24" spans="1:21" x14ac:dyDescent="0.2">
      <c r="A24" s="71" t="s">
        <v>12</v>
      </c>
      <c r="B24" s="72" t="s">
        <v>189</v>
      </c>
      <c r="C24" s="58"/>
      <c r="D24" s="73"/>
      <c r="E24" s="69"/>
      <c r="F24" s="69"/>
      <c r="G24" s="69"/>
      <c r="H24" s="69"/>
      <c r="I24" s="68"/>
      <c r="J24" s="68"/>
      <c r="K24" s="68"/>
      <c r="L24" s="68"/>
      <c r="M24" s="68"/>
      <c r="N24" s="58"/>
      <c r="O24" s="58"/>
      <c r="P24" s="70"/>
      <c r="Q24" s="70"/>
      <c r="R24" s="70"/>
      <c r="S24" s="70"/>
      <c r="T24" s="70"/>
      <c r="U24" s="70"/>
    </row>
    <row r="25" spans="1:21" x14ac:dyDescent="0.2">
      <c r="A25" s="74" t="s">
        <v>13</v>
      </c>
      <c r="B25" s="72" t="s">
        <v>190</v>
      </c>
      <c r="C25" s="58"/>
      <c r="D25" s="73"/>
      <c r="E25" s="69"/>
      <c r="F25" s="69"/>
      <c r="G25" s="69"/>
      <c r="H25" s="69"/>
      <c r="I25" s="68"/>
      <c r="J25" s="68"/>
      <c r="K25" s="68"/>
      <c r="L25" s="68"/>
      <c r="M25" s="68"/>
      <c r="N25" s="58"/>
      <c r="O25" s="58"/>
      <c r="P25" s="70"/>
      <c r="Q25" s="70"/>
      <c r="R25" s="70"/>
      <c r="S25" s="70"/>
      <c r="T25" s="70"/>
      <c r="U25" s="70"/>
    </row>
    <row r="26" spans="1:21" x14ac:dyDescent="0.2">
      <c r="A26" s="74" t="s">
        <v>14</v>
      </c>
      <c r="B26" s="75">
        <v>238185507.62</v>
      </c>
      <c r="C26" s="76"/>
      <c r="D26" s="77"/>
      <c r="E26" s="76"/>
      <c r="F26" s="78"/>
      <c r="G26" s="58"/>
      <c r="H26" s="58"/>
      <c r="I26" s="58"/>
      <c r="J26" s="58"/>
      <c r="K26" s="58"/>
      <c r="L26" s="58"/>
      <c r="M26" s="58"/>
      <c r="N26" s="58"/>
      <c r="O26" s="58"/>
      <c r="P26" s="70"/>
      <c r="Q26" s="70"/>
      <c r="R26" s="70"/>
      <c r="S26" s="70"/>
      <c r="T26" s="70"/>
      <c r="U26" s="70"/>
    </row>
    <row r="27" spans="1:21" x14ac:dyDescent="0.2">
      <c r="A27" s="79" t="s">
        <v>15</v>
      </c>
      <c r="B27" s="314">
        <f>'детальное предложение 2021'!B27</f>
        <v>0</v>
      </c>
      <c r="C27" s="77"/>
      <c r="D27" s="77"/>
      <c r="E27" s="58"/>
      <c r="F27" s="68"/>
      <c r="G27" s="80"/>
      <c r="H27" s="58"/>
      <c r="I27" s="58"/>
      <c r="J27" s="58"/>
      <c r="K27" s="58"/>
      <c r="L27" s="58"/>
      <c r="M27" s="58"/>
      <c r="N27" s="58"/>
      <c r="O27" s="58"/>
      <c r="P27" s="70"/>
      <c r="Q27" s="70"/>
      <c r="R27" s="70"/>
      <c r="S27" s="70"/>
      <c r="T27" s="70"/>
      <c r="U27" s="70"/>
    </row>
    <row r="28" spans="1:21" x14ac:dyDescent="0.2">
      <c r="A28" s="58"/>
      <c r="B28" s="58"/>
      <c r="C28" s="58"/>
      <c r="D28" s="77"/>
      <c r="E28" s="81"/>
      <c r="F28" s="82"/>
      <c r="G28" s="58"/>
      <c r="H28" s="58"/>
      <c r="I28" s="58"/>
      <c r="J28" s="58"/>
      <c r="K28" s="58"/>
      <c r="L28" s="58"/>
      <c r="M28" s="82"/>
      <c r="N28" s="82"/>
      <c r="O28" s="58"/>
      <c r="P28" s="58"/>
      <c r="Q28" s="70"/>
      <c r="R28" s="70"/>
      <c r="S28" s="70"/>
      <c r="T28" s="70"/>
      <c r="U28" s="70"/>
    </row>
    <row r="29" spans="1:21" x14ac:dyDescent="0.2">
      <c r="A29" s="58"/>
      <c r="B29" s="58"/>
      <c r="C29" s="58"/>
      <c r="D29" s="61"/>
      <c r="E29" s="58"/>
      <c r="F29" s="58"/>
      <c r="G29" s="58"/>
      <c r="H29" s="58"/>
      <c r="I29" s="58"/>
      <c r="J29" s="58"/>
      <c r="K29" s="58"/>
      <c r="L29" s="58"/>
      <c r="M29" s="70"/>
      <c r="N29" s="58"/>
      <c r="O29" s="58"/>
      <c r="P29" s="58"/>
      <c r="Q29" s="70"/>
      <c r="R29" s="70"/>
      <c r="S29" s="70"/>
      <c r="T29" s="58"/>
      <c r="U29" s="58"/>
    </row>
    <row r="30" spans="1:21" x14ac:dyDescent="0.2">
      <c r="A30" s="385" t="s">
        <v>16</v>
      </c>
      <c r="B30" s="385" t="s">
        <v>17</v>
      </c>
      <c r="C30" s="83"/>
      <c r="D30" s="388" t="s">
        <v>14</v>
      </c>
      <c r="E30" s="389"/>
      <c r="F30" s="388" t="s">
        <v>18</v>
      </c>
      <c r="G30" s="392"/>
      <c r="H30" s="389"/>
      <c r="I30" s="379" t="s">
        <v>19</v>
      </c>
      <c r="J30" s="380"/>
      <c r="K30" s="379" t="s">
        <v>20</v>
      </c>
      <c r="L30" s="394"/>
      <c r="M30" s="380"/>
      <c r="N30" s="379" t="s">
        <v>21</v>
      </c>
      <c r="O30" s="380"/>
      <c r="P30" s="376" t="s">
        <v>22</v>
      </c>
      <c r="Q30" s="376" t="s">
        <v>23</v>
      </c>
      <c r="R30" s="376" t="s">
        <v>24</v>
      </c>
      <c r="S30" s="70"/>
      <c r="T30" s="376" t="s">
        <v>25</v>
      </c>
      <c r="U30" s="376" t="s">
        <v>26</v>
      </c>
    </row>
    <row r="31" spans="1:21" ht="29.25" customHeight="1" x14ac:dyDescent="0.2">
      <c r="A31" s="386"/>
      <c r="B31" s="386"/>
      <c r="C31" s="84" t="s">
        <v>27</v>
      </c>
      <c r="D31" s="390"/>
      <c r="E31" s="391"/>
      <c r="F31" s="390"/>
      <c r="G31" s="393"/>
      <c r="H31" s="391"/>
      <c r="I31" s="381"/>
      <c r="J31" s="382"/>
      <c r="K31" s="381"/>
      <c r="L31" s="395"/>
      <c r="M31" s="382"/>
      <c r="N31" s="381"/>
      <c r="O31" s="382"/>
      <c r="P31" s="377"/>
      <c r="Q31" s="377"/>
      <c r="R31" s="377"/>
      <c r="S31" s="70"/>
      <c r="T31" s="383"/>
      <c r="U31" s="383"/>
    </row>
    <row r="32" spans="1:21" ht="25.5" x14ac:dyDescent="0.2">
      <c r="A32" s="387"/>
      <c r="B32" s="387"/>
      <c r="C32" s="185"/>
      <c r="D32" s="85" t="s">
        <v>28</v>
      </c>
      <c r="E32" s="185" t="s">
        <v>29</v>
      </c>
      <c r="F32" s="86" t="s">
        <v>30</v>
      </c>
      <c r="G32" s="86" t="s">
        <v>174</v>
      </c>
      <c r="H32" s="86" t="s">
        <v>167</v>
      </c>
      <c r="I32" s="86" t="str">
        <f>G32</f>
        <v>февраль</v>
      </c>
      <c r="J32" s="86" t="str">
        <f>H32</f>
        <v>март</v>
      </c>
      <c r="K32" s="86" t="s">
        <v>30</v>
      </c>
      <c r="L32" s="86" t="str">
        <f>I32</f>
        <v>февраль</v>
      </c>
      <c r="M32" s="86" t="str">
        <f>J32</f>
        <v>март</v>
      </c>
      <c r="N32" s="86" t="str">
        <f>L32</f>
        <v>февраль</v>
      </c>
      <c r="O32" s="86" t="str">
        <f>M32</f>
        <v>март</v>
      </c>
      <c r="P32" s="378"/>
      <c r="Q32" s="378"/>
      <c r="R32" s="378"/>
      <c r="S32" s="70"/>
      <c r="T32" s="384"/>
      <c r="U32" s="384"/>
    </row>
    <row r="33" spans="1:26" x14ac:dyDescent="0.2">
      <c r="A33" s="87" t="s">
        <v>31</v>
      </c>
      <c r="B33" s="92" t="s">
        <v>32</v>
      </c>
      <c r="C33" s="87" t="s">
        <v>33</v>
      </c>
      <c r="D33" s="88">
        <v>0.2266</v>
      </c>
      <c r="E33" s="89">
        <f t="shared" ref="E33:E47" si="0">$B$26*D33</f>
        <v>53972836.026692003</v>
      </c>
      <c r="F33" s="89">
        <f t="shared" ref="F33:F47" si="1">E33/1.2/(1+$B$27)</f>
        <v>44977363.355576672</v>
      </c>
      <c r="G33" s="89">
        <f t="shared" ref="G33:G47" si="2">$F33*$G$49</f>
        <v>24872481.935633902</v>
      </c>
      <c r="H33" s="89">
        <f t="shared" ref="H33:H47" si="3">$F33*$H$49</f>
        <v>20104881.41994277</v>
      </c>
      <c r="I33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2022-2023'!F10))*B256*(1+G256), )</f>
        <v>0</v>
      </c>
      <c r="J33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2022-2023'!F10))*B256*(1+H256), )</f>
        <v>0</v>
      </c>
      <c r="K33" s="89" t="e">
        <f>L33+M33</f>
        <v>#DIV/0!</v>
      </c>
      <c r="L33" s="89" t="e">
        <f>IF(D33=0,0,G33/I33)</f>
        <v>#DIV/0!</v>
      </c>
      <c r="M33" s="89" t="e">
        <f>IF(E33=0,0,H33/J33)</f>
        <v>#DIV/0!</v>
      </c>
      <c r="N33" s="90">
        <v>18.886792452830189</v>
      </c>
      <c r="O33" s="90">
        <v>17.5</v>
      </c>
      <c r="P33" s="91">
        <v>78.540000000000006</v>
      </c>
      <c r="Q33" s="89" t="e">
        <f>K33*P33/100</f>
        <v>#DIV/0!</v>
      </c>
      <c r="R33" s="89" t="e">
        <f>(L33*20/N33+M33*20/O33)*P33/100</f>
        <v>#DIV/0!</v>
      </c>
      <c r="S33" s="70"/>
      <c r="T33" s="153" t="s">
        <v>34</v>
      </c>
      <c r="U33" s="6"/>
      <c r="W33" s="7"/>
      <c r="X33" s="7"/>
      <c r="Y33" s="4"/>
      <c r="Z33" s="4"/>
    </row>
    <row r="34" spans="1:26" x14ac:dyDescent="0.2">
      <c r="A34" s="87" t="s">
        <v>191</v>
      </c>
      <c r="B34" s="92" t="s">
        <v>36</v>
      </c>
      <c r="C34" s="87" t="s">
        <v>33</v>
      </c>
      <c r="D34" s="88">
        <v>0</v>
      </c>
      <c r="E34" s="89">
        <f t="shared" si="0"/>
        <v>0</v>
      </c>
      <c r="F34" s="89">
        <f t="shared" si="1"/>
        <v>0</v>
      </c>
      <c r="G34" s="89">
        <f t="shared" si="2"/>
        <v>0</v>
      </c>
      <c r="H34" s="89">
        <f t="shared" si="3"/>
        <v>0</v>
      </c>
      <c r="I34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2022-2023'!F11))*B257*(1+G257), )</f>
        <v>0</v>
      </c>
      <c r="J34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2022-2023'!F11))*B257*(1+H257), )</f>
        <v>0</v>
      </c>
      <c r="K34" s="89">
        <f t="shared" ref="K34:K46" si="4">L34+M34</f>
        <v>0</v>
      </c>
      <c r="L34" s="89">
        <f t="shared" ref="L34:M47" si="5">IF(D34=0,0,G34/I34)</f>
        <v>0</v>
      </c>
      <c r="M34" s="89">
        <f t="shared" si="5"/>
        <v>0</v>
      </c>
      <c r="N34" s="90">
        <v>18.886792452830189</v>
      </c>
      <c r="O34" s="90">
        <v>17.5</v>
      </c>
      <c r="P34" s="91">
        <v>27.12</v>
      </c>
      <c r="Q34" s="89">
        <f t="shared" ref="Q34:Q47" si="6">K34*P34/100</f>
        <v>0</v>
      </c>
      <c r="R34" s="89">
        <f t="shared" ref="R34:R47" si="7">(L34*20/N34+M34*20/O34)*P34/100</f>
        <v>0</v>
      </c>
      <c r="S34" s="70"/>
      <c r="T34" s="153" t="s">
        <v>38</v>
      </c>
      <c r="U34" s="6"/>
      <c r="W34" s="7"/>
      <c r="X34" s="7"/>
      <c r="Y34" s="4"/>
      <c r="Z34" s="4"/>
    </row>
    <row r="35" spans="1:26" x14ac:dyDescent="0.2">
      <c r="A35" s="87" t="s">
        <v>37</v>
      </c>
      <c r="B35" s="92" t="s">
        <v>36</v>
      </c>
      <c r="C35" s="87" t="s">
        <v>33</v>
      </c>
      <c r="D35" s="88">
        <v>0.13350000000000001</v>
      </c>
      <c r="E35" s="89">
        <f t="shared" si="0"/>
        <v>31797765.267270003</v>
      </c>
      <c r="F35" s="89">
        <f t="shared" si="1"/>
        <v>26498137.722725004</v>
      </c>
      <c r="G35" s="89">
        <f t="shared" si="2"/>
        <v>14653470.160666928</v>
      </c>
      <c r="H35" s="89">
        <f t="shared" si="3"/>
        <v>11844667.562058076</v>
      </c>
      <c r="I35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2022-2023'!F12))*B258*(1+G258), )</f>
        <v>0</v>
      </c>
      <c r="J35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2022-2023'!F12))*B258*(1+H258), )</f>
        <v>0</v>
      </c>
      <c r="K35" s="89" t="e">
        <f t="shared" si="4"/>
        <v>#DIV/0!</v>
      </c>
      <c r="L35" s="89" t="e">
        <f t="shared" si="5"/>
        <v>#DIV/0!</v>
      </c>
      <c r="M35" s="89" t="e">
        <f t="shared" si="5"/>
        <v>#DIV/0!</v>
      </c>
      <c r="N35" s="90">
        <v>18.886792452830189</v>
      </c>
      <c r="O35" s="90">
        <v>17.5</v>
      </c>
      <c r="P35" s="91">
        <v>40.119999999999997</v>
      </c>
      <c r="Q35" s="89" t="e">
        <f t="shared" si="6"/>
        <v>#DIV/0!</v>
      </c>
      <c r="R35" s="89" t="e">
        <f t="shared" si="7"/>
        <v>#DIV/0!</v>
      </c>
      <c r="S35" s="70"/>
      <c r="T35" s="153" t="s">
        <v>41</v>
      </c>
      <c r="U35" s="6"/>
      <c r="W35" s="7"/>
      <c r="X35" s="7"/>
      <c r="Y35" s="4"/>
      <c r="Z35" s="4"/>
    </row>
    <row r="36" spans="1:26" x14ac:dyDescent="0.2">
      <c r="A36" s="87" t="s">
        <v>39</v>
      </c>
      <c r="B36" s="92" t="s">
        <v>40</v>
      </c>
      <c r="C36" s="87" t="s">
        <v>33</v>
      </c>
      <c r="D36" s="88">
        <v>0.1545</v>
      </c>
      <c r="E36" s="89">
        <f t="shared" si="0"/>
        <v>36799660.92729</v>
      </c>
      <c r="F36" s="89">
        <f t="shared" si="1"/>
        <v>30666384.106075</v>
      </c>
      <c r="G36" s="89">
        <f t="shared" si="2"/>
        <v>16958510.410659477</v>
      </c>
      <c r="H36" s="89">
        <f t="shared" si="3"/>
        <v>13707873.695415523</v>
      </c>
      <c r="I36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2022-2023'!F13))*B259*(1+G259), )</f>
        <v>0</v>
      </c>
      <c r="J36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2022-2023'!F13))*B259*(1+H259), )</f>
        <v>0</v>
      </c>
      <c r="K36" s="89" t="e">
        <f t="shared" si="4"/>
        <v>#DIV/0!</v>
      </c>
      <c r="L36" s="89" t="e">
        <f t="shared" si="5"/>
        <v>#DIV/0!</v>
      </c>
      <c r="M36" s="89" t="e">
        <f t="shared" si="5"/>
        <v>#DIV/0!</v>
      </c>
      <c r="N36" s="90">
        <v>18.886792452830189</v>
      </c>
      <c r="O36" s="90">
        <v>17.5</v>
      </c>
      <c r="P36" s="91">
        <v>112.97</v>
      </c>
      <c r="Q36" s="89" t="e">
        <f t="shared" si="6"/>
        <v>#DIV/0!</v>
      </c>
      <c r="R36" s="89" t="e">
        <f t="shared" si="7"/>
        <v>#DIV/0!</v>
      </c>
      <c r="S36" s="70"/>
      <c r="T36" s="153" t="s">
        <v>44</v>
      </c>
      <c r="U36" s="6"/>
      <c r="W36" s="7"/>
      <c r="X36" s="7"/>
      <c r="Y36" s="4"/>
      <c r="Z36" s="4"/>
    </row>
    <row r="37" spans="1:26" x14ac:dyDescent="0.2">
      <c r="A37" s="87" t="s">
        <v>42</v>
      </c>
      <c r="B37" s="92" t="s">
        <v>43</v>
      </c>
      <c r="C37" s="87" t="s">
        <v>33</v>
      </c>
      <c r="D37" s="88">
        <v>0.1363</v>
      </c>
      <c r="E37" s="89">
        <f t="shared" si="0"/>
        <v>32464684.688606001</v>
      </c>
      <c r="F37" s="89">
        <f t="shared" si="1"/>
        <v>27053903.90717167</v>
      </c>
      <c r="G37" s="89">
        <f t="shared" si="2"/>
        <v>14960808.860665934</v>
      </c>
      <c r="H37" s="89">
        <f t="shared" si="3"/>
        <v>12093095.046505736</v>
      </c>
      <c r="I37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2022-2023'!F14))*B260*(1+G260), )</f>
        <v>0</v>
      </c>
      <c r="J37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2022-2023'!F14))*B260*(1+H260), )</f>
        <v>0</v>
      </c>
      <c r="K37" s="89" t="e">
        <f t="shared" si="4"/>
        <v>#DIV/0!</v>
      </c>
      <c r="L37" s="89" t="e">
        <f t="shared" si="5"/>
        <v>#DIV/0!</v>
      </c>
      <c r="M37" s="89" t="e">
        <f t="shared" si="5"/>
        <v>#DIV/0!</v>
      </c>
      <c r="N37" s="90">
        <v>18.886792452830189</v>
      </c>
      <c r="O37" s="90">
        <v>17.5</v>
      </c>
      <c r="P37" s="91">
        <v>109.12</v>
      </c>
      <c r="Q37" s="89" t="e">
        <f t="shared" si="6"/>
        <v>#DIV/0!</v>
      </c>
      <c r="R37" s="89" t="e">
        <f t="shared" si="7"/>
        <v>#DIV/0!</v>
      </c>
      <c r="S37" s="70"/>
      <c r="T37" s="153" t="s">
        <v>47</v>
      </c>
      <c r="U37" s="6"/>
      <c r="W37" s="7"/>
      <c r="X37" s="7"/>
      <c r="Y37" s="4"/>
      <c r="Z37" s="4"/>
    </row>
    <row r="38" spans="1:26" x14ac:dyDescent="0.2">
      <c r="A38" s="87" t="s">
        <v>45</v>
      </c>
      <c r="B38" s="92" t="s">
        <v>46</v>
      </c>
      <c r="C38" s="87" t="s">
        <v>33</v>
      </c>
      <c r="D38" s="88">
        <v>0</v>
      </c>
      <c r="E38" s="89">
        <f t="shared" si="0"/>
        <v>0</v>
      </c>
      <c r="F38" s="89">
        <f t="shared" si="1"/>
        <v>0</v>
      </c>
      <c r="G38" s="89">
        <f t="shared" si="2"/>
        <v>0</v>
      </c>
      <c r="H38" s="89">
        <f t="shared" si="3"/>
        <v>0</v>
      </c>
      <c r="I38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2022-2023'!F15))*B261*(1+G261), )</f>
        <v>0</v>
      </c>
      <c r="J38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2022-2023'!F15))*B261*(1+H261), )</f>
        <v>0</v>
      </c>
      <c r="K38" s="89">
        <f t="shared" si="4"/>
        <v>0</v>
      </c>
      <c r="L38" s="89">
        <f t="shared" si="5"/>
        <v>0</v>
      </c>
      <c r="M38" s="89">
        <f t="shared" si="5"/>
        <v>0</v>
      </c>
      <c r="N38" s="90">
        <v>18.886792452830189</v>
      </c>
      <c r="O38" s="90">
        <v>17.5</v>
      </c>
      <c r="P38" s="91">
        <v>61.07</v>
      </c>
      <c r="Q38" s="89">
        <f t="shared" si="6"/>
        <v>0</v>
      </c>
      <c r="R38" s="89">
        <f t="shared" si="7"/>
        <v>0</v>
      </c>
      <c r="S38" s="70"/>
      <c r="T38" s="153" t="s">
        <v>50</v>
      </c>
      <c r="U38" s="6"/>
      <c r="W38" s="7"/>
      <c r="X38" s="7"/>
      <c r="Y38" s="4"/>
      <c r="Z38" s="4"/>
    </row>
    <row r="39" spans="1:26" x14ac:dyDescent="0.2">
      <c r="A39" s="87" t="s">
        <v>192</v>
      </c>
      <c r="B39" s="92" t="s">
        <v>49</v>
      </c>
      <c r="C39" s="87" t="s">
        <v>33</v>
      </c>
      <c r="D39" s="88">
        <v>8.3199999999999996E-2</v>
      </c>
      <c r="E39" s="89">
        <f t="shared" si="0"/>
        <v>19817034.233984001</v>
      </c>
      <c r="F39" s="89">
        <f t="shared" si="1"/>
        <v>16514195.194986667</v>
      </c>
      <c r="G39" s="89">
        <f t="shared" si="2"/>
        <v>9132349.9428276271</v>
      </c>
      <c r="H39" s="89">
        <f t="shared" si="3"/>
        <v>7381845.2521590395</v>
      </c>
      <c r="I39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2022-2023'!F16))*B262*(1+G262), )</f>
        <v>0</v>
      </c>
      <c r="J39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2022-2023'!F16))*B262*(1+H262), )</f>
        <v>0</v>
      </c>
      <c r="K39" s="89" t="e">
        <f t="shared" si="4"/>
        <v>#DIV/0!</v>
      </c>
      <c r="L39" s="89" t="e">
        <f t="shared" si="5"/>
        <v>#DIV/0!</v>
      </c>
      <c r="M39" s="89" t="e">
        <f t="shared" si="5"/>
        <v>#DIV/0!</v>
      </c>
      <c r="N39" s="90">
        <v>18.886792452830189</v>
      </c>
      <c r="O39" s="90">
        <v>17.5</v>
      </c>
      <c r="P39" s="91">
        <v>86.04</v>
      </c>
      <c r="Q39" s="89" t="e">
        <f t="shared" si="6"/>
        <v>#DIV/0!</v>
      </c>
      <c r="R39" s="89" t="e">
        <f t="shared" si="7"/>
        <v>#DIV/0!</v>
      </c>
      <c r="S39" s="70"/>
      <c r="T39" s="153" t="s">
        <v>53</v>
      </c>
      <c r="U39" s="6"/>
      <c r="W39" s="7"/>
      <c r="X39" s="7"/>
      <c r="Y39" s="4"/>
      <c r="Z39" s="4"/>
    </row>
    <row r="40" spans="1:26" x14ac:dyDescent="0.2">
      <c r="A40" s="87" t="s">
        <v>51</v>
      </c>
      <c r="B40" s="92" t="s">
        <v>52</v>
      </c>
      <c r="C40" s="87" t="s">
        <v>33</v>
      </c>
      <c r="D40" s="88">
        <v>0</v>
      </c>
      <c r="E40" s="89">
        <f t="shared" si="0"/>
        <v>0</v>
      </c>
      <c r="F40" s="89">
        <f t="shared" si="1"/>
        <v>0</v>
      </c>
      <c r="G40" s="89">
        <f t="shared" si="2"/>
        <v>0</v>
      </c>
      <c r="H40" s="89">
        <f t="shared" si="3"/>
        <v>0</v>
      </c>
      <c r="I40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2022-2023'!F17))*B263*(1+G263), )</f>
        <v>0</v>
      </c>
      <c r="J40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2022-2023'!F17))*B263*(1+H263), )</f>
        <v>0</v>
      </c>
      <c r="K40" s="89">
        <f t="shared" si="4"/>
        <v>0</v>
      </c>
      <c r="L40" s="89">
        <f t="shared" si="5"/>
        <v>0</v>
      </c>
      <c r="M40" s="89">
        <f t="shared" si="5"/>
        <v>0</v>
      </c>
      <c r="N40" s="90">
        <v>18.886792452830189</v>
      </c>
      <c r="O40" s="90">
        <v>17.5</v>
      </c>
      <c r="P40" s="91">
        <v>45.78</v>
      </c>
      <c r="Q40" s="89">
        <f t="shared" si="6"/>
        <v>0</v>
      </c>
      <c r="R40" s="171">
        <f t="shared" si="7"/>
        <v>0</v>
      </c>
      <c r="S40" s="70"/>
      <c r="T40" s="153" t="s">
        <v>55</v>
      </c>
      <c r="U40" s="6"/>
      <c r="W40" s="7"/>
      <c r="X40" s="7"/>
      <c r="Y40" s="4"/>
      <c r="Z40" s="4"/>
    </row>
    <row r="41" spans="1:26" x14ac:dyDescent="0.2">
      <c r="A41" s="87" t="s">
        <v>54</v>
      </c>
      <c r="B41" s="92" t="s">
        <v>40</v>
      </c>
      <c r="C41" s="87" t="s">
        <v>33</v>
      </c>
      <c r="D41" s="88">
        <v>7.0400000000000004E-2</v>
      </c>
      <c r="E41" s="89">
        <f t="shared" si="0"/>
        <v>16768259.736448001</v>
      </c>
      <c r="F41" s="89">
        <f t="shared" si="1"/>
        <v>13973549.780373335</v>
      </c>
      <c r="G41" s="89">
        <f t="shared" si="2"/>
        <v>7727373.0285464544</v>
      </c>
      <c r="H41" s="89">
        <f t="shared" si="3"/>
        <v>6246176.7518268805</v>
      </c>
      <c r="I41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2022-2023'!F18))*B264*(1+G264), )</f>
        <v>0</v>
      </c>
      <c r="J41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2022-2023'!F18))*B264*(1+H264), )</f>
        <v>0</v>
      </c>
      <c r="K41" s="89" t="e">
        <f t="shared" si="4"/>
        <v>#DIV/0!</v>
      </c>
      <c r="L41" s="89" t="e">
        <f t="shared" si="5"/>
        <v>#DIV/0!</v>
      </c>
      <c r="M41" s="89" t="e">
        <f t="shared" si="5"/>
        <v>#DIV/0!</v>
      </c>
      <c r="N41" s="90">
        <v>18.886792452830189</v>
      </c>
      <c r="O41" s="90">
        <v>17.5</v>
      </c>
      <c r="P41" s="91">
        <v>116.74</v>
      </c>
      <c r="Q41" s="89" t="e">
        <f t="shared" si="6"/>
        <v>#DIV/0!</v>
      </c>
      <c r="R41" s="89" t="e">
        <f t="shared" si="7"/>
        <v>#DIV/0!</v>
      </c>
      <c r="S41" s="70"/>
      <c r="T41" s="153" t="s">
        <v>57</v>
      </c>
      <c r="U41" s="6"/>
      <c r="W41" s="7"/>
      <c r="X41" s="7"/>
      <c r="Y41" s="4"/>
      <c r="Z41" s="4"/>
    </row>
    <row r="42" spans="1:26" x14ac:dyDescent="0.2">
      <c r="A42" s="87" t="s">
        <v>56</v>
      </c>
      <c r="B42" s="92" t="s">
        <v>40</v>
      </c>
      <c r="C42" s="87" t="s">
        <v>33</v>
      </c>
      <c r="D42" s="88">
        <v>5.57E-2</v>
      </c>
      <c r="E42" s="89">
        <f t="shared" si="0"/>
        <v>13266932.774434</v>
      </c>
      <c r="F42" s="89">
        <f t="shared" si="1"/>
        <v>11055777.312028334</v>
      </c>
      <c r="G42" s="89">
        <f t="shared" si="2"/>
        <v>6113844.853551669</v>
      </c>
      <c r="H42" s="89">
        <f t="shared" si="3"/>
        <v>4941932.4584766645</v>
      </c>
      <c r="I42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2022-2023'!F19))*B265*(1+G265), )</f>
        <v>0</v>
      </c>
      <c r="J42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2022-2023'!F19))*B265*(1+H265), )</f>
        <v>0</v>
      </c>
      <c r="K42" s="89" t="e">
        <f t="shared" si="4"/>
        <v>#DIV/0!</v>
      </c>
      <c r="L42" s="89" t="e">
        <f t="shared" si="5"/>
        <v>#DIV/0!</v>
      </c>
      <c r="M42" s="89" t="e">
        <f t="shared" si="5"/>
        <v>#DIV/0!</v>
      </c>
      <c r="N42" s="90">
        <v>18.886792452830189</v>
      </c>
      <c r="O42" s="90">
        <v>17.5</v>
      </c>
      <c r="P42" s="91">
        <v>113.88</v>
      </c>
      <c r="Q42" s="89" t="e">
        <f t="shared" si="6"/>
        <v>#DIV/0!</v>
      </c>
      <c r="R42" s="89" t="e">
        <f t="shared" si="7"/>
        <v>#DIV/0!</v>
      </c>
      <c r="S42" s="70"/>
      <c r="T42" s="153" t="s">
        <v>59</v>
      </c>
      <c r="U42" s="6"/>
      <c r="W42" s="7"/>
      <c r="X42" s="7"/>
      <c r="Y42" s="4"/>
      <c r="Z42" s="4"/>
    </row>
    <row r="43" spans="1:26" x14ac:dyDescent="0.2">
      <c r="A43" s="87" t="s">
        <v>61</v>
      </c>
      <c r="B43" s="92" t="s">
        <v>36</v>
      </c>
      <c r="C43" s="87" t="s">
        <v>33</v>
      </c>
      <c r="D43" s="88">
        <v>0</v>
      </c>
      <c r="E43" s="89">
        <f t="shared" si="0"/>
        <v>0</v>
      </c>
      <c r="F43" s="89">
        <f t="shared" si="1"/>
        <v>0</v>
      </c>
      <c r="G43" s="89">
        <f t="shared" si="2"/>
        <v>0</v>
      </c>
      <c r="H43" s="89">
        <f t="shared" si="3"/>
        <v>0</v>
      </c>
      <c r="I43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2022-2023'!F20))*B266*(1+G266), )</f>
        <v>0</v>
      </c>
      <c r="J43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2022-2023'!F20))*B266*(1+H266), )</f>
        <v>0</v>
      </c>
      <c r="K43" s="89">
        <f t="shared" si="4"/>
        <v>0</v>
      </c>
      <c r="L43" s="89">
        <f t="shared" si="5"/>
        <v>0</v>
      </c>
      <c r="M43" s="89">
        <f t="shared" si="5"/>
        <v>0</v>
      </c>
      <c r="N43" s="90">
        <v>18.886792452830189</v>
      </c>
      <c r="O43" s="90">
        <v>17.5</v>
      </c>
      <c r="P43" s="91">
        <v>28.09</v>
      </c>
      <c r="Q43" s="89">
        <f t="shared" si="6"/>
        <v>0</v>
      </c>
      <c r="R43" s="89">
        <f t="shared" si="7"/>
        <v>0</v>
      </c>
      <c r="S43" s="70"/>
      <c r="T43" s="153" t="s">
        <v>60</v>
      </c>
      <c r="U43" s="6"/>
      <c r="W43" s="7"/>
      <c r="X43" s="7"/>
      <c r="Y43" s="4"/>
      <c r="Z43" s="4"/>
    </row>
    <row r="44" spans="1:26" x14ac:dyDescent="0.2">
      <c r="A44" s="87" t="s">
        <v>64</v>
      </c>
      <c r="B44" s="92" t="s">
        <v>36</v>
      </c>
      <c r="C44" s="87" t="s">
        <v>33</v>
      </c>
      <c r="D44" s="88">
        <v>0</v>
      </c>
      <c r="E44" s="89">
        <f t="shared" si="0"/>
        <v>0</v>
      </c>
      <c r="F44" s="89">
        <f t="shared" si="1"/>
        <v>0</v>
      </c>
      <c r="G44" s="89">
        <f t="shared" si="2"/>
        <v>0</v>
      </c>
      <c r="H44" s="89">
        <f t="shared" si="3"/>
        <v>0</v>
      </c>
      <c r="I44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2022-2023'!F21))*B267*(1+G267), )</f>
        <v>0</v>
      </c>
      <c r="J44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2022-2023'!F21))*B267*(1+H267), )</f>
        <v>0</v>
      </c>
      <c r="K44" s="89">
        <f t="shared" si="4"/>
        <v>0</v>
      </c>
      <c r="L44" s="89">
        <f t="shared" si="5"/>
        <v>0</v>
      </c>
      <c r="M44" s="89">
        <f t="shared" si="5"/>
        <v>0</v>
      </c>
      <c r="N44" s="90">
        <v>18.886792452830189</v>
      </c>
      <c r="O44" s="90">
        <v>17.5</v>
      </c>
      <c r="P44" s="91">
        <v>34.44</v>
      </c>
      <c r="Q44" s="89">
        <f t="shared" si="6"/>
        <v>0</v>
      </c>
      <c r="R44" s="89">
        <f t="shared" si="7"/>
        <v>0</v>
      </c>
      <c r="S44" s="70"/>
      <c r="T44" s="153" t="s">
        <v>62</v>
      </c>
      <c r="U44" s="6"/>
      <c r="W44" s="7"/>
      <c r="X44" s="7"/>
      <c r="Y44" s="4"/>
      <c r="Z44" s="4"/>
    </row>
    <row r="45" spans="1:26" x14ac:dyDescent="0.2">
      <c r="A45" s="87" t="s">
        <v>66</v>
      </c>
      <c r="B45" s="92" t="s">
        <v>67</v>
      </c>
      <c r="C45" s="87" t="s">
        <v>33</v>
      </c>
      <c r="D45" s="88">
        <v>4.5600000000000002E-2</v>
      </c>
      <c r="E45" s="89">
        <f t="shared" si="0"/>
        <v>10861259.147472</v>
      </c>
      <c r="F45" s="89">
        <f t="shared" si="1"/>
        <v>9051049.2895599995</v>
      </c>
      <c r="G45" s="89">
        <f t="shared" si="2"/>
        <v>5005230.2571266806</v>
      </c>
      <c r="H45" s="89">
        <f t="shared" si="3"/>
        <v>4045819.0324333194</v>
      </c>
      <c r="I45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2022-2023'!F22))*B268*(1+G268), )</f>
        <v>0</v>
      </c>
      <c r="J45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2022-2023'!F22))*B268*(1+H268), )</f>
        <v>0</v>
      </c>
      <c r="K45" s="89" t="e">
        <f t="shared" si="4"/>
        <v>#DIV/0!</v>
      </c>
      <c r="L45" s="89" t="e">
        <f t="shared" si="5"/>
        <v>#DIV/0!</v>
      </c>
      <c r="M45" s="89" t="e">
        <f t="shared" si="5"/>
        <v>#DIV/0!</v>
      </c>
      <c r="N45" s="90">
        <v>18.886792452830189</v>
      </c>
      <c r="O45" s="90">
        <v>17.5</v>
      </c>
      <c r="P45" s="91">
        <v>46.29</v>
      </c>
      <c r="Q45" s="89" t="e">
        <f t="shared" si="6"/>
        <v>#DIV/0!</v>
      </c>
      <c r="R45" s="89" t="e">
        <f t="shared" si="7"/>
        <v>#DIV/0!</v>
      </c>
      <c r="S45" s="70"/>
      <c r="T45" s="153" t="s">
        <v>63</v>
      </c>
      <c r="U45" s="6"/>
      <c r="W45" s="7"/>
      <c r="X45" s="7"/>
      <c r="Y45" s="4"/>
      <c r="Z45" s="4"/>
    </row>
    <row r="46" spans="1:26" x14ac:dyDescent="0.2">
      <c r="A46" s="87" t="s">
        <v>193</v>
      </c>
      <c r="B46" s="92" t="s">
        <v>46</v>
      </c>
      <c r="C46" s="87" t="s">
        <v>33</v>
      </c>
      <c r="D46" s="88">
        <v>0</v>
      </c>
      <c r="E46" s="89">
        <f t="shared" si="0"/>
        <v>0</v>
      </c>
      <c r="F46" s="89">
        <f t="shared" si="1"/>
        <v>0</v>
      </c>
      <c r="G46" s="89">
        <f t="shared" si="2"/>
        <v>0</v>
      </c>
      <c r="H46" s="89">
        <f t="shared" si="3"/>
        <v>0</v>
      </c>
      <c r="I46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2022-2023'!F23))*B269*(1+G269), )</f>
        <v>0</v>
      </c>
      <c r="J46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2022-2023'!F23))*B269*(1+H269), )</f>
        <v>0</v>
      </c>
      <c r="K46" s="89">
        <f t="shared" si="4"/>
        <v>0</v>
      </c>
      <c r="L46" s="89">
        <f t="shared" si="5"/>
        <v>0</v>
      </c>
      <c r="M46" s="89">
        <f t="shared" si="5"/>
        <v>0</v>
      </c>
      <c r="N46" s="90">
        <v>18.886792452830189</v>
      </c>
      <c r="O46" s="90">
        <v>17.5</v>
      </c>
      <c r="P46" s="91">
        <v>54.65</v>
      </c>
      <c r="Q46" s="89">
        <f t="shared" si="6"/>
        <v>0</v>
      </c>
      <c r="R46" s="89">
        <f t="shared" si="7"/>
        <v>0</v>
      </c>
      <c r="S46" s="70"/>
      <c r="T46" s="153" t="s">
        <v>231</v>
      </c>
      <c r="U46" s="6"/>
      <c r="W46" s="7"/>
      <c r="X46" s="7"/>
      <c r="Y46" s="4"/>
      <c r="Z46" s="4"/>
    </row>
    <row r="47" spans="1:26" x14ac:dyDescent="0.2">
      <c r="A47" s="87" t="s">
        <v>71</v>
      </c>
      <c r="B47" s="92" t="s">
        <v>58</v>
      </c>
      <c r="C47" s="87" t="s">
        <v>33</v>
      </c>
      <c r="D47" s="88">
        <v>9.4200000000000006E-2</v>
      </c>
      <c r="E47" s="89">
        <f t="shared" si="0"/>
        <v>22437074.817804001</v>
      </c>
      <c r="F47" s="89">
        <f t="shared" si="1"/>
        <v>18697562.348170001</v>
      </c>
      <c r="G47" s="89">
        <f t="shared" si="2"/>
        <v>10339751.978538012</v>
      </c>
      <c r="H47" s="89">
        <f t="shared" si="3"/>
        <v>8357810.3696319899</v>
      </c>
      <c r="I47" s="152">
        <f>B270*(1+G270)</f>
        <v>0</v>
      </c>
      <c r="J47" s="152">
        <f>B270*(1+H270)</f>
        <v>0</v>
      </c>
      <c r="K47" s="89" t="e">
        <f>L47+M47</f>
        <v>#DIV/0!</v>
      </c>
      <c r="L47" s="89" t="e">
        <f>IF(D47=0,0,G47/I47)</f>
        <v>#DIV/0!</v>
      </c>
      <c r="M47" s="89" t="e">
        <f t="shared" si="5"/>
        <v>#DIV/0!</v>
      </c>
      <c r="N47" s="90">
        <v>18.886792452830189</v>
      </c>
      <c r="O47" s="90">
        <v>17.5</v>
      </c>
      <c r="P47" s="91">
        <v>94.36</v>
      </c>
      <c r="Q47" s="89" t="e">
        <f t="shared" si="6"/>
        <v>#DIV/0!</v>
      </c>
      <c r="R47" s="89" t="e">
        <f t="shared" si="7"/>
        <v>#DIV/0!</v>
      </c>
      <c r="S47" s="70"/>
      <c r="T47" s="153" t="s">
        <v>65</v>
      </c>
      <c r="U47" s="6"/>
      <c r="W47" s="7"/>
      <c r="X47" s="7"/>
      <c r="Y47" s="4"/>
      <c r="Z47" s="4"/>
    </row>
    <row r="48" spans="1:26" x14ac:dyDescent="0.2">
      <c r="A48" s="154" t="s">
        <v>72</v>
      </c>
      <c r="B48" s="154"/>
      <c r="C48" s="150"/>
      <c r="D48" s="155">
        <f>SUM(D33:D47)</f>
        <v>1</v>
      </c>
      <c r="E48" s="152">
        <f>SUM(E33:E47)</f>
        <v>238185507.61999997</v>
      </c>
      <c r="F48" s="152">
        <f>SUM(F33:F47)</f>
        <v>198487923.01666665</v>
      </c>
      <c r="G48" s="152">
        <f>SUM(G33:G47)</f>
        <v>109763821.42821667</v>
      </c>
      <c r="H48" s="152">
        <f>SUM(H33:H47)</f>
        <v>88724101.588449985</v>
      </c>
      <c r="I48" s="93"/>
      <c r="J48" s="93"/>
      <c r="K48" s="152" t="e">
        <f>SUM(K33:K47)</f>
        <v>#DIV/0!</v>
      </c>
      <c r="L48" s="152" t="e">
        <f>SUM(L33:L47)</f>
        <v>#DIV/0!</v>
      </c>
      <c r="M48" s="152" t="e">
        <f>SUM(M33:M47)</f>
        <v>#DIV/0!</v>
      </c>
      <c r="N48" s="90">
        <v>18.886792452830189</v>
      </c>
      <c r="O48" s="90">
        <v>17.5</v>
      </c>
      <c r="P48" s="91"/>
      <c r="Q48" s="152" t="e">
        <f>SUM(Q33:Q47)</f>
        <v>#DIV/0!</v>
      </c>
      <c r="R48" s="152" t="e">
        <f>SUM(R33:R47)</f>
        <v>#DIV/0!</v>
      </c>
      <c r="S48" s="70"/>
      <c r="T48" s="58"/>
      <c r="U48" s="66"/>
      <c r="W48" s="7"/>
      <c r="X48" s="7"/>
      <c r="Y48" s="4"/>
      <c r="Z48" s="4"/>
    </row>
    <row r="49" spans="1:26" x14ac:dyDescent="0.2">
      <c r="A49" s="58"/>
      <c r="B49" s="58"/>
      <c r="C49" s="58"/>
      <c r="D49" s="94"/>
      <c r="E49" s="95"/>
      <c r="F49" s="58"/>
      <c r="G49" s="97">
        <v>0.55300000000000005</v>
      </c>
      <c r="H49" s="97">
        <f>1-G49</f>
        <v>0.44699999999999995</v>
      </c>
      <c r="I49" s="58"/>
      <c r="J49" s="58"/>
      <c r="K49" s="58"/>
      <c r="L49" s="58"/>
      <c r="M49" s="58"/>
      <c r="N49" s="58"/>
      <c r="O49" s="58"/>
      <c r="P49" s="70"/>
      <c r="Q49" s="70"/>
      <c r="R49" s="70"/>
      <c r="S49" s="70"/>
      <c r="T49" s="70"/>
      <c r="U49" s="156"/>
      <c r="Y49" s="4"/>
      <c r="Z49" s="4"/>
    </row>
    <row r="50" spans="1:26" x14ac:dyDescent="0.2">
      <c r="A50" s="58"/>
      <c r="B50" s="58"/>
      <c r="C50" s="98"/>
      <c r="D50" s="99"/>
      <c r="E50" s="59"/>
      <c r="F50" s="157"/>
      <c r="G50" s="58"/>
      <c r="H50" s="58"/>
      <c r="I50" s="58"/>
      <c r="J50" s="58"/>
      <c r="K50" s="58"/>
      <c r="L50" s="58"/>
      <c r="M50" s="58"/>
      <c r="N50" s="58"/>
      <c r="O50" s="58"/>
      <c r="P50" s="70"/>
      <c r="Q50" s="70"/>
      <c r="R50" s="70"/>
      <c r="S50" s="70"/>
      <c r="T50" s="70"/>
      <c r="U50" s="70"/>
      <c r="Y50" s="4"/>
      <c r="Z50" s="4"/>
    </row>
    <row r="51" spans="1:26" s="8" customFormat="1" x14ac:dyDescent="0.2">
      <c r="A51" s="100"/>
      <c r="B51" s="100"/>
      <c r="C51" s="100"/>
      <c r="D51" s="101"/>
      <c r="E51" s="58"/>
      <c r="F51" s="58"/>
      <c r="G51" s="58"/>
      <c r="H51" s="58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03"/>
      <c r="U51" s="103"/>
      <c r="W51" s="9"/>
      <c r="Y51" s="4"/>
      <c r="Z51" s="4"/>
    </row>
    <row r="52" spans="1:26" x14ac:dyDescent="0.2">
      <c r="A52" s="396" t="s">
        <v>73</v>
      </c>
      <c r="B52" s="396"/>
      <c r="C52" s="396" t="s">
        <v>27</v>
      </c>
      <c r="D52" s="388" t="s">
        <v>14</v>
      </c>
      <c r="E52" s="389"/>
      <c r="F52" s="388" t="s">
        <v>18</v>
      </c>
      <c r="G52" s="392"/>
      <c r="H52" s="389"/>
      <c r="I52" s="379" t="s">
        <v>19</v>
      </c>
      <c r="J52" s="380"/>
      <c r="K52" s="379" t="s">
        <v>20</v>
      </c>
      <c r="L52" s="394"/>
      <c r="M52" s="380"/>
      <c r="N52" s="379" t="s">
        <v>21</v>
      </c>
      <c r="O52" s="380"/>
      <c r="P52" s="376" t="s">
        <v>22</v>
      </c>
      <c r="Q52" s="376" t="s">
        <v>23</v>
      </c>
      <c r="R52" s="376" t="s">
        <v>24</v>
      </c>
      <c r="S52" s="70"/>
      <c r="T52" s="70"/>
      <c r="U52" s="70"/>
      <c r="Y52" s="4"/>
      <c r="Z52" s="4"/>
    </row>
    <row r="53" spans="1:26" ht="24.75" customHeight="1" x14ac:dyDescent="0.2">
      <c r="A53" s="396"/>
      <c r="B53" s="396"/>
      <c r="C53" s="396"/>
      <c r="D53" s="390"/>
      <c r="E53" s="391"/>
      <c r="F53" s="390"/>
      <c r="G53" s="393"/>
      <c r="H53" s="391"/>
      <c r="I53" s="381"/>
      <c r="J53" s="382"/>
      <c r="K53" s="381"/>
      <c r="L53" s="395"/>
      <c r="M53" s="382"/>
      <c r="N53" s="381"/>
      <c r="O53" s="382"/>
      <c r="P53" s="377"/>
      <c r="Q53" s="377"/>
      <c r="R53" s="377"/>
      <c r="S53" s="70"/>
      <c r="T53" s="70"/>
      <c r="U53" s="70"/>
      <c r="Y53" s="4"/>
      <c r="Z53" s="4"/>
    </row>
    <row r="54" spans="1:26" ht="15" customHeight="1" x14ac:dyDescent="0.2">
      <c r="A54" s="396"/>
      <c r="B54" s="396"/>
      <c r="C54" s="396"/>
      <c r="D54" s="85" t="s">
        <v>74</v>
      </c>
      <c r="E54" s="185" t="s">
        <v>75</v>
      </c>
      <c r="F54" s="86" t="s">
        <v>30</v>
      </c>
      <c r="G54" s="86" t="str">
        <f>G32</f>
        <v>февраль</v>
      </c>
      <c r="H54" s="86" t="str">
        <f>H32</f>
        <v>март</v>
      </c>
      <c r="I54" s="86" t="str">
        <f>G54</f>
        <v>февраль</v>
      </c>
      <c r="J54" s="86" t="str">
        <f>H54</f>
        <v>март</v>
      </c>
      <c r="K54" s="86" t="s">
        <v>30</v>
      </c>
      <c r="L54" s="86" t="str">
        <f>I54</f>
        <v>февраль</v>
      </c>
      <c r="M54" s="86" t="str">
        <f>J54</f>
        <v>март</v>
      </c>
      <c r="N54" s="86" t="str">
        <f>L54</f>
        <v>февраль</v>
      </c>
      <c r="O54" s="86" t="str">
        <f>M54</f>
        <v>март</v>
      </c>
      <c r="P54" s="378"/>
      <c r="Q54" s="378"/>
      <c r="R54" s="378"/>
      <c r="S54" s="70"/>
      <c r="T54" s="70"/>
      <c r="U54" s="70"/>
      <c r="Y54" s="4"/>
      <c r="Z54" s="4"/>
    </row>
    <row r="55" spans="1:26" x14ac:dyDescent="0.2">
      <c r="A55" s="397" t="s">
        <v>76</v>
      </c>
      <c r="B55" s="397"/>
      <c r="C55" s="183" t="str">
        <f>C33</f>
        <v>НРА</v>
      </c>
      <c r="D55" s="115">
        <f>E55/$E$57</f>
        <v>0.90579999999999994</v>
      </c>
      <c r="E55" s="89">
        <f>SUM(E33:E46)</f>
        <v>215748432.80219597</v>
      </c>
      <c r="F55" s="89">
        <f>E55/1.2/(1+B27)</f>
        <v>179790360.66849664</v>
      </c>
      <c r="G55" s="89">
        <f>SUM(G33:G46)</f>
        <v>99424069.449678659</v>
      </c>
      <c r="H55" s="89">
        <f>SUM(H33:H46)</f>
        <v>80366291.218817994</v>
      </c>
      <c r="I55" s="93">
        <f>IFERROR(G55/L55,0)</f>
        <v>0</v>
      </c>
      <c r="J55" s="93">
        <f t="shared" ref="J55:J56" si="8">IFERROR(H55/M55,0)</f>
        <v>0</v>
      </c>
      <c r="K55" s="89" t="e">
        <f>SUM(L55:M55)</f>
        <v>#DIV/0!</v>
      </c>
      <c r="L55" s="89" t="e">
        <f>SUM(L33:L46)</f>
        <v>#DIV/0!</v>
      </c>
      <c r="M55" s="89" t="e">
        <f>SUM(M33:M46)</f>
        <v>#DIV/0!</v>
      </c>
      <c r="N55" s="104">
        <f>N33</f>
        <v>18.886792452830189</v>
      </c>
      <c r="O55" s="104">
        <f>O33</f>
        <v>17.5</v>
      </c>
      <c r="P55" s="93">
        <f>IFERROR(Q55/K55*100, )</f>
        <v>0</v>
      </c>
      <c r="Q55" s="89" t="e">
        <f>SUM(Q33:Q46)</f>
        <v>#DIV/0!</v>
      </c>
      <c r="R55" s="89" t="e">
        <f>SUM(R33:R46)</f>
        <v>#DIV/0!</v>
      </c>
      <c r="S55" s="70"/>
      <c r="T55" s="70"/>
      <c r="U55" s="70"/>
      <c r="Y55" s="4"/>
      <c r="Z55" s="4"/>
    </row>
    <row r="56" spans="1:26" x14ac:dyDescent="0.2">
      <c r="A56" s="397" t="s">
        <v>77</v>
      </c>
      <c r="B56" s="397"/>
      <c r="C56" s="183" t="str">
        <f>C34</f>
        <v>НРА</v>
      </c>
      <c r="D56" s="115">
        <f>E56/$E$57</f>
        <v>9.420000000000002E-2</v>
      </c>
      <c r="E56" s="89">
        <f>E47</f>
        <v>22437074.817804001</v>
      </c>
      <c r="F56" s="89">
        <f>E56/1.2/(1+B27)</f>
        <v>18697562.348170001</v>
      </c>
      <c r="G56" s="89">
        <f>G47</f>
        <v>10339751.978538012</v>
      </c>
      <c r="H56" s="89">
        <f>H47</f>
        <v>8357810.3696319899</v>
      </c>
      <c r="I56" s="93">
        <f>IFERROR(G56/L56,0)</f>
        <v>0</v>
      </c>
      <c r="J56" s="93">
        <f t="shared" si="8"/>
        <v>0</v>
      </c>
      <c r="K56" s="89" t="e">
        <f>SUM(L56:M56)</f>
        <v>#DIV/0!</v>
      </c>
      <c r="L56" s="89" t="e">
        <f>L47</f>
        <v>#DIV/0!</v>
      </c>
      <c r="M56" s="89" t="e">
        <f>M47</f>
        <v>#DIV/0!</v>
      </c>
      <c r="N56" s="104">
        <f>N48</f>
        <v>18.886792452830189</v>
      </c>
      <c r="O56" s="104">
        <f>O48</f>
        <v>17.5</v>
      </c>
      <c r="P56" s="93">
        <f>IFERROR(Q56/K56*100, )</f>
        <v>0</v>
      </c>
      <c r="Q56" s="89" t="e">
        <f>Q47</f>
        <v>#DIV/0!</v>
      </c>
      <c r="R56" s="89" t="e">
        <f>R47</f>
        <v>#DIV/0!</v>
      </c>
      <c r="S56" s="70"/>
      <c r="T56" s="70"/>
      <c r="U56" s="70"/>
      <c r="Y56" s="4"/>
      <c r="Z56" s="4"/>
    </row>
    <row r="57" spans="1:26" x14ac:dyDescent="0.2">
      <c r="A57" s="397" t="s">
        <v>72</v>
      </c>
      <c r="B57" s="397"/>
      <c r="C57" s="183"/>
      <c r="D57" s="158">
        <f>SUM(D55:D56)</f>
        <v>1</v>
      </c>
      <c r="E57" s="152">
        <f>SUM(E55:E56)</f>
        <v>238185507.61999997</v>
      </c>
      <c r="F57" s="152">
        <f>SUM(F55:F56)</f>
        <v>198487923.01666665</v>
      </c>
      <c r="G57" s="152">
        <f>SUM(G55:G56)</f>
        <v>109763821.42821667</v>
      </c>
      <c r="H57" s="152">
        <f>SUM(H55:H56)</f>
        <v>88724101.588449985</v>
      </c>
      <c r="I57" s="152" t="e">
        <f>G57/L57</f>
        <v>#DIV/0!</v>
      </c>
      <c r="J57" s="152" t="e">
        <f>H57/M57</f>
        <v>#DIV/0!</v>
      </c>
      <c r="K57" s="152" t="e">
        <f>SUM(K55:K56)</f>
        <v>#DIV/0!</v>
      </c>
      <c r="L57" s="152" t="e">
        <f>SUM(L55:L56)</f>
        <v>#DIV/0!</v>
      </c>
      <c r="M57" s="152" t="e">
        <f>SUM(M55:M56)</f>
        <v>#DIV/0!</v>
      </c>
      <c r="N57" s="90"/>
      <c r="O57" s="90"/>
      <c r="P57" s="159"/>
      <c r="Q57" s="152" t="e">
        <f>SUM(Q55:Q56)</f>
        <v>#DIV/0!</v>
      </c>
      <c r="R57" s="152" t="e">
        <f>SUM(R55:R56)</f>
        <v>#DIV/0!</v>
      </c>
      <c r="S57" s="70"/>
      <c r="T57" s="70"/>
      <c r="U57" s="70"/>
      <c r="Y57" s="4"/>
      <c r="Z57" s="4"/>
    </row>
    <row r="58" spans="1:26" x14ac:dyDescent="0.2">
      <c r="A58" s="58"/>
      <c r="B58" s="58"/>
      <c r="C58" s="58"/>
      <c r="D58" s="94"/>
      <c r="E58" s="95"/>
      <c r="F58" s="157"/>
      <c r="G58" s="97">
        <f>G49</f>
        <v>0.55300000000000005</v>
      </c>
      <c r="H58" s="97">
        <f>1-G58</f>
        <v>0.44699999999999995</v>
      </c>
      <c r="I58" s="58"/>
      <c r="J58" s="58"/>
      <c r="K58" s="58"/>
      <c r="L58" s="58"/>
      <c r="M58" s="58"/>
      <c r="N58" s="58"/>
      <c r="O58" s="58"/>
      <c r="P58" s="70"/>
      <c r="Q58" s="70"/>
      <c r="R58" s="70"/>
      <c r="S58" s="70"/>
      <c r="T58" s="70"/>
      <c r="U58" s="156"/>
    </row>
    <row r="59" spans="1:26" x14ac:dyDescent="0.2">
      <c r="A59" s="58"/>
      <c r="B59" s="58"/>
      <c r="C59" s="98"/>
      <c r="D59" s="99"/>
      <c r="E59" s="59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0"/>
      <c r="Q59" s="70"/>
      <c r="R59" s="70"/>
      <c r="S59" s="70"/>
      <c r="T59" s="70"/>
      <c r="U59" s="70"/>
    </row>
    <row r="60" spans="1:26" s="8" customFormat="1" x14ac:dyDescent="0.2">
      <c r="A60" s="100"/>
      <c r="B60" s="100"/>
      <c r="C60" s="100"/>
      <c r="D60" s="101"/>
      <c r="E60" s="58"/>
      <c r="F60" s="58"/>
      <c r="G60" s="58"/>
      <c r="H60" s="58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  <c r="T60" s="103"/>
      <c r="U60" s="103"/>
      <c r="W60" s="9"/>
    </row>
    <row r="61" spans="1:26" x14ac:dyDescent="0.2">
      <c r="A61" s="410" t="s">
        <v>78</v>
      </c>
      <c r="B61" s="411"/>
      <c r="C61" s="58"/>
      <c r="D61" s="61"/>
      <c r="E61" s="68"/>
      <c r="F61" s="68"/>
      <c r="G61" s="69"/>
      <c r="H61" s="69"/>
      <c r="I61" s="68"/>
      <c r="J61" s="68"/>
      <c r="K61" s="68"/>
      <c r="L61" s="68"/>
      <c r="M61" s="68"/>
      <c r="N61" s="58"/>
      <c r="O61" s="58"/>
      <c r="P61" s="70"/>
      <c r="Q61" s="70"/>
      <c r="R61" s="70"/>
      <c r="S61" s="70"/>
      <c r="T61" s="70"/>
      <c r="U61" s="70"/>
    </row>
    <row r="62" spans="1:26" x14ac:dyDescent="0.2">
      <c r="A62" s="71" t="s">
        <v>11</v>
      </c>
      <c r="B62" s="72" t="s">
        <v>237</v>
      </c>
      <c r="C62" s="58"/>
      <c r="D62" s="61"/>
      <c r="E62" s="68"/>
      <c r="F62" s="68"/>
      <c r="G62" s="68"/>
      <c r="H62" s="68"/>
      <c r="I62" s="68"/>
      <c r="J62" s="68"/>
      <c r="K62" s="68"/>
      <c r="L62" s="68"/>
      <c r="M62" s="68"/>
      <c r="N62" s="58"/>
      <c r="O62" s="58"/>
      <c r="P62" s="70"/>
      <c r="Q62" s="70"/>
      <c r="R62" s="70"/>
      <c r="S62" s="70"/>
      <c r="T62" s="70"/>
      <c r="U62" s="70"/>
    </row>
    <row r="63" spans="1:26" x14ac:dyDescent="0.2">
      <c r="A63" s="71" t="s">
        <v>12</v>
      </c>
      <c r="B63" s="72" t="s">
        <v>198</v>
      </c>
      <c r="C63" s="58"/>
      <c r="D63" s="73"/>
      <c r="E63" s="69"/>
      <c r="F63" s="69"/>
      <c r="G63" s="69"/>
      <c r="H63" s="69"/>
      <c r="I63" s="68"/>
      <c r="J63" s="68"/>
      <c r="K63" s="68"/>
      <c r="L63" s="68"/>
      <c r="M63" s="68"/>
      <c r="N63" s="58"/>
      <c r="O63" s="58"/>
      <c r="P63" s="70"/>
      <c r="Q63" s="70"/>
      <c r="R63" s="70"/>
      <c r="S63" s="70"/>
      <c r="T63" s="70"/>
      <c r="U63" s="70"/>
    </row>
    <row r="64" spans="1:26" x14ac:dyDescent="0.2">
      <c r="A64" s="74" t="s">
        <v>13</v>
      </c>
      <c r="B64" s="72" t="str">
        <f>B25</f>
        <v>20"; 15"</v>
      </c>
      <c r="C64" s="58"/>
      <c r="D64" s="73"/>
      <c r="E64" s="69"/>
      <c r="F64" s="69"/>
      <c r="G64" s="69"/>
      <c r="H64" s="69"/>
      <c r="I64" s="68"/>
      <c r="J64" s="68"/>
      <c r="K64" s="68"/>
      <c r="L64" s="68"/>
      <c r="M64" s="68"/>
      <c r="N64" s="58"/>
      <c r="O64" s="58"/>
      <c r="P64" s="70"/>
      <c r="Q64" s="70"/>
      <c r="R64" s="70"/>
      <c r="S64" s="70"/>
      <c r="T64" s="70"/>
      <c r="U64" s="70"/>
    </row>
    <row r="65" spans="1:26" x14ac:dyDescent="0.2">
      <c r="A65" s="74" t="s">
        <v>14</v>
      </c>
      <c r="B65" s="75">
        <v>275584625.20999998</v>
      </c>
      <c r="C65" s="76"/>
      <c r="D65" s="77"/>
      <c r="E65" s="76"/>
      <c r="F65" s="78"/>
      <c r="G65" s="58"/>
      <c r="H65" s="58"/>
      <c r="I65" s="58"/>
      <c r="J65" s="58"/>
      <c r="K65" s="58"/>
      <c r="L65" s="58"/>
      <c r="M65" s="58"/>
      <c r="N65" s="58"/>
      <c r="O65" s="58"/>
      <c r="P65" s="70"/>
      <c r="Q65" s="70"/>
      <c r="R65" s="70"/>
      <c r="S65" s="70"/>
      <c r="T65" s="70"/>
      <c r="U65" s="70"/>
    </row>
    <row r="66" spans="1:26" x14ac:dyDescent="0.2">
      <c r="A66" s="79" t="s">
        <v>15</v>
      </c>
      <c r="B66" s="314">
        <f>B27</f>
        <v>0</v>
      </c>
      <c r="C66" s="77"/>
      <c r="D66" s="77"/>
      <c r="E66" s="58"/>
      <c r="F66" s="68"/>
      <c r="G66" s="80"/>
      <c r="H66" s="58"/>
      <c r="I66" s="58"/>
      <c r="J66" s="58"/>
      <c r="K66" s="58"/>
      <c r="L66" s="58"/>
      <c r="M66" s="58"/>
      <c r="N66" s="58"/>
      <c r="O66" s="58"/>
      <c r="P66" s="70"/>
      <c r="Q66" s="70"/>
      <c r="R66" s="70"/>
      <c r="S66" s="70"/>
      <c r="T66" s="70"/>
      <c r="U66" s="70"/>
    </row>
    <row r="67" spans="1:26" x14ac:dyDescent="0.2">
      <c r="A67" s="58"/>
      <c r="B67" s="58"/>
      <c r="C67" s="58"/>
      <c r="D67" s="77"/>
      <c r="E67" s="81"/>
      <c r="F67" s="82"/>
      <c r="G67" s="58"/>
      <c r="H67" s="58"/>
      <c r="I67" s="58"/>
      <c r="J67" s="58"/>
      <c r="K67" s="58"/>
      <c r="L67" s="58"/>
      <c r="M67" s="82"/>
      <c r="N67" s="82"/>
      <c r="O67" s="58"/>
      <c r="P67" s="58"/>
      <c r="Q67" s="70"/>
      <c r="R67" s="70"/>
      <c r="S67" s="70"/>
      <c r="T67" s="70"/>
      <c r="U67" s="70"/>
    </row>
    <row r="68" spans="1:26" x14ac:dyDescent="0.2">
      <c r="A68" s="58"/>
      <c r="B68" s="58"/>
      <c r="C68" s="58"/>
      <c r="D68" s="61"/>
      <c r="E68" s="58"/>
      <c r="F68" s="58"/>
      <c r="G68" s="58"/>
      <c r="H68" s="58"/>
      <c r="I68" s="58"/>
      <c r="J68" s="58"/>
      <c r="K68" s="58"/>
      <c r="L68" s="58"/>
      <c r="M68" s="70"/>
      <c r="N68" s="58"/>
      <c r="O68" s="58"/>
      <c r="P68" s="58"/>
      <c r="Q68" s="70"/>
      <c r="R68" s="70"/>
      <c r="S68" s="70"/>
      <c r="T68" s="58"/>
      <c r="U68" s="58"/>
    </row>
    <row r="69" spans="1:26" x14ac:dyDescent="0.2">
      <c r="A69" s="385" t="s">
        <v>16</v>
      </c>
      <c r="B69" s="385" t="s">
        <v>17</v>
      </c>
      <c r="C69" s="83"/>
      <c r="D69" s="388" t="s">
        <v>14</v>
      </c>
      <c r="E69" s="389"/>
      <c r="F69" s="388" t="s">
        <v>18</v>
      </c>
      <c r="G69" s="392"/>
      <c r="H69" s="389"/>
      <c r="I69" s="379" t="s">
        <v>19</v>
      </c>
      <c r="J69" s="380"/>
      <c r="K69" s="379" t="s">
        <v>20</v>
      </c>
      <c r="L69" s="394"/>
      <c r="M69" s="380"/>
      <c r="N69" s="379" t="s">
        <v>21</v>
      </c>
      <c r="O69" s="380"/>
      <c r="P69" s="376" t="s">
        <v>22</v>
      </c>
      <c r="Q69" s="376" t="s">
        <v>23</v>
      </c>
      <c r="R69" s="376" t="s">
        <v>24</v>
      </c>
      <c r="S69" s="70"/>
      <c r="T69" s="376" t="s">
        <v>25</v>
      </c>
      <c r="U69" s="376" t="s">
        <v>26</v>
      </c>
    </row>
    <row r="70" spans="1:26" ht="29.25" customHeight="1" x14ac:dyDescent="0.2">
      <c r="A70" s="386"/>
      <c r="B70" s="386"/>
      <c r="C70" s="84" t="s">
        <v>27</v>
      </c>
      <c r="D70" s="390"/>
      <c r="E70" s="391"/>
      <c r="F70" s="390"/>
      <c r="G70" s="393"/>
      <c r="H70" s="391"/>
      <c r="I70" s="381"/>
      <c r="J70" s="382"/>
      <c r="K70" s="381"/>
      <c r="L70" s="395"/>
      <c r="M70" s="382"/>
      <c r="N70" s="381"/>
      <c r="O70" s="382"/>
      <c r="P70" s="377"/>
      <c r="Q70" s="377"/>
      <c r="R70" s="377"/>
      <c r="S70" s="70"/>
      <c r="T70" s="383"/>
      <c r="U70" s="383"/>
    </row>
    <row r="71" spans="1:26" ht="25.5" x14ac:dyDescent="0.2">
      <c r="A71" s="387"/>
      <c r="B71" s="387"/>
      <c r="C71" s="185"/>
      <c r="D71" s="85" t="s">
        <v>28</v>
      </c>
      <c r="E71" s="185" t="s">
        <v>29</v>
      </c>
      <c r="F71" s="86" t="s">
        <v>30</v>
      </c>
      <c r="G71" s="86" t="s">
        <v>167</v>
      </c>
      <c r="H71" s="86" t="s">
        <v>168</v>
      </c>
      <c r="I71" s="86" t="str">
        <f>G71</f>
        <v>март</v>
      </c>
      <c r="J71" s="86" t="str">
        <f>H71</f>
        <v>апрель</v>
      </c>
      <c r="K71" s="86" t="s">
        <v>30</v>
      </c>
      <c r="L71" s="86" t="str">
        <f>I71</f>
        <v>март</v>
      </c>
      <c r="M71" s="86" t="str">
        <f>J71</f>
        <v>апрель</v>
      </c>
      <c r="N71" s="86" t="str">
        <f>L71</f>
        <v>март</v>
      </c>
      <c r="O71" s="86" t="str">
        <f>M71</f>
        <v>апрель</v>
      </c>
      <c r="P71" s="378"/>
      <c r="Q71" s="378"/>
      <c r="R71" s="378"/>
      <c r="S71" s="70"/>
      <c r="T71" s="384"/>
      <c r="U71" s="384"/>
    </row>
    <row r="72" spans="1:26" x14ac:dyDescent="0.2">
      <c r="A72" s="87" t="str">
        <f t="shared" ref="A72:C86" si="9">A33</f>
        <v>Первый</v>
      </c>
      <c r="B72" s="87" t="str">
        <f t="shared" si="9"/>
        <v>All 14-59 BigTV</v>
      </c>
      <c r="C72" s="87" t="str">
        <f t="shared" si="9"/>
        <v>НРА</v>
      </c>
      <c r="D72" s="88">
        <v>0.17560000000000001</v>
      </c>
      <c r="E72" s="89">
        <f>$B$65*D72</f>
        <v>48392660.186875999</v>
      </c>
      <c r="F72" s="89">
        <f t="shared" ref="F72:F86" si="10">E72/1.2/(1+$B$27)</f>
        <v>40327216.822396666</v>
      </c>
      <c r="G72" s="89">
        <f>$F72*$G$88</f>
        <v>17147132.592883062</v>
      </c>
      <c r="H72" s="89">
        <f>$F72*$H$88</f>
        <v>23180084.229513604</v>
      </c>
      <c r="I72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2022-2023'!F10))*B256*(1+H256), )</f>
        <v>0</v>
      </c>
      <c r="J72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2022-2023'!F10))*B256*(1+I256), )</f>
        <v>0</v>
      </c>
      <c r="K72" s="89" t="e">
        <f>L72+M72</f>
        <v>#DIV/0!</v>
      </c>
      <c r="L72" s="89" t="e">
        <f>IF(D72=0,0,G72/I72)</f>
        <v>#DIV/0!</v>
      </c>
      <c r="M72" s="89" t="e">
        <f>IF(E72=0,0,H72/J72)</f>
        <v>#DIV/0!</v>
      </c>
      <c r="N72" s="90">
        <v>19.272727272727277</v>
      </c>
      <c r="O72" s="90">
        <v>17.583643122676577</v>
      </c>
      <c r="P72" s="91">
        <v>78.540000000000006</v>
      </c>
      <c r="Q72" s="89" t="e">
        <f>K72*P72/100</f>
        <v>#DIV/0!</v>
      </c>
      <c r="R72" s="89" t="e">
        <f>(L72*20/N72+M72*20/O72)*P72/100</f>
        <v>#DIV/0!</v>
      </c>
      <c r="S72" s="70"/>
      <c r="T72" s="153" t="s">
        <v>34</v>
      </c>
      <c r="U72" s="6"/>
      <c r="W72" s="7"/>
      <c r="X72" s="7"/>
      <c r="Y72" s="4"/>
      <c r="Z72" s="4"/>
    </row>
    <row r="73" spans="1:26" x14ac:dyDescent="0.2">
      <c r="A73" s="87" t="str">
        <f t="shared" si="9"/>
        <v>Россия 1</v>
      </c>
      <c r="B73" s="87" t="str">
        <f t="shared" si="9"/>
        <v>All 18+</v>
      </c>
      <c r="C73" s="87" t="str">
        <f t="shared" si="9"/>
        <v>НРА</v>
      </c>
      <c r="D73" s="88">
        <v>0.1729</v>
      </c>
      <c r="E73" s="89">
        <f t="shared" ref="E73:E86" si="11">$B$65*D73</f>
        <v>47648581.698808998</v>
      </c>
      <c r="F73" s="89">
        <f t="shared" si="10"/>
        <v>39707151.415674165</v>
      </c>
      <c r="G73" s="89">
        <f t="shared" ref="G73:G86" si="12">$F73*$G$88</f>
        <v>16883480.781944655</v>
      </c>
      <c r="H73" s="89">
        <f t="shared" ref="H73:H86" si="13">$F73*$H$88</f>
        <v>22823670.63372951</v>
      </c>
      <c r="I73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2022-2023'!F11))*B257*(1+H257), )</f>
        <v>0</v>
      </c>
      <c r="J73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2022-2023'!F11))*B257*(1+I257), )</f>
        <v>0</v>
      </c>
      <c r="K73" s="89" t="e">
        <f t="shared" ref="K73:K86" si="14">L73+M73</f>
        <v>#DIV/0!</v>
      </c>
      <c r="L73" s="89" t="e">
        <f t="shared" ref="L73:M86" si="15">IF(D73=0,0,G73/I73)</f>
        <v>#DIV/0!</v>
      </c>
      <c r="M73" s="89" t="e">
        <f t="shared" si="15"/>
        <v>#DIV/0!</v>
      </c>
      <c r="N73" s="90">
        <v>19.272727272727277</v>
      </c>
      <c r="O73" s="90">
        <v>17.583643122676577</v>
      </c>
      <c r="P73" s="91">
        <v>27.12</v>
      </c>
      <c r="Q73" s="89" t="e">
        <f t="shared" ref="Q73:Q86" si="16">K73*P73/100</f>
        <v>#DIV/0!</v>
      </c>
      <c r="R73" s="89" t="e">
        <f t="shared" ref="R73:R86" si="17">(L73*20/N73+M73*20/O73)*P73/100</f>
        <v>#DIV/0!</v>
      </c>
      <c r="S73" s="70"/>
      <c r="T73" s="153" t="s">
        <v>38</v>
      </c>
      <c r="U73" s="6"/>
      <c r="W73" s="7"/>
      <c r="X73" s="7"/>
      <c r="Y73" s="4"/>
      <c r="Z73" s="4"/>
    </row>
    <row r="74" spans="1:26" x14ac:dyDescent="0.2">
      <c r="A74" s="87" t="str">
        <f t="shared" si="9"/>
        <v>НТВ</v>
      </c>
      <c r="B74" s="87" t="str">
        <f t="shared" si="9"/>
        <v>All 18+</v>
      </c>
      <c r="C74" s="87" t="str">
        <f t="shared" si="9"/>
        <v>НРА</v>
      </c>
      <c r="D74" s="88">
        <v>0.1222</v>
      </c>
      <c r="E74" s="89">
        <f t="shared" si="11"/>
        <v>33676441.200661995</v>
      </c>
      <c r="F74" s="89">
        <f t="shared" si="10"/>
        <v>28063701.000551663</v>
      </c>
      <c r="G74" s="89">
        <f t="shared" si="12"/>
        <v>11932685.665434567</v>
      </c>
      <c r="H74" s="89">
        <f t="shared" si="13"/>
        <v>16131015.335117096</v>
      </c>
      <c r="I74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2022-2023'!F12))*B258*(1+H258), )</f>
        <v>0</v>
      </c>
      <c r="J74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2022-2023'!F12))*B258*(1+I258), )</f>
        <v>0</v>
      </c>
      <c r="K74" s="89" t="e">
        <f t="shared" si="14"/>
        <v>#DIV/0!</v>
      </c>
      <c r="L74" s="89" t="e">
        <f t="shared" si="15"/>
        <v>#DIV/0!</v>
      </c>
      <c r="M74" s="89" t="e">
        <f t="shared" si="15"/>
        <v>#DIV/0!</v>
      </c>
      <c r="N74" s="90">
        <v>19.272727272727277</v>
      </c>
      <c r="O74" s="90">
        <v>17.583643122676577</v>
      </c>
      <c r="P74" s="91">
        <v>40.119999999999997</v>
      </c>
      <c r="Q74" s="89" t="e">
        <f t="shared" si="16"/>
        <v>#DIV/0!</v>
      </c>
      <c r="R74" s="89" t="e">
        <f t="shared" si="17"/>
        <v>#DIV/0!</v>
      </c>
      <c r="S74" s="70"/>
      <c r="T74" s="153" t="s">
        <v>41</v>
      </c>
      <c r="U74" s="6"/>
      <c r="W74" s="7"/>
      <c r="X74" s="7"/>
      <c r="Y74" s="4"/>
      <c r="Z74" s="4"/>
    </row>
    <row r="75" spans="1:26" x14ac:dyDescent="0.2">
      <c r="A75" s="87" t="str">
        <f t="shared" si="9"/>
        <v>ТНТ</v>
      </c>
      <c r="B75" s="87" t="str">
        <f t="shared" si="9"/>
        <v>All 14-44 BigTV</v>
      </c>
      <c r="C75" s="87" t="str">
        <f t="shared" si="9"/>
        <v>НРА</v>
      </c>
      <c r="D75" s="88">
        <v>0.1326</v>
      </c>
      <c r="E75" s="89">
        <f t="shared" si="11"/>
        <v>36542521.302846</v>
      </c>
      <c r="F75" s="89">
        <f t="shared" si="10"/>
        <v>30452101.085705001</v>
      </c>
      <c r="G75" s="89">
        <f t="shared" si="12"/>
        <v>12948233.381641768</v>
      </c>
      <c r="H75" s="89">
        <f t="shared" si="13"/>
        <v>17503867.704063233</v>
      </c>
      <c r="I75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2022-2023'!F13))*B259*(1+H259), )</f>
        <v>0</v>
      </c>
      <c r="J75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2022-2023'!F13))*B259*(1+I259), )</f>
        <v>0</v>
      </c>
      <c r="K75" s="89" t="e">
        <f t="shared" si="14"/>
        <v>#DIV/0!</v>
      </c>
      <c r="L75" s="89" t="e">
        <f t="shared" si="15"/>
        <v>#DIV/0!</v>
      </c>
      <c r="M75" s="89" t="e">
        <f t="shared" si="15"/>
        <v>#DIV/0!</v>
      </c>
      <c r="N75" s="90">
        <v>19.272727272727277</v>
      </c>
      <c r="O75" s="90">
        <v>17.583643122676577</v>
      </c>
      <c r="P75" s="91">
        <v>112.97</v>
      </c>
      <c r="Q75" s="89" t="e">
        <f t="shared" si="16"/>
        <v>#DIV/0!</v>
      </c>
      <c r="R75" s="89" t="e">
        <f t="shared" si="17"/>
        <v>#DIV/0!</v>
      </c>
      <c r="S75" s="70"/>
      <c r="T75" s="153" t="s">
        <v>44</v>
      </c>
      <c r="U75" s="6"/>
      <c r="W75" s="7"/>
      <c r="X75" s="7"/>
      <c r="Y75" s="4"/>
      <c r="Z75" s="4"/>
    </row>
    <row r="76" spans="1:26" x14ac:dyDescent="0.2">
      <c r="A76" s="87" t="str">
        <f t="shared" si="9"/>
        <v>СТС</v>
      </c>
      <c r="B76" s="87" t="str">
        <f t="shared" si="9"/>
        <v>All 10-45</v>
      </c>
      <c r="C76" s="87" t="str">
        <f t="shared" si="9"/>
        <v>НРА</v>
      </c>
      <c r="D76" s="88">
        <v>0.1159</v>
      </c>
      <c r="E76" s="89">
        <f t="shared" si="11"/>
        <v>31940258.061838999</v>
      </c>
      <c r="F76" s="89">
        <f t="shared" si="10"/>
        <v>26616881.718199167</v>
      </c>
      <c r="G76" s="89">
        <f t="shared" si="12"/>
        <v>11317498.106578287</v>
      </c>
      <c r="H76" s="89">
        <f t="shared" si="13"/>
        <v>15299383.611620881</v>
      </c>
      <c r="I76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2022-2023'!F14))*B260*(1+H260), )</f>
        <v>0</v>
      </c>
      <c r="J76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2022-2023'!F14))*B260*(1+I260), )</f>
        <v>0</v>
      </c>
      <c r="K76" s="89" t="e">
        <f t="shared" si="14"/>
        <v>#DIV/0!</v>
      </c>
      <c r="L76" s="89" t="e">
        <f t="shared" si="15"/>
        <v>#DIV/0!</v>
      </c>
      <c r="M76" s="89" t="e">
        <f t="shared" si="15"/>
        <v>#DIV/0!</v>
      </c>
      <c r="N76" s="90">
        <v>19.272727272727277</v>
      </c>
      <c r="O76" s="90">
        <v>17.583643122676577</v>
      </c>
      <c r="P76" s="91">
        <v>109.12</v>
      </c>
      <c r="Q76" s="89" t="e">
        <f t="shared" si="16"/>
        <v>#DIV/0!</v>
      </c>
      <c r="R76" s="89" t="e">
        <f t="shared" si="17"/>
        <v>#DIV/0!</v>
      </c>
      <c r="S76" s="70"/>
      <c r="T76" s="153" t="s">
        <v>47</v>
      </c>
      <c r="U76" s="6"/>
      <c r="W76" s="7"/>
      <c r="X76" s="7"/>
      <c r="Y76" s="4"/>
      <c r="Z76" s="4"/>
    </row>
    <row r="77" spans="1:26" x14ac:dyDescent="0.2">
      <c r="A77" s="87" t="str">
        <f t="shared" si="9"/>
        <v>5-канал</v>
      </c>
      <c r="B77" s="87" t="str">
        <f t="shared" si="9"/>
        <v>All 25-59</v>
      </c>
      <c r="C77" s="87" t="str">
        <f t="shared" si="9"/>
        <v>НРА</v>
      </c>
      <c r="D77" s="88">
        <v>0</v>
      </c>
      <c r="E77" s="89">
        <f t="shared" si="11"/>
        <v>0</v>
      </c>
      <c r="F77" s="89">
        <f t="shared" si="10"/>
        <v>0</v>
      </c>
      <c r="G77" s="89">
        <f t="shared" si="12"/>
        <v>0</v>
      </c>
      <c r="H77" s="89">
        <f t="shared" si="13"/>
        <v>0</v>
      </c>
      <c r="I77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2022-2023'!F15))*B261*(1+H261), )</f>
        <v>0</v>
      </c>
      <c r="J77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2022-2023'!F15))*B261*(1+I261), )</f>
        <v>0</v>
      </c>
      <c r="K77" s="89">
        <f t="shared" si="14"/>
        <v>0</v>
      </c>
      <c r="L77" s="89">
        <f t="shared" si="15"/>
        <v>0</v>
      </c>
      <c r="M77" s="89">
        <f t="shared" si="15"/>
        <v>0</v>
      </c>
      <c r="N77" s="90">
        <v>19.272727272727277</v>
      </c>
      <c r="O77" s="90">
        <v>17.583643122676577</v>
      </c>
      <c r="P77" s="91">
        <v>61.07</v>
      </c>
      <c r="Q77" s="89">
        <f t="shared" si="16"/>
        <v>0</v>
      </c>
      <c r="R77" s="89">
        <f t="shared" si="17"/>
        <v>0</v>
      </c>
      <c r="S77" s="70"/>
      <c r="T77" s="153" t="s">
        <v>50</v>
      </c>
      <c r="U77" s="6"/>
      <c r="W77" s="7"/>
      <c r="X77" s="7"/>
      <c r="Y77" s="4"/>
      <c r="Z77" s="4"/>
    </row>
    <row r="78" spans="1:26" x14ac:dyDescent="0.2">
      <c r="A78" s="87" t="str">
        <f t="shared" si="9"/>
        <v>РЕН ТВ</v>
      </c>
      <c r="B78" s="87" t="str">
        <f t="shared" si="9"/>
        <v>All 25-54</v>
      </c>
      <c r="C78" s="87" t="str">
        <f t="shared" si="9"/>
        <v>НРА</v>
      </c>
      <c r="D78" s="88">
        <v>6.3500000000000001E-2</v>
      </c>
      <c r="E78" s="89">
        <f t="shared" si="11"/>
        <v>17499623.700835001</v>
      </c>
      <c r="F78" s="89">
        <f t="shared" si="10"/>
        <v>14583019.750695834</v>
      </c>
      <c r="G78" s="89">
        <f t="shared" si="12"/>
        <v>6200699.9979958693</v>
      </c>
      <c r="H78" s="89">
        <f t="shared" si="13"/>
        <v>8382319.7526999647</v>
      </c>
      <c r="I78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2022-2023'!F16))*B262*(1+H262), )</f>
        <v>0</v>
      </c>
      <c r="J78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2022-2023'!F16))*B262*(1+I262), )</f>
        <v>0</v>
      </c>
      <c r="K78" s="89" t="e">
        <f t="shared" si="14"/>
        <v>#DIV/0!</v>
      </c>
      <c r="L78" s="89" t="e">
        <f t="shared" si="15"/>
        <v>#DIV/0!</v>
      </c>
      <c r="M78" s="89" t="e">
        <f t="shared" si="15"/>
        <v>#DIV/0!</v>
      </c>
      <c r="N78" s="90">
        <v>19.272727272727277</v>
      </c>
      <c r="O78" s="90">
        <v>17.583643122676577</v>
      </c>
      <c r="P78" s="91">
        <v>86.04</v>
      </c>
      <c r="Q78" s="89" t="e">
        <f t="shared" si="16"/>
        <v>#DIV/0!</v>
      </c>
      <c r="R78" s="89" t="e">
        <f t="shared" si="17"/>
        <v>#DIV/0!</v>
      </c>
      <c r="S78" s="70"/>
      <c r="T78" s="153" t="s">
        <v>53</v>
      </c>
      <c r="U78" s="6"/>
      <c r="W78" s="7"/>
      <c r="X78" s="7"/>
      <c r="Y78" s="4"/>
      <c r="Z78" s="4"/>
    </row>
    <row r="79" spans="1:26" x14ac:dyDescent="0.2">
      <c r="A79" s="87" t="str">
        <f t="shared" si="9"/>
        <v>Домашний</v>
      </c>
      <c r="B79" s="87" t="str">
        <f t="shared" si="9"/>
        <v>W 25-59</v>
      </c>
      <c r="C79" s="87" t="str">
        <f t="shared" si="9"/>
        <v>НРА</v>
      </c>
      <c r="D79" s="88">
        <v>0</v>
      </c>
      <c r="E79" s="89">
        <f t="shared" si="11"/>
        <v>0</v>
      </c>
      <c r="F79" s="89">
        <f t="shared" si="10"/>
        <v>0</v>
      </c>
      <c r="G79" s="89">
        <f t="shared" si="12"/>
        <v>0</v>
      </c>
      <c r="H79" s="89">
        <f t="shared" si="13"/>
        <v>0</v>
      </c>
      <c r="I79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2022-2023'!F17))*B263*(1+H263), )</f>
        <v>0</v>
      </c>
      <c r="J79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2022-2023'!F17))*B263*(1+I263), )</f>
        <v>0</v>
      </c>
      <c r="K79" s="89">
        <f t="shared" si="14"/>
        <v>0</v>
      </c>
      <c r="L79" s="89">
        <f t="shared" si="15"/>
        <v>0</v>
      </c>
      <c r="M79" s="89">
        <f t="shared" si="15"/>
        <v>0</v>
      </c>
      <c r="N79" s="90">
        <v>19.272727272727277</v>
      </c>
      <c r="O79" s="90">
        <v>17.583643122676577</v>
      </c>
      <c r="P79" s="91">
        <v>45.78</v>
      </c>
      <c r="Q79" s="89">
        <f t="shared" si="16"/>
        <v>0</v>
      </c>
      <c r="R79" s="171">
        <f t="shared" si="17"/>
        <v>0</v>
      </c>
      <c r="S79" s="70"/>
      <c r="T79" s="153" t="s">
        <v>55</v>
      </c>
      <c r="U79" s="6"/>
      <c r="W79" s="7"/>
      <c r="X79" s="7"/>
      <c r="Y79" s="4"/>
      <c r="Z79" s="4"/>
    </row>
    <row r="80" spans="1:26" x14ac:dyDescent="0.2">
      <c r="A80" s="87" t="str">
        <f t="shared" si="9"/>
        <v>ТВ-3</v>
      </c>
      <c r="B80" s="87" t="str">
        <f t="shared" si="9"/>
        <v>All 14-44 BigTV</v>
      </c>
      <c r="C80" s="87" t="str">
        <f t="shared" si="9"/>
        <v>НРА</v>
      </c>
      <c r="D80" s="88">
        <v>5.7299999999999997E-2</v>
      </c>
      <c r="E80" s="89">
        <f t="shared" si="11"/>
        <v>15790999.024532998</v>
      </c>
      <c r="F80" s="89">
        <f t="shared" si="10"/>
        <v>13159165.853777498</v>
      </c>
      <c r="G80" s="89">
        <f t="shared" si="12"/>
        <v>5595277.321026192</v>
      </c>
      <c r="H80" s="89">
        <f t="shared" si="13"/>
        <v>7563888.532751306</v>
      </c>
      <c r="I80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2022-2023'!F18))*B264*(1+H264), )</f>
        <v>0</v>
      </c>
      <c r="J80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2022-2023'!F18))*B264*(1+I264), )</f>
        <v>0</v>
      </c>
      <c r="K80" s="89" t="e">
        <f t="shared" si="14"/>
        <v>#DIV/0!</v>
      </c>
      <c r="L80" s="89" t="e">
        <f t="shared" si="15"/>
        <v>#DIV/0!</v>
      </c>
      <c r="M80" s="89" t="e">
        <f t="shared" si="15"/>
        <v>#DIV/0!</v>
      </c>
      <c r="N80" s="90">
        <v>19.272727272727277</v>
      </c>
      <c r="O80" s="90">
        <v>17.583643122676577</v>
      </c>
      <c r="P80" s="91">
        <v>116.74</v>
      </c>
      <c r="Q80" s="89" t="e">
        <f t="shared" si="16"/>
        <v>#DIV/0!</v>
      </c>
      <c r="R80" s="89" t="e">
        <f t="shared" si="17"/>
        <v>#DIV/0!</v>
      </c>
      <c r="S80" s="70"/>
      <c r="T80" s="153" t="s">
        <v>57</v>
      </c>
      <c r="U80" s="6"/>
      <c r="W80" s="7"/>
      <c r="X80" s="7"/>
      <c r="Y80" s="4"/>
      <c r="Z80" s="4"/>
    </row>
    <row r="81" spans="1:26" x14ac:dyDescent="0.2">
      <c r="A81" s="87" t="str">
        <f t="shared" si="9"/>
        <v>Пятница</v>
      </c>
      <c r="B81" s="87" t="str">
        <f t="shared" si="9"/>
        <v>All 14-44 BigTV</v>
      </c>
      <c r="C81" s="87" t="str">
        <f t="shared" si="9"/>
        <v>НРА</v>
      </c>
      <c r="D81" s="88">
        <v>4.3700000000000003E-2</v>
      </c>
      <c r="E81" s="89">
        <f t="shared" si="11"/>
        <v>12043048.121677</v>
      </c>
      <c r="F81" s="89">
        <f t="shared" si="10"/>
        <v>10035873.434730833</v>
      </c>
      <c r="G81" s="89">
        <f t="shared" si="12"/>
        <v>4267253.3844475504</v>
      </c>
      <c r="H81" s="89">
        <f t="shared" si="13"/>
        <v>5768620.050283283</v>
      </c>
      <c r="I81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2022-2023'!F19))*B265*(1+H265), )</f>
        <v>0</v>
      </c>
      <c r="J81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2022-2023'!F19))*B265*(1+I265), )</f>
        <v>0</v>
      </c>
      <c r="K81" s="89" t="e">
        <f t="shared" si="14"/>
        <v>#DIV/0!</v>
      </c>
      <c r="L81" s="89" t="e">
        <f t="shared" si="15"/>
        <v>#DIV/0!</v>
      </c>
      <c r="M81" s="89" t="e">
        <f t="shared" si="15"/>
        <v>#DIV/0!</v>
      </c>
      <c r="N81" s="90">
        <v>19.272727272727277</v>
      </c>
      <c r="O81" s="90">
        <v>17.583643122676577</v>
      </c>
      <c r="P81" s="91">
        <v>113.88</v>
      </c>
      <c r="Q81" s="89" t="e">
        <f t="shared" si="16"/>
        <v>#DIV/0!</v>
      </c>
      <c r="R81" s="89" t="e">
        <f t="shared" si="17"/>
        <v>#DIV/0!</v>
      </c>
      <c r="S81" s="70"/>
      <c r="T81" s="153" t="s">
        <v>59</v>
      </c>
      <c r="U81" s="6"/>
      <c r="W81" s="7"/>
      <c r="X81" s="7"/>
      <c r="Y81" s="4"/>
      <c r="Z81" s="4"/>
    </row>
    <row r="82" spans="1:26" x14ac:dyDescent="0.2">
      <c r="A82" s="87" t="str">
        <f t="shared" si="9"/>
        <v>ТВЦ</v>
      </c>
      <c r="B82" s="87" t="str">
        <f t="shared" si="9"/>
        <v>All 18+</v>
      </c>
      <c r="C82" s="87" t="str">
        <f t="shared" si="9"/>
        <v>НРА</v>
      </c>
      <c r="D82" s="88">
        <v>0</v>
      </c>
      <c r="E82" s="89">
        <f t="shared" si="11"/>
        <v>0</v>
      </c>
      <c r="F82" s="89">
        <f t="shared" si="10"/>
        <v>0</v>
      </c>
      <c r="G82" s="89">
        <f t="shared" si="12"/>
        <v>0</v>
      </c>
      <c r="H82" s="89">
        <f t="shared" si="13"/>
        <v>0</v>
      </c>
      <c r="I82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2022-2023'!F20))*B266*(1+H266), )</f>
        <v>0</v>
      </c>
      <c r="J82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2022-2023'!F20))*B266*(1+I266), )</f>
        <v>0</v>
      </c>
      <c r="K82" s="89">
        <f t="shared" si="14"/>
        <v>0</v>
      </c>
      <c r="L82" s="89">
        <f t="shared" si="15"/>
        <v>0</v>
      </c>
      <c r="M82" s="89">
        <f t="shared" si="15"/>
        <v>0</v>
      </c>
      <c r="N82" s="90">
        <v>19.272727272727277</v>
      </c>
      <c r="O82" s="90">
        <v>17.583643122676577</v>
      </c>
      <c r="P82" s="91">
        <v>28.09</v>
      </c>
      <c r="Q82" s="89">
        <f t="shared" si="16"/>
        <v>0</v>
      </c>
      <c r="R82" s="89">
        <f t="shared" si="17"/>
        <v>0</v>
      </c>
      <c r="S82" s="70"/>
      <c r="T82" s="153" t="s">
        <v>60</v>
      </c>
      <c r="U82" s="6"/>
      <c r="W82" s="7"/>
      <c r="X82" s="7"/>
      <c r="Y82" s="4"/>
      <c r="Z82" s="4"/>
    </row>
    <row r="83" spans="1:26" x14ac:dyDescent="0.2">
      <c r="A83" s="87" t="str">
        <f t="shared" si="9"/>
        <v>Звезда</v>
      </c>
      <c r="B83" s="87" t="str">
        <f t="shared" si="9"/>
        <v>All 18+</v>
      </c>
      <c r="C83" s="87" t="str">
        <f t="shared" si="9"/>
        <v>НРА</v>
      </c>
      <c r="D83" s="88">
        <v>0</v>
      </c>
      <c r="E83" s="89">
        <f t="shared" si="11"/>
        <v>0</v>
      </c>
      <c r="F83" s="89">
        <f t="shared" si="10"/>
        <v>0</v>
      </c>
      <c r="G83" s="89">
        <f t="shared" si="12"/>
        <v>0</v>
      </c>
      <c r="H83" s="89">
        <f t="shared" si="13"/>
        <v>0</v>
      </c>
      <c r="I83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2022-2023'!F21))*B267*(1+H267), )</f>
        <v>0</v>
      </c>
      <c r="J83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2022-2023'!F21))*B267*(1+I267), )</f>
        <v>0</v>
      </c>
      <c r="K83" s="89">
        <f t="shared" si="14"/>
        <v>0</v>
      </c>
      <c r="L83" s="89">
        <f t="shared" si="15"/>
        <v>0</v>
      </c>
      <c r="M83" s="89">
        <f t="shared" si="15"/>
        <v>0</v>
      </c>
      <c r="N83" s="90">
        <v>19.272727272727277</v>
      </c>
      <c r="O83" s="90">
        <v>17.583643122676577</v>
      </c>
      <c r="P83" s="91">
        <v>34.44</v>
      </c>
      <c r="Q83" s="89">
        <f t="shared" si="16"/>
        <v>0</v>
      </c>
      <c r="R83" s="89">
        <f t="shared" si="17"/>
        <v>0</v>
      </c>
      <c r="S83" s="70"/>
      <c r="T83" s="153" t="s">
        <v>62</v>
      </c>
      <c r="U83" s="6"/>
      <c r="W83" s="7"/>
      <c r="X83" s="7"/>
      <c r="Y83" s="4"/>
      <c r="Z83" s="4"/>
    </row>
    <row r="84" spans="1:26" x14ac:dyDescent="0.2">
      <c r="A84" s="87" t="str">
        <f t="shared" si="9"/>
        <v>Россия 24</v>
      </c>
      <c r="B84" s="87" t="str">
        <f t="shared" si="9"/>
        <v>All 18+ BigTV</v>
      </c>
      <c r="C84" s="87" t="str">
        <f t="shared" si="9"/>
        <v>НРА</v>
      </c>
      <c r="D84" s="88">
        <v>2.7799999999999998E-2</v>
      </c>
      <c r="E84" s="89">
        <f t="shared" si="11"/>
        <v>7661252.5808379985</v>
      </c>
      <c r="F84" s="89">
        <f t="shared" si="10"/>
        <v>6384377.1506983321</v>
      </c>
      <c r="G84" s="89">
        <f t="shared" si="12"/>
        <v>2714637.1644769311</v>
      </c>
      <c r="H84" s="89">
        <f t="shared" si="13"/>
        <v>3669739.986221401</v>
      </c>
      <c r="I84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2022-2023'!F22))*B268*(1+H268), )</f>
        <v>0</v>
      </c>
      <c r="J84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2022-2023'!F22))*B268*(1+I268), )</f>
        <v>0</v>
      </c>
      <c r="K84" s="89" t="e">
        <f t="shared" si="14"/>
        <v>#DIV/0!</v>
      </c>
      <c r="L84" s="89" t="e">
        <f t="shared" si="15"/>
        <v>#DIV/0!</v>
      </c>
      <c r="M84" s="89" t="e">
        <f t="shared" si="15"/>
        <v>#DIV/0!</v>
      </c>
      <c r="N84" s="90">
        <v>19.272727272727277</v>
      </c>
      <c r="O84" s="90">
        <v>17.583643122676577</v>
      </c>
      <c r="P84" s="91">
        <v>46.29</v>
      </c>
      <c r="Q84" s="89" t="e">
        <f t="shared" si="16"/>
        <v>#DIV/0!</v>
      </c>
      <c r="R84" s="89" t="e">
        <f t="shared" si="17"/>
        <v>#DIV/0!</v>
      </c>
      <c r="S84" s="70"/>
      <c r="T84" s="153" t="s">
        <v>63</v>
      </c>
      <c r="U84" s="6"/>
      <c r="W84" s="7"/>
      <c r="X84" s="7"/>
      <c r="Y84" s="4"/>
      <c r="Z84" s="4"/>
    </row>
    <row r="85" spans="1:26" x14ac:dyDescent="0.2">
      <c r="A85" s="87" t="str">
        <f t="shared" si="9"/>
        <v>МИР</v>
      </c>
      <c r="B85" s="87" t="str">
        <f t="shared" si="9"/>
        <v>All 25-59</v>
      </c>
      <c r="C85" s="87" t="str">
        <f t="shared" si="9"/>
        <v>НРА</v>
      </c>
      <c r="D85" s="88">
        <v>0</v>
      </c>
      <c r="E85" s="89">
        <f t="shared" si="11"/>
        <v>0</v>
      </c>
      <c r="F85" s="89">
        <f t="shared" si="10"/>
        <v>0</v>
      </c>
      <c r="G85" s="89">
        <f t="shared" si="12"/>
        <v>0</v>
      </c>
      <c r="H85" s="89">
        <f t="shared" si="13"/>
        <v>0</v>
      </c>
      <c r="I85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2022-2023'!F23))*B269*(1+H269), )</f>
        <v>0</v>
      </c>
      <c r="J85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2022-2023'!F23))*B269*(1+I269), )</f>
        <v>0</v>
      </c>
      <c r="K85" s="89">
        <f t="shared" si="14"/>
        <v>0</v>
      </c>
      <c r="L85" s="89">
        <f t="shared" si="15"/>
        <v>0</v>
      </c>
      <c r="M85" s="89">
        <f t="shared" si="15"/>
        <v>0</v>
      </c>
      <c r="N85" s="90">
        <v>19.272727272727277</v>
      </c>
      <c r="O85" s="90">
        <v>17.583643122676577</v>
      </c>
      <c r="P85" s="91">
        <v>54.65</v>
      </c>
      <c r="Q85" s="89">
        <f t="shared" si="16"/>
        <v>0</v>
      </c>
      <c r="R85" s="89">
        <f t="shared" si="17"/>
        <v>0</v>
      </c>
      <c r="S85" s="70"/>
      <c r="T85" s="153" t="s">
        <v>231</v>
      </c>
      <c r="U85" s="6"/>
      <c r="W85" s="7"/>
      <c r="X85" s="7"/>
      <c r="Y85" s="4"/>
      <c r="Z85" s="4"/>
    </row>
    <row r="86" spans="1:26" x14ac:dyDescent="0.2">
      <c r="A86" s="87" t="str">
        <f t="shared" si="9"/>
        <v>Единый рекламный канал (ЕРК)</v>
      </c>
      <c r="B86" s="87" t="str">
        <f t="shared" si="9"/>
        <v>All 25-49</v>
      </c>
      <c r="C86" s="87" t="str">
        <f t="shared" si="9"/>
        <v>НРА</v>
      </c>
      <c r="D86" s="88">
        <v>8.8499999999999995E-2</v>
      </c>
      <c r="E86" s="89">
        <f t="shared" si="11"/>
        <v>24389239.331084996</v>
      </c>
      <c r="F86" s="89">
        <f t="shared" si="10"/>
        <v>20324366.1092375</v>
      </c>
      <c r="G86" s="89">
        <f t="shared" si="12"/>
        <v>8641920.4696477856</v>
      </c>
      <c r="H86" s="89">
        <f t="shared" si="13"/>
        <v>11682445.639589714</v>
      </c>
      <c r="I86" s="152">
        <f>B270*(1+H270)</f>
        <v>0</v>
      </c>
      <c r="J86" s="152">
        <f>B270*(1+I270)</f>
        <v>0</v>
      </c>
      <c r="K86" s="89" t="e">
        <f t="shared" si="14"/>
        <v>#DIV/0!</v>
      </c>
      <c r="L86" s="89" t="e">
        <f t="shared" si="15"/>
        <v>#DIV/0!</v>
      </c>
      <c r="M86" s="89" t="e">
        <f t="shared" si="15"/>
        <v>#DIV/0!</v>
      </c>
      <c r="N86" s="90">
        <v>19.272727272727277</v>
      </c>
      <c r="O86" s="90">
        <v>17.583643122676577</v>
      </c>
      <c r="P86" s="91">
        <v>94.36</v>
      </c>
      <c r="Q86" s="89" t="e">
        <f t="shared" si="16"/>
        <v>#DIV/0!</v>
      </c>
      <c r="R86" s="89" t="e">
        <f t="shared" si="17"/>
        <v>#DIV/0!</v>
      </c>
      <c r="S86" s="70"/>
      <c r="T86" s="153" t="s">
        <v>65</v>
      </c>
      <c r="U86" s="6"/>
      <c r="W86" s="7"/>
      <c r="X86" s="7"/>
      <c r="Y86" s="4"/>
      <c r="Z86" s="4"/>
    </row>
    <row r="87" spans="1:26" x14ac:dyDescent="0.2">
      <c r="A87" s="87" t="str">
        <f>A48</f>
        <v>ИТОГО</v>
      </c>
      <c r="B87" s="87"/>
      <c r="C87" s="87"/>
      <c r="D87" s="155">
        <f>SUM(D72:D86)</f>
        <v>1</v>
      </c>
      <c r="E87" s="152">
        <f>SUM(E72:E86)</f>
        <v>275584625.20999998</v>
      </c>
      <c r="F87" s="152">
        <f>SUM(F72:F86)</f>
        <v>229653854.34166664</v>
      </c>
      <c r="G87" s="152">
        <f>SUM(G72:G86)</f>
        <v>97648818.866076648</v>
      </c>
      <c r="H87" s="152">
        <f>SUM(H72:H86)</f>
        <v>132005035.47558999</v>
      </c>
      <c r="I87" s="93"/>
      <c r="J87" s="93"/>
      <c r="K87" s="152" t="e">
        <f>SUM(K72:K86)</f>
        <v>#DIV/0!</v>
      </c>
      <c r="L87" s="152" t="e">
        <f>SUM(L72:L86)</f>
        <v>#DIV/0!</v>
      </c>
      <c r="M87" s="152" t="e">
        <f>SUM(M72:M86)</f>
        <v>#DIV/0!</v>
      </c>
      <c r="N87" s="90"/>
      <c r="O87" s="90"/>
      <c r="P87" s="91"/>
      <c r="Q87" s="152" t="e">
        <f>SUM(Q72:Q86)</f>
        <v>#DIV/0!</v>
      </c>
      <c r="R87" s="152" t="e">
        <f>SUM(R72:R86)</f>
        <v>#DIV/0!</v>
      </c>
      <c r="S87" s="70"/>
      <c r="T87" s="58"/>
      <c r="U87" s="66"/>
      <c r="W87" s="7"/>
      <c r="X87" s="7"/>
      <c r="Y87" s="4"/>
      <c r="Z87" s="4"/>
    </row>
    <row r="88" spans="1:26" x14ac:dyDescent="0.2">
      <c r="A88" s="58"/>
      <c r="B88" s="58"/>
      <c r="C88" s="58"/>
      <c r="D88" s="94"/>
      <c r="E88" s="95"/>
      <c r="F88" s="58"/>
      <c r="G88" s="97">
        <v>0.42520000000000002</v>
      </c>
      <c r="H88" s="97">
        <f>1-G88</f>
        <v>0.57479999999999998</v>
      </c>
      <c r="I88" s="58"/>
      <c r="J88" s="58"/>
      <c r="K88" s="58"/>
      <c r="L88" s="58"/>
      <c r="M88" s="58"/>
      <c r="N88" s="58"/>
      <c r="O88" s="58"/>
      <c r="P88" s="70"/>
      <c r="Q88" s="70"/>
      <c r="R88" s="70"/>
      <c r="S88" s="70"/>
      <c r="T88" s="70"/>
      <c r="U88" s="156"/>
      <c r="Y88" s="4"/>
      <c r="Z88" s="4"/>
    </row>
    <row r="89" spans="1:26" x14ac:dyDescent="0.2">
      <c r="A89" s="58"/>
      <c r="B89" s="58"/>
      <c r="C89" s="98"/>
      <c r="D89" s="99"/>
      <c r="E89" s="59"/>
      <c r="F89" s="157"/>
      <c r="G89" s="58"/>
      <c r="H89" s="58"/>
      <c r="I89" s="58"/>
      <c r="J89" s="58"/>
      <c r="K89" s="58"/>
      <c r="L89" s="58"/>
      <c r="M89" s="58"/>
      <c r="N89" s="58"/>
      <c r="O89" s="58"/>
      <c r="P89" s="70"/>
      <c r="Q89" s="70"/>
      <c r="R89" s="70"/>
      <c r="S89" s="70"/>
      <c r="T89" s="70"/>
      <c r="U89" s="70"/>
      <c r="Y89" s="4"/>
      <c r="Z89" s="4"/>
    </row>
    <row r="90" spans="1:26" s="8" customFormat="1" x14ac:dyDescent="0.2">
      <c r="A90" s="100"/>
      <c r="B90" s="100"/>
      <c r="C90" s="100"/>
      <c r="D90" s="101"/>
      <c r="E90" s="58"/>
      <c r="F90" s="58"/>
      <c r="G90" s="58"/>
      <c r="H90" s="58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3"/>
      <c r="T90" s="103"/>
      <c r="U90" s="103"/>
      <c r="W90" s="9"/>
      <c r="Y90" s="4"/>
      <c r="Z90" s="4"/>
    </row>
    <row r="91" spans="1:26" x14ac:dyDescent="0.2">
      <c r="A91" s="396" t="s">
        <v>79</v>
      </c>
      <c r="B91" s="396"/>
      <c r="C91" s="396" t="s">
        <v>27</v>
      </c>
      <c r="D91" s="388" t="s">
        <v>14</v>
      </c>
      <c r="E91" s="389"/>
      <c r="F91" s="388" t="s">
        <v>18</v>
      </c>
      <c r="G91" s="392"/>
      <c r="H91" s="389"/>
      <c r="I91" s="379" t="s">
        <v>19</v>
      </c>
      <c r="J91" s="380"/>
      <c r="K91" s="379" t="s">
        <v>20</v>
      </c>
      <c r="L91" s="394"/>
      <c r="M91" s="380"/>
      <c r="N91" s="379" t="s">
        <v>21</v>
      </c>
      <c r="O91" s="380"/>
      <c r="P91" s="376" t="s">
        <v>22</v>
      </c>
      <c r="Q91" s="376" t="s">
        <v>23</v>
      </c>
      <c r="R91" s="376" t="s">
        <v>24</v>
      </c>
      <c r="S91" s="70"/>
      <c r="T91" s="70"/>
      <c r="U91" s="70"/>
      <c r="Y91" s="4"/>
      <c r="Z91" s="4"/>
    </row>
    <row r="92" spans="1:26" ht="24.75" customHeight="1" x14ac:dyDescent="0.2">
      <c r="A92" s="396"/>
      <c r="B92" s="396"/>
      <c r="C92" s="396"/>
      <c r="D92" s="390"/>
      <c r="E92" s="391"/>
      <c r="F92" s="390"/>
      <c r="G92" s="393"/>
      <c r="H92" s="391"/>
      <c r="I92" s="381"/>
      <c r="J92" s="382"/>
      <c r="K92" s="381"/>
      <c r="L92" s="395"/>
      <c r="M92" s="382"/>
      <c r="N92" s="381"/>
      <c r="O92" s="382"/>
      <c r="P92" s="377"/>
      <c r="Q92" s="377"/>
      <c r="R92" s="377"/>
      <c r="S92" s="70"/>
      <c r="T92" s="70"/>
      <c r="U92" s="70"/>
      <c r="Y92" s="4"/>
      <c r="Z92" s="4"/>
    </row>
    <row r="93" spans="1:26" ht="15" customHeight="1" x14ac:dyDescent="0.2">
      <c r="A93" s="396"/>
      <c r="B93" s="396"/>
      <c r="C93" s="396"/>
      <c r="D93" s="85" t="s">
        <v>74</v>
      </c>
      <c r="E93" s="185" t="s">
        <v>75</v>
      </c>
      <c r="F93" s="86" t="s">
        <v>30</v>
      </c>
      <c r="G93" s="86" t="str">
        <f>G71</f>
        <v>март</v>
      </c>
      <c r="H93" s="86" t="str">
        <f>H71</f>
        <v>апрель</v>
      </c>
      <c r="I93" s="86" t="str">
        <f>G93</f>
        <v>март</v>
      </c>
      <c r="J93" s="86" t="str">
        <f>H93</f>
        <v>апрель</v>
      </c>
      <c r="K93" s="86" t="s">
        <v>30</v>
      </c>
      <c r="L93" s="86" t="str">
        <f>I93</f>
        <v>март</v>
      </c>
      <c r="M93" s="86" t="str">
        <f>J93</f>
        <v>апрель</v>
      </c>
      <c r="N93" s="86" t="str">
        <f>L93</f>
        <v>март</v>
      </c>
      <c r="O93" s="86" t="str">
        <f>M93</f>
        <v>апрель</v>
      </c>
      <c r="P93" s="378"/>
      <c r="Q93" s="378"/>
      <c r="R93" s="378"/>
      <c r="S93" s="70"/>
      <c r="T93" s="70"/>
      <c r="U93" s="70"/>
      <c r="Y93" s="4"/>
      <c r="Z93" s="4"/>
    </row>
    <row r="94" spans="1:26" x14ac:dyDescent="0.2">
      <c r="A94" s="397" t="s">
        <v>76</v>
      </c>
      <c r="B94" s="397"/>
      <c r="C94" s="183" t="str">
        <f>C72</f>
        <v>НРА</v>
      </c>
      <c r="D94" s="115">
        <f>E94/$E$96</f>
        <v>0.91149999999999998</v>
      </c>
      <c r="E94" s="89">
        <f>SUM(E72:E85)</f>
        <v>251195385.87891498</v>
      </c>
      <c r="F94" s="89">
        <f>E94/1.2/(1+B66)</f>
        <v>209329488.23242915</v>
      </c>
      <c r="G94" s="89">
        <f>SUM(G72:G85)</f>
        <v>89006898.396428868</v>
      </c>
      <c r="H94" s="89">
        <f>SUM(H72:H85)</f>
        <v>120322589.83600028</v>
      </c>
      <c r="I94" s="93">
        <f t="shared" ref="I94:J95" si="18">IFERROR(G94/L94,0)</f>
        <v>0</v>
      </c>
      <c r="J94" s="93">
        <f t="shared" si="18"/>
        <v>0</v>
      </c>
      <c r="K94" s="89" t="e">
        <f>SUM(L94:M94)</f>
        <v>#DIV/0!</v>
      </c>
      <c r="L94" s="89" t="e">
        <f>SUM(L72:L85)</f>
        <v>#DIV/0!</v>
      </c>
      <c r="M94" s="89" t="e">
        <f>SUM(M72:M85)</f>
        <v>#DIV/0!</v>
      </c>
      <c r="N94" s="104">
        <f>N72</f>
        <v>19.272727272727277</v>
      </c>
      <c r="O94" s="104">
        <f>O72</f>
        <v>17.583643122676577</v>
      </c>
      <c r="P94" s="93">
        <f>IFERROR(Q94/K94*100, )</f>
        <v>0</v>
      </c>
      <c r="Q94" s="89" t="e">
        <f>SUM(Q72:Q85)</f>
        <v>#DIV/0!</v>
      </c>
      <c r="R94" s="89" t="e">
        <f>SUM(R72:R85)</f>
        <v>#DIV/0!</v>
      </c>
      <c r="S94" s="70"/>
      <c r="T94" s="70"/>
      <c r="U94" s="70"/>
      <c r="Y94" s="4"/>
      <c r="Z94" s="4"/>
    </row>
    <row r="95" spans="1:26" x14ac:dyDescent="0.2">
      <c r="A95" s="397" t="s">
        <v>77</v>
      </c>
      <c r="B95" s="397"/>
      <c r="C95" s="183" t="str">
        <f>C73</f>
        <v>НРА</v>
      </c>
      <c r="D95" s="115">
        <f>E95/$E$96</f>
        <v>8.8499999999999995E-2</v>
      </c>
      <c r="E95" s="89">
        <f>E86</f>
        <v>24389239.331084996</v>
      </c>
      <c r="F95" s="89">
        <f>E95/1.2/(1+B66)</f>
        <v>20324366.1092375</v>
      </c>
      <c r="G95" s="89">
        <f>G86</f>
        <v>8641920.4696477856</v>
      </c>
      <c r="H95" s="89">
        <f>H86</f>
        <v>11682445.639589714</v>
      </c>
      <c r="I95" s="93">
        <f t="shared" si="18"/>
        <v>0</v>
      </c>
      <c r="J95" s="93">
        <f t="shared" si="18"/>
        <v>0</v>
      </c>
      <c r="K95" s="89" t="e">
        <f>SUM(L95:M95)</f>
        <v>#DIV/0!</v>
      </c>
      <c r="L95" s="89" t="e">
        <f>L86</f>
        <v>#DIV/0!</v>
      </c>
      <c r="M95" s="89" t="e">
        <f>M86</f>
        <v>#DIV/0!</v>
      </c>
      <c r="N95" s="104">
        <f>N86</f>
        <v>19.272727272727277</v>
      </c>
      <c r="O95" s="104">
        <f>O86</f>
        <v>17.583643122676577</v>
      </c>
      <c r="P95" s="93">
        <f>IFERROR(Q95/K95*100, )</f>
        <v>0</v>
      </c>
      <c r="Q95" s="89" t="e">
        <f>Q86</f>
        <v>#DIV/0!</v>
      </c>
      <c r="R95" s="89" t="e">
        <f>R86</f>
        <v>#DIV/0!</v>
      </c>
      <c r="S95" s="70"/>
      <c r="T95" s="70"/>
      <c r="U95" s="70"/>
      <c r="Y95" s="4"/>
      <c r="Z95" s="4"/>
    </row>
    <row r="96" spans="1:26" x14ac:dyDescent="0.2">
      <c r="A96" s="397" t="s">
        <v>72</v>
      </c>
      <c r="B96" s="397"/>
      <c r="C96" s="183"/>
      <c r="D96" s="158">
        <f>SUM(D94:D95)</f>
        <v>1</v>
      </c>
      <c r="E96" s="152">
        <f>SUM(E94:E95)</f>
        <v>275584625.20999998</v>
      </c>
      <c r="F96" s="152">
        <f>SUM(F94:F95)</f>
        <v>229653854.34166664</v>
      </c>
      <c r="G96" s="152">
        <f>SUM(G94:G95)</f>
        <v>97648818.866076648</v>
      </c>
      <c r="H96" s="152">
        <f>SUM(H94:H95)</f>
        <v>132005035.47558999</v>
      </c>
      <c r="I96" s="152" t="e">
        <f>G96/L96</f>
        <v>#DIV/0!</v>
      </c>
      <c r="J96" s="152" t="e">
        <f>H96/M96</f>
        <v>#DIV/0!</v>
      </c>
      <c r="K96" s="152" t="e">
        <f>SUM(K94:K95)</f>
        <v>#DIV/0!</v>
      </c>
      <c r="L96" s="152" t="e">
        <f>SUM(L94:L95)</f>
        <v>#DIV/0!</v>
      </c>
      <c r="M96" s="152" t="e">
        <f>SUM(M94:M95)</f>
        <v>#DIV/0!</v>
      </c>
      <c r="N96" s="90"/>
      <c r="O96" s="90"/>
      <c r="P96" s="159"/>
      <c r="Q96" s="152" t="e">
        <f>SUM(Q94:Q95)</f>
        <v>#DIV/0!</v>
      </c>
      <c r="R96" s="152" t="e">
        <f>SUM(R94:R95)</f>
        <v>#DIV/0!</v>
      </c>
      <c r="S96" s="70"/>
      <c r="T96" s="70"/>
      <c r="U96" s="70"/>
      <c r="Y96" s="4"/>
      <c r="Z96" s="4"/>
    </row>
    <row r="97" spans="1:26" x14ac:dyDescent="0.2">
      <c r="A97" s="58"/>
      <c r="B97" s="58"/>
      <c r="C97" s="58"/>
      <c r="D97" s="94"/>
      <c r="E97" s="95"/>
      <c r="F97" s="157"/>
      <c r="G97" s="97">
        <f>G88</f>
        <v>0.42520000000000002</v>
      </c>
      <c r="H97" s="97">
        <f>1-G97</f>
        <v>0.57479999999999998</v>
      </c>
      <c r="I97" s="58"/>
      <c r="J97" s="58"/>
      <c r="K97" s="58"/>
      <c r="L97" s="58"/>
      <c r="M97" s="58"/>
      <c r="N97" s="58"/>
      <c r="O97" s="58"/>
      <c r="P97" s="70"/>
      <c r="Q97" s="70"/>
      <c r="R97" s="70"/>
      <c r="S97" s="70"/>
      <c r="T97" s="70"/>
      <c r="U97" s="156"/>
    </row>
    <row r="98" spans="1:26" x14ac:dyDescent="0.2">
      <c r="A98" s="58"/>
      <c r="B98" s="58"/>
      <c r="C98" s="98"/>
      <c r="D98" s="99"/>
      <c r="E98" s="5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70"/>
      <c r="Q98" s="70"/>
      <c r="R98" s="70"/>
      <c r="S98" s="70"/>
      <c r="T98" s="70"/>
      <c r="U98" s="70"/>
    </row>
    <row r="99" spans="1:26" s="8" customFormat="1" x14ac:dyDescent="0.2">
      <c r="A99" s="100"/>
      <c r="B99" s="100"/>
      <c r="C99" s="100"/>
      <c r="D99" s="101"/>
      <c r="E99" s="58"/>
      <c r="F99" s="58"/>
      <c r="G99" s="58"/>
      <c r="H99" s="58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3"/>
      <c r="T99" s="103"/>
      <c r="U99" s="103"/>
      <c r="W99" s="9"/>
    </row>
    <row r="100" spans="1:26" x14ac:dyDescent="0.2">
      <c r="A100" s="410" t="s">
        <v>80</v>
      </c>
      <c r="B100" s="411"/>
      <c r="C100" s="58"/>
      <c r="D100" s="61"/>
      <c r="E100" s="68"/>
      <c r="F100" s="68"/>
      <c r="G100" s="69"/>
      <c r="H100" s="69"/>
      <c r="I100" s="68"/>
      <c r="J100" s="68"/>
      <c r="K100" s="68"/>
      <c r="L100" s="68"/>
      <c r="M100" s="68"/>
      <c r="N100" s="58"/>
      <c r="O100" s="58"/>
      <c r="P100" s="70"/>
      <c r="Q100" s="70"/>
      <c r="R100" s="70"/>
      <c r="S100" s="70"/>
      <c r="T100" s="70"/>
      <c r="U100" s="70"/>
    </row>
    <row r="101" spans="1:26" x14ac:dyDescent="0.2">
      <c r="A101" s="71" t="s">
        <v>11</v>
      </c>
      <c r="B101" s="72" t="s">
        <v>238</v>
      </c>
      <c r="C101" s="58"/>
      <c r="D101" s="61"/>
      <c r="E101" s="68"/>
      <c r="F101" s="68"/>
      <c r="G101" s="68"/>
      <c r="H101" s="68"/>
      <c r="I101" s="68"/>
      <c r="J101" s="68"/>
      <c r="K101" s="68"/>
      <c r="L101" s="68"/>
      <c r="M101" s="68"/>
      <c r="N101" s="58"/>
      <c r="O101" s="58"/>
      <c r="P101" s="70"/>
      <c r="Q101" s="70"/>
      <c r="R101" s="70"/>
      <c r="S101" s="70"/>
      <c r="T101" s="70"/>
      <c r="U101" s="70"/>
    </row>
    <row r="102" spans="1:26" x14ac:dyDescent="0.2">
      <c r="A102" s="71" t="s">
        <v>12</v>
      </c>
      <c r="B102" s="72" t="s">
        <v>189</v>
      </c>
      <c r="C102" s="58"/>
      <c r="D102" s="73"/>
      <c r="E102" s="69"/>
      <c r="F102" s="69"/>
      <c r="G102" s="69"/>
      <c r="H102" s="69"/>
      <c r="I102" s="68"/>
      <c r="J102" s="68"/>
      <c r="K102" s="68"/>
      <c r="L102" s="68"/>
      <c r="M102" s="68"/>
      <c r="N102" s="58"/>
      <c r="O102" s="58"/>
      <c r="P102" s="70"/>
      <c r="Q102" s="70"/>
      <c r="R102" s="70"/>
      <c r="S102" s="70"/>
      <c r="T102" s="70"/>
      <c r="U102" s="70"/>
    </row>
    <row r="103" spans="1:26" x14ac:dyDescent="0.2">
      <c r="A103" s="74" t="s">
        <v>13</v>
      </c>
      <c r="B103" s="72" t="str">
        <f>B64</f>
        <v>20"; 15"</v>
      </c>
      <c r="C103" s="58"/>
      <c r="D103" s="73"/>
      <c r="E103" s="69"/>
      <c r="F103" s="69"/>
      <c r="G103" s="69"/>
      <c r="H103" s="69"/>
      <c r="I103" s="68"/>
      <c r="J103" s="68"/>
      <c r="K103" s="68"/>
      <c r="L103" s="68"/>
      <c r="M103" s="68"/>
      <c r="N103" s="58"/>
      <c r="O103" s="58"/>
      <c r="P103" s="70"/>
      <c r="Q103" s="70"/>
      <c r="R103" s="70"/>
      <c r="S103" s="70"/>
      <c r="T103" s="70"/>
      <c r="U103" s="70"/>
    </row>
    <row r="104" spans="1:26" x14ac:dyDescent="0.2">
      <c r="A104" s="74" t="s">
        <v>14</v>
      </c>
      <c r="B104" s="75">
        <v>357415285.25999999</v>
      </c>
      <c r="C104" s="76"/>
      <c r="D104" s="77"/>
      <c r="E104" s="76"/>
      <c r="F104" s="78"/>
      <c r="G104" s="58"/>
      <c r="H104" s="58"/>
      <c r="I104" s="58"/>
      <c r="J104" s="58"/>
      <c r="K104" s="58"/>
      <c r="L104" s="58"/>
      <c r="M104" s="58"/>
      <c r="N104" s="58"/>
      <c r="O104" s="58"/>
      <c r="P104" s="70"/>
      <c r="Q104" s="70"/>
      <c r="R104" s="70"/>
      <c r="S104" s="70"/>
      <c r="T104" s="70"/>
      <c r="U104" s="70"/>
    </row>
    <row r="105" spans="1:26" x14ac:dyDescent="0.2">
      <c r="A105" s="79" t="s">
        <v>15</v>
      </c>
      <c r="B105" s="314">
        <f>B27</f>
        <v>0</v>
      </c>
      <c r="C105" s="77"/>
      <c r="D105" s="77"/>
      <c r="E105" s="58"/>
      <c r="F105" s="68"/>
      <c r="G105" s="80"/>
      <c r="H105" s="58"/>
      <c r="I105" s="58"/>
      <c r="J105" s="58"/>
      <c r="K105" s="58"/>
      <c r="L105" s="58"/>
      <c r="M105" s="58"/>
      <c r="N105" s="58"/>
      <c r="O105" s="58"/>
      <c r="P105" s="70"/>
      <c r="Q105" s="70"/>
      <c r="R105" s="70"/>
      <c r="S105" s="70"/>
      <c r="T105" s="70"/>
      <c r="U105" s="70"/>
    </row>
    <row r="106" spans="1:26" x14ac:dyDescent="0.2">
      <c r="A106" s="58"/>
      <c r="B106" s="58"/>
      <c r="C106" s="58"/>
      <c r="D106" s="77"/>
      <c r="E106" s="81"/>
      <c r="F106" s="82"/>
      <c r="G106" s="58"/>
      <c r="H106" s="58"/>
      <c r="I106" s="58"/>
      <c r="J106" s="58"/>
      <c r="K106" s="58"/>
      <c r="L106" s="58"/>
      <c r="M106" s="82"/>
      <c r="N106" s="82"/>
      <c r="O106" s="58"/>
      <c r="P106" s="58"/>
      <c r="Q106" s="70"/>
      <c r="R106" s="70"/>
      <c r="S106" s="70"/>
      <c r="T106" s="70"/>
      <c r="U106" s="70"/>
    </row>
    <row r="107" spans="1:26" x14ac:dyDescent="0.2">
      <c r="A107" s="58"/>
      <c r="B107" s="58"/>
      <c r="C107" s="58"/>
      <c r="D107" s="61"/>
      <c r="E107" s="58"/>
      <c r="F107" s="58"/>
      <c r="G107" s="58"/>
      <c r="H107" s="58"/>
      <c r="I107" s="58"/>
      <c r="J107" s="58"/>
      <c r="K107" s="58"/>
      <c r="L107" s="58"/>
      <c r="M107" s="70"/>
      <c r="N107" s="58"/>
      <c r="O107" s="58"/>
      <c r="P107" s="58"/>
      <c r="Q107" s="70"/>
      <c r="R107" s="70"/>
      <c r="S107" s="70"/>
      <c r="T107" s="58"/>
      <c r="U107" s="58"/>
    </row>
    <row r="108" spans="1:26" x14ac:dyDescent="0.2">
      <c r="A108" s="385" t="s">
        <v>16</v>
      </c>
      <c r="B108" s="385" t="s">
        <v>17</v>
      </c>
      <c r="C108" s="83"/>
      <c r="D108" s="388" t="s">
        <v>14</v>
      </c>
      <c r="E108" s="389"/>
      <c r="F108" s="388" t="s">
        <v>18</v>
      </c>
      <c r="G108" s="392"/>
      <c r="H108" s="389"/>
      <c r="I108" s="379" t="s">
        <v>19</v>
      </c>
      <c r="J108" s="380"/>
      <c r="K108" s="379" t="s">
        <v>20</v>
      </c>
      <c r="L108" s="394"/>
      <c r="M108" s="380"/>
      <c r="N108" s="379" t="s">
        <v>21</v>
      </c>
      <c r="O108" s="380"/>
      <c r="P108" s="376" t="s">
        <v>22</v>
      </c>
      <c r="Q108" s="376" t="s">
        <v>23</v>
      </c>
      <c r="R108" s="376" t="s">
        <v>24</v>
      </c>
      <c r="S108" s="70"/>
      <c r="T108" s="376" t="s">
        <v>25</v>
      </c>
      <c r="U108" s="376" t="s">
        <v>26</v>
      </c>
    </row>
    <row r="109" spans="1:26" ht="29.25" customHeight="1" x14ac:dyDescent="0.2">
      <c r="A109" s="386"/>
      <c r="B109" s="386"/>
      <c r="C109" s="84" t="s">
        <v>27</v>
      </c>
      <c r="D109" s="390"/>
      <c r="E109" s="391"/>
      <c r="F109" s="390"/>
      <c r="G109" s="393"/>
      <c r="H109" s="391"/>
      <c r="I109" s="381"/>
      <c r="J109" s="382"/>
      <c r="K109" s="381"/>
      <c r="L109" s="395"/>
      <c r="M109" s="382"/>
      <c r="N109" s="381"/>
      <c r="O109" s="382"/>
      <c r="P109" s="377"/>
      <c r="Q109" s="377"/>
      <c r="R109" s="377"/>
      <c r="S109" s="70"/>
      <c r="T109" s="383"/>
      <c r="U109" s="383"/>
    </row>
    <row r="110" spans="1:26" ht="25.5" x14ac:dyDescent="0.2">
      <c r="A110" s="387"/>
      <c r="B110" s="387"/>
      <c r="C110" s="185"/>
      <c r="D110" s="85" t="s">
        <v>28</v>
      </c>
      <c r="E110" s="185" t="s">
        <v>29</v>
      </c>
      <c r="F110" s="86" t="s">
        <v>30</v>
      </c>
      <c r="G110" s="86" t="s">
        <v>169</v>
      </c>
      <c r="H110" s="86" t="s">
        <v>170</v>
      </c>
      <c r="I110" s="86" t="str">
        <f>G110</f>
        <v>август</v>
      </c>
      <c r="J110" s="86" t="str">
        <f>H110</f>
        <v>сентябрь</v>
      </c>
      <c r="K110" s="86" t="s">
        <v>30</v>
      </c>
      <c r="L110" s="86" t="str">
        <f>I110</f>
        <v>август</v>
      </c>
      <c r="M110" s="86" t="str">
        <f>J110</f>
        <v>сентябрь</v>
      </c>
      <c r="N110" s="86" t="str">
        <f>L110</f>
        <v>август</v>
      </c>
      <c r="O110" s="86" t="str">
        <f>M110</f>
        <v>сентябрь</v>
      </c>
      <c r="P110" s="378"/>
      <c r="Q110" s="378"/>
      <c r="R110" s="378"/>
      <c r="S110" s="70"/>
      <c r="T110" s="384"/>
      <c r="U110" s="384"/>
    </row>
    <row r="111" spans="1:26" x14ac:dyDescent="0.2">
      <c r="A111" s="87" t="str">
        <f t="shared" ref="A111:C125" si="19">A33</f>
        <v>Первый</v>
      </c>
      <c r="B111" s="87" t="str">
        <f t="shared" si="19"/>
        <v>All 14-59 BigTV</v>
      </c>
      <c r="C111" s="87" t="str">
        <f t="shared" si="19"/>
        <v>НРА</v>
      </c>
      <c r="D111" s="151">
        <v>0.17560000000000001</v>
      </c>
      <c r="E111" s="89">
        <f>$B$104*D111</f>
        <v>62762124.091655999</v>
      </c>
      <c r="F111" s="89">
        <f t="shared" ref="F111:F125" si="20">E111/1.2/(1+$B$27)</f>
        <v>52301770.07638</v>
      </c>
      <c r="G111" s="89">
        <f>$F111*$G$127</f>
        <v>20538905.108994424</v>
      </c>
      <c r="H111" s="89">
        <f>$F111*$H$127</f>
        <v>31762864.967385571</v>
      </c>
      <c r="I111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2022-2023'!F10))*B256*(1+M256), )</f>
        <v>0</v>
      </c>
      <c r="J111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2022-2023'!F10))*B256*(1+N256), )</f>
        <v>0</v>
      </c>
      <c r="K111" s="89" t="e">
        <f>L111+M111</f>
        <v>#DIV/0!</v>
      </c>
      <c r="L111" s="89" t="e">
        <f>IF(D111=0,0,G111/I111)</f>
        <v>#DIV/0!</v>
      </c>
      <c r="M111" s="89" t="e">
        <f>IF(E111=0,0,H111/J111)</f>
        <v>#DIV/0!</v>
      </c>
      <c r="N111" s="90">
        <v>18.735294117647058</v>
      </c>
      <c r="O111" s="90">
        <v>17.5</v>
      </c>
      <c r="P111" s="91">
        <v>78.540000000000006</v>
      </c>
      <c r="Q111" s="89" t="e">
        <f>K111*P111/100</f>
        <v>#DIV/0!</v>
      </c>
      <c r="R111" s="89" t="e">
        <f>(L111*20/N111+M111*20/O111)*P111/100</f>
        <v>#DIV/0!</v>
      </c>
      <c r="S111" s="70"/>
      <c r="T111" s="153" t="s">
        <v>34</v>
      </c>
      <c r="U111" s="6"/>
      <c r="W111" s="7"/>
      <c r="X111" s="7"/>
      <c r="Y111" s="4"/>
      <c r="Z111" s="4"/>
    </row>
    <row r="112" spans="1:26" x14ac:dyDescent="0.2">
      <c r="A112" s="87" t="str">
        <f t="shared" si="19"/>
        <v>Россия 1</v>
      </c>
      <c r="B112" s="87" t="str">
        <f t="shared" si="19"/>
        <v>All 18+</v>
      </c>
      <c r="C112" s="87" t="str">
        <f t="shared" si="19"/>
        <v>НРА</v>
      </c>
      <c r="D112" s="151">
        <v>0.1729</v>
      </c>
      <c r="E112" s="89">
        <f t="shared" ref="E112:E121" si="21">$B$104*D112</f>
        <v>61797102.821453996</v>
      </c>
      <c r="F112" s="89">
        <f t="shared" si="20"/>
        <v>51497585.684544995</v>
      </c>
      <c r="G112" s="89">
        <f t="shared" ref="G112:G121" si="22">$F112*$G$127</f>
        <v>20223101.89832082</v>
      </c>
      <c r="H112" s="89">
        <f t="shared" ref="H112:H121" si="23">$F112*$H$127</f>
        <v>31274483.786224172</v>
      </c>
      <c r="I112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2022-2023'!F11))*B257*(1+M257), )</f>
        <v>0</v>
      </c>
      <c r="J112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2022-2023'!F11))*B257*(1+N257), )</f>
        <v>0</v>
      </c>
      <c r="K112" s="89" t="e">
        <f t="shared" ref="K112:K125" si="24">L112+M112</f>
        <v>#DIV/0!</v>
      </c>
      <c r="L112" s="89" t="e">
        <f t="shared" ref="L112:M125" si="25">IF(D112=0,0,G112/I112)</f>
        <v>#DIV/0!</v>
      </c>
      <c r="M112" s="89" t="e">
        <f t="shared" si="25"/>
        <v>#DIV/0!</v>
      </c>
      <c r="N112" s="90">
        <v>18.735294117647058</v>
      </c>
      <c r="O112" s="90">
        <v>17.5</v>
      </c>
      <c r="P112" s="91">
        <v>27.12</v>
      </c>
      <c r="Q112" s="89" t="e">
        <f t="shared" ref="Q112:Q125" si="26">K112*P112/100</f>
        <v>#DIV/0!</v>
      </c>
      <c r="R112" s="89" t="e">
        <f t="shared" ref="R112:R125" si="27">(L112*20/N112+M112*20/O112)*P112/100</f>
        <v>#DIV/0!</v>
      </c>
      <c r="S112" s="70"/>
      <c r="T112" s="153" t="s">
        <v>38</v>
      </c>
      <c r="U112" s="6"/>
      <c r="W112" s="7"/>
      <c r="X112" s="7"/>
      <c r="Y112" s="4"/>
      <c r="Z112" s="4"/>
    </row>
    <row r="113" spans="1:26" x14ac:dyDescent="0.2">
      <c r="A113" s="87" t="str">
        <f t="shared" si="19"/>
        <v>НТВ</v>
      </c>
      <c r="B113" s="87" t="str">
        <f t="shared" si="19"/>
        <v>All 18+</v>
      </c>
      <c r="C113" s="87" t="str">
        <f t="shared" si="19"/>
        <v>НРА</v>
      </c>
      <c r="D113" s="151">
        <v>0.1222</v>
      </c>
      <c r="E113" s="89">
        <f t="shared" si="21"/>
        <v>43676147.858772002</v>
      </c>
      <c r="F113" s="89">
        <f t="shared" si="20"/>
        <v>36396789.882310003</v>
      </c>
      <c r="G113" s="89">
        <f t="shared" si="22"/>
        <v>14293019.386783138</v>
      </c>
      <c r="H113" s="89">
        <f t="shared" si="23"/>
        <v>22103770.495526861</v>
      </c>
      <c r="I113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2022-2023'!F12))*B258*(1+M258), )</f>
        <v>0</v>
      </c>
      <c r="J113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2022-2023'!F12))*B258*(1+N258), )</f>
        <v>0</v>
      </c>
      <c r="K113" s="89" t="e">
        <f t="shared" si="24"/>
        <v>#DIV/0!</v>
      </c>
      <c r="L113" s="89" t="e">
        <f t="shared" si="25"/>
        <v>#DIV/0!</v>
      </c>
      <c r="M113" s="89" t="e">
        <f t="shared" si="25"/>
        <v>#DIV/0!</v>
      </c>
      <c r="N113" s="90">
        <v>18.735294117647058</v>
      </c>
      <c r="O113" s="90">
        <v>17.5</v>
      </c>
      <c r="P113" s="91">
        <v>40.119999999999997</v>
      </c>
      <c r="Q113" s="89" t="e">
        <f t="shared" si="26"/>
        <v>#DIV/0!</v>
      </c>
      <c r="R113" s="89" t="e">
        <f t="shared" si="27"/>
        <v>#DIV/0!</v>
      </c>
      <c r="S113" s="70"/>
      <c r="T113" s="153" t="s">
        <v>41</v>
      </c>
      <c r="U113" s="6"/>
      <c r="W113" s="7"/>
      <c r="X113" s="7"/>
      <c r="Y113" s="4"/>
      <c r="Z113" s="4"/>
    </row>
    <row r="114" spans="1:26" x14ac:dyDescent="0.2">
      <c r="A114" s="87" t="str">
        <f t="shared" si="19"/>
        <v>ТНТ</v>
      </c>
      <c r="B114" s="87" t="str">
        <f t="shared" si="19"/>
        <v>All 14-44 BigTV</v>
      </c>
      <c r="C114" s="87" t="str">
        <f t="shared" si="19"/>
        <v>НРА</v>
      </c>
      <c r="D114" s="151">
        <v>0.1326</v>
      </c>
      <c r="E114" s="89">
        <f t="shared" si="21"/>
        <v>47393266.825475998</v>
      </c>
      <c r="F114" s="89">
        <f t="shared" si="20"/>
        <v>39494389.021229997</v>
      </c>
      <c r="G114" s="89">
        <f t="shared" si="22"/>
        <v>15509446.568637019</v>
      </c>
      <c r="H114" s="89">
        <f t="shared" si="23"/>
        <v>23984942.452592976</v>
      </c>
      <c r="I114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2022-2023'!F13))*B259*(1+M259), )</f>
        <v>0</v>
      </c>
      <c r="J114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2022-2023'!F13))*B259*(1+N259), )</f>
        <v>0</v>
      </c>
      <c r="K114" s="89" t="e">
        <f t="shared" si="24"/>
        <v>#DIV/0!</v>
      </c>
      <c r="L114" s="89" t="e">
        <f t="shared" si="25"/>
        <v>#DIV/0!</v>
      </c>
      <c r="M114" s="89" t="e">
        <f t="shared" si="25"/>
        <v>#DIV/0!</v>
      </c>
      <c r="N114" s="90">
        <v>18.735294117647058</v>
      </c>
      <c r="O114" s="90">
        <v>17.5</v>
      </c>
      <c r="P114" s="91">
        <v>112.97</v>
      </c>
      <c r="Q114" s="89" t="e">
        <f t="shared" si="26"/>
        <v>#DIV/0!</v>
      </c>
      <c r="R114" s="89" t="e">
        <f t="shared" si="27"/>
        <v>#DIV/0!</v>
      </c>
      <c r="S114" s="70"/>
      <c r="T114" s="153" t="s">
        <v>44</v>
      </c>
      <c r="U114" s="6"/>
      <c r="W114" s="7"/>
      <c r="X114" s="7"/>
      <c r="Y114" s="4"/>
      <c r="Z114" s="4"/>
    </row>
    <row r="115" spans="1:26" x14ac:dyDescent="0.2">
      <c r="A115" s="87" t="str">
        <f t="shared" si="19"/>
        <v>СТС</v>
      </c>
      <c r="B115" s="87" t="str">
        <f t="shared" si="19"/>
        <v>All 10-45</v>
      </c>
      <c r="C115" s="87" t="str">
        <f t="shared" si="19"/>
        <v>НРА</v>
      </c>
      <c r="D115" s="151">
        <v>0.1159</v>
      </c>
      <c r="E115" s="89">
        <f t="shared" si="21"/>
        <v>41424431.561633997</v>
      </c>
      <c r="F115" s="89">
        <f t="shared" si="20"/>
        <v>34520359.634695001</v>
      </c>
      <c r="G115" s="89">
        <f t="shared" si="22"/>
        <v>13556145.228544727</v>
      </c>
      <c r="H115" s="89">
        <f t="shared" si="23"/>
        <v>20964214.406150274</v>
      </c>
      <c r="I115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2022-2023'!F14))*B260*(1+M260), )</f>
        <v>0</v>
      </c>
      <c r="J115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2022-2023'!F14))*B260*(1+N260), )</f>
        <v>0</v>
      </c>
      <c r="K115" s="89" t="e">
        <f t="shared" si="24"/>
        <v>#DIV/0!</v>
      </c>
      <c r="L115" s="89" t="e">
        <f t="shared" si="25"/>
        <v>#DIV/0!</v>
      </c>
      <c r="M115" s="89" t="e">
        <f t="shared" si="25"/>
        <v>#DIV/0!</v>
      </c>
      <c r="N115" s="90">
        <v>18.735294117647058</v>
      </c>
      <c r="O115" s="90">
        <v>17.5</v>
      </c>
      <c r="P115" s="91">
        <v>109.12</v>
      </c>
      <c r="Q115" s="89" t="e">
        <f t="shared" si="26"/>
        <v>#DIV/0!</v>
      </c>
      <c r="R115" s="89" t="e">
        <f t="shared" si="27"/>
        <v>#DIV/0!</v>
      </c>
      <c r="S115" s="70"/>
      <c r="T115" s="153" t="s">
        <v>47</v>
      </c>
      <c r="U115" s="6"/>
      <c r="W115" s="7"/>
      <c r="X115" s="7"/>
      <c r="Y115" s="4"/>
      <c r="Z115" s="4"/>
    </row>
    <row r="116" spans="1:26" x14ac:dyDescent="0.2">
      <c r="A116" s="87" t="str">
        <f t="shared" si="19"/>
        <v>5-канал</v>
      </c>
      <c r="B116" s="87" t="str">
        <f t="shared" si="19"/>
        <v>All 25-59</v>
      </c>
      <c r="C116" s="87" t="str">
        <f t="shared" si="19"/>
        <v>НРА</v>
      </c>
      <c r="D116" s="151">
        <v>0</v>
      </c>
      <c r="E116" s="89">
        <f t="shared" si="21"/>
        <v>0</v>
      </c>
      <c r="F116" s="89">
        <f t="shared" si="20"/>
        <v>0</v>
      </c>
      <c r="G116" s="89">
        <f t="shared" si="22"/>
        <v>0</v>
      </c>
      <c r="H116" s="89">
        <f t="shared" si="23"/>
        <v>0</v>
      </c>
      <c r="I116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2022-2023'!F15))*B261*(1+M261), )</f>
        <v>0</v>
      </c>
      <c r="J116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2022-2023'!F15))*B261*(1+N261), )</f>
        <v>0</v>
      </c>
      <c r="K116" s="89">
        <f t="shared" si="24"/>
        <v>0</v>
      </c>
      <c r="L116" s="89">
        <f t="shared" si="25"/>
        <v>0</v>
      </c>
      <c r="M116" s="89">
        <f t="shared" si="25"/>
        <v>0</v>
      </c>
      <c r="N116" s="90">
        <v>18.735294117647058</v>
      </c>
      <c r="O116" s="90">
        <v>17.5</v>
      </c>
      <c r="P116" s="91">
        <v>61.07</v>
      </c>
      <c r="Q116" s="89">
        <f t="shared" si="26"/>
        <v>0</v>
      </c>
      <c r="R116" s="89">
        <f t="shared" si="27"/>
        <v>0</v>
      </c>
      <c r="S116" s="70"/>
      <c r="T116" s="153" t="s">
        <v>50</v>
      </c>
      <c r="U116" s="6"/>
      <c r="W116" s="7"/>
      <c r="X116" s="7"/>
      <c r="Y116" s="4"/>
      <c r="Z116" s="4"/>
    </row>
    <row r="117" spans="1:26" x14ac:dyDescent="0.2">
      <c r="A117" s="87" t="str">
        <f t="shared" si="19"/>
        <v>РЕН ТВ</v>
      </c>
      <c r="B117" s="87" t="str">
        <f t="shared" si="19"/>
        <v>All 25-54</v>
      </c>
      <c r="C117" s="87" t="str">
        <f t="shared" si="19"/>
        <v>НРА</v>
      </c>
      <c r="D117" s="151">
        <v>6.3500000000000001E-2</v>
      </c>
      <c r="E117" s="89">
        <f t="shared" si="21"/>
        <v>22695870.614009999</v>
      </c>
      <c r="F117" s="89">
        <f t="shared" si="20"/>
        <v>18913225.511675</v>
      </c>
      <c r="G117" s="89">
        <f t="shared" si="22"/>
        <v>7427223.6584347729</v>
      </c>
      <c r="H117" s="89">
        <f t="shared" si="23"/>
        <v>11486001.853240227</v>
      </c>
      <c r="I117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2022-2023'!F16))*B262*(1+M262), )</f>
        <v>0</v>
      </c>
      <c r="J117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2022-2023'!F16))*B262*(1+N262), )</f>
        <v>0</v>
      </c>
      <c r="K117" s="89" t="e">
        <f t="shared" si="24"/>
        <v>#DIV/0!</v>
      </c>
      <c r="L117" s="89" t="e">
        <f t="shared" si="25"/>
        <v>#DIV/0!</v>
      </c>
      <c r="M117" s="89" t="e">
        <f t="shared" si="25"/>
        <v>#DIV/0!</v>
      </c>
      <c r="N117" s="90">
        <v>18.735294117647058</v>
      </c>
      <c r="O117" s="90">
        <v>17.5</v>
      </c>
      <c r="P117" s="91">
        <v>86.04</v>
      </c>
      <c r="Q117" s="89" t="e">
        <f t="shared" si="26"/>
        <v>#DIV/0!</v>
      </c>
      <c r="R117" s="89" t="e">
        <f t="shared" si="27"/>
        <v>#DIV/0!</v>
      </c>
      <c r="S117" s="70"/>
      <c r="T117" s="153" t="s">
        <v>53</v>
      </c>
      <c r="U117" s="6"/>
      <c r="W117" s="7"/>
      <c r="X117" s="7"/>
      <c r="Y117" s="4"/>
      <c r="Z117" s="4"/>
    </row>
    <row r="118" spans="1:26" x14ac:dyDescent="0.2">
      <c r="A118" s="87" t="str">
        <f t="shared" si="19"/>
        <v>Домашний</v>
      </c>
      <c r="B118" s="87" t="str">
        <f t="shared" si="19"/>
        <v>W 25-59</v>
      </c>
      <c r="C118" s="87" t="str">
        <f t="shared" si="19"/>
        <v>НРА</v>
      </c>
      <c r="D118" s="88">
        <v>0</v>
      </c>
      <c r="E118" s="89">
        <f t="shared" si="21"/>
        <v>0</v>
      </c>
      <c r="F118" s="89">
        <f t="shared" si="20"/>
        <v>0</v>
      </c>
      <c r="G118" s="89">
        <f t="shared" si="22"/>
        <v>0</v>
      </c>
      <c r="H118" s="89">
        <f t="shared" si="23"/>
        <v>0</v>
      </c>
      <c r="I118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2022-2023'!F17))*B263*(1+M263), )</f>
        <v>0</v>
      </c>
      <c r="J118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2022-2023'!F17))*B263*(1+N263), )</f>
        <v>0</v>
      </c>
      <c r="K118" s="89">
        <f t="shared" si="24"/>
        <v>0</v>
      </c>
      <c r="L118" s="89">
        <f t="shared" si="25"/>
        <v>0</v>
      </c>
      <c r="M118" s="89">
        <f t="shared" si="25"/>
        <v>0</v>
      </c>
      <c r="N118" s="90">
        <v>18.735294117647058</v>
      </c>
      <c r="O118" s="90">
        <v>17.5</v>
      </c>
      <c r="P118" s="91">
        <v>45.78</v>
      </c>
      <c r="Q118" s="89">
        <f t="shared" si="26"/>
        <v>0</v>
      </c>
      <c r="R118" s="171">
        <f t="shared" si="27"/>
        <v>0</v>
      </c>
      <c r="S118" s="70"/>
      <c r="T118" s="153" t="s">
        <v>55</v>
      </c>
      <c r="U118" s="6"/>
      <c r="W118" s="7"/>
      <c r="X118" s="7"/>
      <c r="Y118" s="4"/>
      <c r="Z118" s="4"/>
    </row>
    <row r="119" spans="1:26" x14ac:dyDescent="0.2">
      <c r="A119" s="87" t="str">
        <f t="shared" si="19"/>
        <v>ТВ-3</v>
      </c>
      <c r="B119" s="87" t="str">
        <f t="shared" si="19"/>
        <v>All 14-44 BigTV</v>
      </c>
      <c r="C119" s="87" t="str">
        <f t="shared" si="19"/>
        <v>НРА</v>
      </c>
      <c r="D119" s="88">
        <v>5.7299999999999997E-2</v>
      </c>
      <c r="E119" s="89">
        <f t="shared" si="21"/>
        <v>20479895.845397998</v>
      </c>
      <c r="F119" s="89">
        <f t="shared" si="20"/>
        <v>17066579.871165</v>
      </c>
      <c r="G119" s="89">
        <f t="shared" si="22"/>
        <v>6702045.9154064953</v>
      </c>
      <c r="H119" s="89">
        <f t="shared" si="23"/>
        <v>10364533.955758503</v>
      </c>
      <c r="I119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2022-2023'!F18))*B264*(1+M264), )</f>
        <v>0</v>
      </c>
      <c r="J119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2022-2023'!F18))*B264*(1+N264), )</f>
        <v>0</v>
      </c>
      <c r="K119" s="89" t="e">
        <f t="shared" si="24"/>
        <v>#DIV/0!</v>
      </c>
      <c r="L119" s="89" t="e">
        <f t="shared" si="25"/>
        <v>#DIV/0!</v>
      </c>
      <c r="M119" s="89" t="e">
        <f t="shared" si="25"/>
        <v>#DIV/0!</v>
      </c>
      <c r="N119" s="90">
        <v>18.735294117647058</v>
      </c>
      <c r="O119" s="90">
        <v>17.5</v>
      </c>
      <c r="P119" s="91">
        <v>116.74</v>
      </c>
      <c r="Q119" s="89" t="e">
        <f t="shared" si="26"/>
        <v>#DIV/0!</v>
      </c>
      <c r="R119" s="89" t="e">
        <f t="shared" si="27"/>
        <v>#DIV/0!</v>
      </c>
      <c r="S119" s="70"/>
      <c r="T119" s="153" t="s">
        <v>57</v>
      </c>
      <c r="U119" s="6"/>
      <c r="W119" s="7"/>
      <c r="X119" s="7"/>
      <c r="Y119" s="4"/>
      <c r="Z119" s="4"/>
    </row>
    <row r="120" spans="1:26" x14ac:dyDescent="0.2">
      <c r="A120" s="87" t="str">
        <f t="shared" si="19"/>
        <v>Пятница</v>
      </c>
      <c r="B120" s="87" t="str">
        <f t="shared" si="19"/>
        <v>All 14-44 BigTV</v>
      </c>
      <c r="C120" s="87" t="str">
        <f t="shared" si="19"/>
        <v>НРА</v>
      </c>
      <c r="D120" s="88">
        <v>4.3700000000000003E-2</v>
      </c>
      <c r="E120" s="89">
        <f t="shared" si="21"/>
        <v>15619047.965862</v>
      </c>
      <c r="F120" s="89">
        <f t="shared" si="20"/>
        <v>13015873.304885</v>
      </c>
      <c r="G120" s="89">
        <f t="shared" si="22"/>
        <v>5111333.4468283392</v>
      </c>
      <c r="H120" s="89">
        <f t="shared" si="23"/>
        <v>7904539.8580566598</v>
      </c>
      <c r="I120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2022-2023'!F19))*B265*(1+M265), )</f>
        <v>0</v>
      </c>
      <c r="J120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2022-2023'!F19))*B265*(1+N265), )</f>
        <v>0</v>
      </c>
      <c r="K120" s="89" t="e">
        <f t="shared" si="24"/>
        <v>#DIV/0!</v>
      </c>
      <c r="L120" s="89" t="e">
        <f t="shared" si="25"/>
        <v>#DIV/0!</v>
      </c>
      <c r="M120" s="89" t="e">
        <f t="shared" si="25"/>
        <v>#DIV/0!</v>
      </c>
      <c r="N120" s="90">
        <v>18.735294117647058</v>
      </c>
      <c r="O120" s="90">
        <v>17.5</v>
      </c>
      <c r="P120" s="91">
        <v>113.88</v>
      </c>
      <c r="Q120" s="89" t="e">
        <f t="shared" si="26"/>
        <v>#DIV/0!</v>
      </c>
      <c r="R120" s="89" t="e">
        <f t="shared" si="27"/>
        <v>#DIV/0!</v>
      </c>
      <c r="S120" s="70"/>
      <c r="T120" s="153" t="s">
        <v>59</v>
      </c>
      <c r="U120" s="6"/>
      <c r="W120" s="7"/>
      <c r="X120" s="7"/>
      <c r="Y120" s="4"/>
      <c r="Z120" s="4"/>
    </row>
    <row r="121" spans="1:26" x14ac:dyDescent="0.2">
      <c r="A121" s="87" t="str">
        <f t="shared" si="19"/>
        <v>ТВЦ</v>
      </c>
      <c r="B121" s="87" t="str">
        <f t="shared" si="19"/>
        <v>All 18+</v>
      </c>
      <c r="C121" s="87" t="str">
        <f t="shared" si="19"/>
        <v>НРА</v>
      </c>
      <c r="D121" s="88">
        <v>0</v>
      </c>
      <c r="E121" s="89">
        <f t="shared" si="21"/>
        <v>0</v>
      </c>
      <c r="F121" s="89">
        <f t="shared" si="20"/>
        <v>0</v>
      </c>
      <c r="G121" s="89">
        <f t="shared" si="22"/>
        <v>0</v>
      </c>
      <c r="H121" s="89">
        <f t="shared" si="23"/>
        <v>0</v>
      </c>
      <c r="I121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2022-2023'!F20))*B266*(1+M266), )</f>
        <v>0</v>
      </c>
      <c r="J121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2022-2023'!F20))*B266*(1+N266), )</f>
        <v>0</v>
      </c>
      <c r="K121" s="89">
        <f t="shared" si="24"/>
        <v>0</v>
      </c>
      <c r="L121" s="89">
        <f t="shared" si="25"/>
        <v>0</v>
      </c>
      <c r="M121" s="89">
        <f t="shared" si="25"/>
        <v>0</v>
      </c>
      <c r="N121" s="90">
        <v>18.735294117647058</v>
      </c>
      <c r="O121" s="90">
        <v>17.5</v>
      </c>
      <c r="P121" s="91">
        <v>28.09</v>
      </c>
      <c r="Q121" s="89">
        <f t="shared" si="26"/>
        <v>0</v>
      </c>
      <c r="R121" s="89">
        <f t="shared" si="27"/>
        <v>0</v>
      </c>
      <c r="S121" s="70"/>
      <c r="T121" s="153" t="s">
        <v>60</v>
      </c>
      <c r="U121" s="6"/>
      <c r="W121" s="7"/>
      <c r="X121" s="7"/>
      <c r="Y121" s="4"/>
      <c r="Z121" s="4"/>
    </row>
    <row r="122" spans="1:26" x14ac:dyDescent="0.2">
      <c r="A122" s="87" t="str">
        <f t="shared" si="19"/>
        <v>Звезда</v>
      </c>
      <c r="B122" s="87" t="str">
        <f t="shared" si="19"/>
        <v>All 18+</v>
      </c>
      <c r="C122" s="87" t="str">
        <f t="shared" si="19"/>
        <v>НРА</v>
      </c>
      <c r="D122" s="88">
        <v>0</v>
      </c>
      <c r="E122" s="89">
        <f>$B$104*D122</f>
        <v>0</v>
      </c>
      <c r="F122" s="89">
        <f t="shared" si="20"/>
        <v>0</v>
      </c>
      <c r="G122" s="89">
        <f>$F122*$G$127</f>
        <v>0</v>
      </c>
      <c r="H122" s="89">
        <f>$F122*$H$127</f>
        <v>0</v>
      </c>
      <c r="I122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2022-2023'!F21))*B267*(1+M267), )</f>
        <v>0</v>
      </c>
      <c r="J122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2022-2023'!F21))*B267*(1+N267), )</f>
        <v>0</v>
      </c>
      <c r="K122" s="89">
        <f t="shared" si="24"/>
        <v>0</v>
      </c>
      <c r="L122" s="89">
        <f t="shared" si="25"/>
        <v>0</v>
      </c>
      <c r="M122" s="89">
        <f t="shared" si="25"/>
        <v>0</v>
      </c>
      <c r="N122" s="90">
        <v>18.735294117647058</v>
      </c>
      <c r="O122" s="90">
        <v>17.5</v>
      </c>
      <c r="P122" s="91">
        <v>34.44</v>
      </c>
      <c r="Q122" s="89">
        <f t="shared" si="26"/>
        <v>0</v>
      </c>
      <c r="R122" s="89">
        <f t="shared" si="27"/>
        <v>0</v>
      </c>
      <c r="S122" s="70"/>
      <c r="T122" s="153" t="s">
        <v>62</v>
      </c>
      <c r="U122" s="6"/>
      <c r="W122" s="7"/>
      <c r="X122" s="7"/>
      <c r="Y122" s="4"/>
      <c r="Z122" s="4"/>
    </row>
    <row r="123" spans="1:26" x14ac:dyDescent="0.2">
      <c r="A123" s="87" t="str">
        <f t="shared" si="19"/>
        <v>Россия 24</v>
      </c>
      <c r="B123" s="87" t="str">
        <f t="shared" si="19"/>
        <v>All 18+ BigTV</v>
      </c>
      <c r="C123" s="87" t="str">
        <f t="shared" si="19"/>
        <v>НРА</v>
      </c>
      <c r="D123" s="88">
        <v>2.7799999999999998E-2</v>
      </c>
      <c r="E123" s="89">
        <f t="shared" ref="E123:E125" si="28">$B$104*D123</f>
        <v>9936144.9302279986</v>
      </c>
      <c r="F123" s="89">
        <f t="shared" si="20"/>
        <v>8280120.7751899995</v>
      </c>
      <c r="G123" s="89">
        <f t="shared" ref="G123:G125" si="29">$F123*$G$127</f>
        <v>3251603.4284171127</v>
      </c>
      <c r="H123" s="89">
        <f t="shared" ref="H123:H125" si="30">$F123*$H$127</f>
        <v>5028517.3467728859</v>
      </c>
      <c r="I123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2022-2023'!F22))*B268*(1+M268), )</f>
        <v>0</v>
      </c>
      <c r="J123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2022-2023'!F22))*B268*(1+N268), )</f>
        <v>0</v>
      </c>
      <c r="K123" s="89" t="e">
        <f t="shared" si="24"/>
        <v>#DIV/0!</v>
      </c>
      <c r="L123" s="89" t="e">
        <f t="shared" si="25"/>
        <v>#DIV/0!</v>
      </c>
      <c r="M123" s="89" t="e">
        <f t="shared" si="25"/>
        <v>#DIV/0!</v>
      </c>
      <c r="N123" s="90">
        <v>18.735294117647058</v>
      </c>
      <c r="O123" s="90">
        <v>17.5</v>
      </c>
      <c r="P123" s="91">
        <v>46.29</v>
      </c>
      <c r="Q123" s="89" t="e">
        <f t="shared" si="26"/>
        <v>#DIV/0!</v>
      </c>
      <c r="R123" s="89" t="e">
        <f t="shared" si="27"/>
        <v>#DIV/0!</v>
      </c>
      <c r="S123" s="70"/>
      <c r="T123" s="153" t="s">
        <v>63</v>
      </c>
      <c r="U123" s="6"/>
      <c r="W123" s="7"/>
      <c r="X123" s="7"/>
      <c r="Y123" s="4"/>
      <c r="Z123" s="4"/>
    </row>
    <row r="124" spans="1:26" x14ac:dyDescent="0.2">
      <c r="A124" s="87" t="str">
        <f t="shared" si="19"/>
        <v>МИР</v>
      </c>
      <c r="B124" s="87" t="str">
        <f t="shared" si="19"/>
        <v>All 25-59</v>
      </c>
      <c r="C124" s="87" t="str">
        <f t="shared" si="19"/>
        <v>НРА</v>
      </c>
      <c r="D124" s="88">
        <v>0</v>
      </c>
      <c r="E124" s="89">
        <f t="shared" si="28"/>
        <v>0</v>
      </c>
      <c r="F124" s="89">
        <f t="shared" si="20"/>
        <v>0</v>
      </c>
      <c r="G124" s="89">
        <f t="shared" si="29"/>
        <v>0</v>
      </c>
      <c r="H124" s="89">
        <f t="shared" si="30"/>
        <v>0</v>
      </c>
      <c r="I124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2022-2023'!F23))*B269*(1+M269), )</f>
        <v>0</v>
      </c>
      <c r="J124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2022-2023'!F23))*B269*(1+N269), )</f>
        <v>0</v>
      </c>
      <c r="K124" s="89">
        <f t="shared" si="24"/>
        <v>0</v>
      </c>
      <c r="L124" s="89">
        <f t="shared" si="25"/>
        <v>0</v>
      </c>
      <c r="M124" s="89">
        <f t="shared" si="25"/>
        <v>0</v>
      </c>
      <c r="N124" s="90">
        <v>18.735294117647058</v>
      </c>
      <c r="O124" s="90">
        <v>17.5</v>
      </c>
      <c r="P124" s="91">
        <v>54.65</v>
      </c>
      <c r="Q124" s="89">
        <f t="shared" si="26"/>
        <v>0</v>
      </c>
      <c r="R124" s="89">
        <f t="shared" si="27"/>
        <v>0</v>
      </c>
      <c r="S124" s="70"/>
      <c r="T124" s="153" t="s">
        <v>231</v>
      </c>
      <c r="U124" s="6"/>
      <c r="W124" s="7"/>
      <c r="X124" s="7"/>
      <c r="Y124" s="4"/>
      <c r="Z124" s="4"/>
    </row>
    <row r="125" spans="1:26" x14ac:dyDescent="0.2">
      <c r="A125" s="87" t="str">
        <f t="shared" si="19"/>
        <v>Единый рекламный канал (ЕРК)</v>
      </c>
      <c r="B125" s="87" t="str">
        <f t="shared" si="19"/>
        <v>All 25-49</v>
      </c>
      <c r="C125" s="87" t="str">
        <f t="shared" si="19"/>
        <v>НРА</v>
      </c>
      <c r="D125" s="88">
        <v>8.8499999999999995E-2</v>
      </c>
      <c r="E125" s="89">
        <f t="shared" si="28"/>
        <v>31631252.745509997</v>
      </c>
      <c r="F125" s="89">
        <f t="shared" si="20"/>
        <v>26359377.287924998</v>
      </c>
      <c r="G125" s="89">
        <f t="shared" si="29"/>
        <v>10351327.460968146</v>
      </c>
      <c r="H125" s="89">
        <f t="shared" si="30"/>
        <v>16008049.82695685</v>
      </c>
      <c r="I125" s="152">
        <f>B270*(1+M270)</f>
        <v>0</v>
      </c>
      <c r="J125" s="152">
        <f>B270*(1+N270)</f>
        <v>0</v>
      </c>
      <c r="K125" s="89" t="e">
        <f t="shared" si="24"/>
        <v>#DIV/0!</v>
      </c>
      <c r="L125" s="89" t="e">
        <f>IF(D125=0,0,G125/I125)</f>
        <v>#DIV/0!</v>
      </c>
      <c r="M125" s="89" t="e">
        <f t="shared" si="25"/>
        <v>#DIV/0!</v>
      </c>
      <c r="N125" s="90">
        <v>18.735294117647058</v>
      </c>
      <c r="O125" s="90">
        <v>17.5</v>
      </c>
      <c r="P125" s="91">
        <v>94.36</v>
      </c>
      <c r="Q125" s="89" t="e">
        <f t="shared" si="26"/>
        <v>#DIV/0!</v>
      </c>
      <c r="R125" s="89" t="e">
        <f t="shared" si="27"/>
        <v>#DIV/0!</v>
      </c>
      <c r="S125" s="70"/>
      <c r="T125" s="153" t="s">
        <v>65</v>
      </c>
      <c r="U125" s="6"/>
      <c r="W125" s="7"/>
      <c r="X125" s="7"/>
      <c r="Y125" s="4"/>
      <c r="Z125" s="4"/>
    </row>
    <row r="126" spans="1:26" x14ac:dyDescent="0.2">
      <c r="A126" s="154" t="s">
        <v>72</v>
      </c>
      <c r="B126" s="154"/>
      <c r="C126" s="150"/>
      <c r="D126" s="155">
        <f>SUM(D111:D125)</f>
        <v>1</v>
      </c>
      <c r="E126" s="152">
        <f>SUM(E111:E125)</f>
        <v>357415285.25999993</v>
      </c>
      <c r="F126" s="152">
        <f>SUM(F111:F125)</f>
        <v>297846071.05000001</v>
      </c>
      <c r="G126" s="152">
        <f>SUM(G111:G125)</f>
        <v>116964152.101335</v>
      </c>
      <c r="H126" s="152">
        <f>SUM(H111:H125)</f>
        <v>180881918.94866499</v>
      </c>
      <c r="I126" s="93"/>
      <c r="J126" s="93"/>
      <c r="K126" s="152" t="e">
        <f>SUM(K111:K125)</f>
        <v>#DIV/0!</v>
      </c>
      <c r="L126" s="152" t="e">
        <f>SUM(L111:L125)</f>
        <v>#DIV/0!</v>
      </c>
      <c r="M126" s="152" t="e">
        <f>SUM(M111:M125)</f>
        <v>#DIV/0!</v>
      </c>
      <c r="N126" s="90"/>
      <c r="O126" s="90"/>
      <c r="P126" s="91"/>
      <c r="Q126" s="152" t="e">
        <f>SUM(Q111:Q125)</f>
        <v>#DIV/0!</v>
      </c>
      <c r="R126" s="152" t="e">
        <f>SUM(R111:R125)</f>
        <v>#DIV/0!</v>
      </c>
      <c r="S126" s="70"/>
      <c r="T126" s="58"/>
      <c r="U126" s="66"/>
      <c r="W126" s="7"/>
      <c r="X126" s="7"/>
      <c r="Y126" s="4"/>
      <c r="Z126" s="4"/>
    </row>
    <row r="127" spans="1:26" x14ac:dyDescent="0.2">
      <c r="A127" s="58"/>
      <c r="B127" s="58"/>
      <c r="C127" s="58"/>
      <c r="D127" s="94"/>
      <c r="E127" s="95"/>
      <c r="F127" s="58"/>
      <c r="G127" s="97">
        <v>0.39269999999999999</v>
      </c>
      <c r="H127" s="97">
        <f>1-G127</f>
        <v>0.60729999999999995</v>
      </c>
      <c r="I127" s="58"/>
      <c r="J127" s="58"/>
      <c r="K127" s="58"/>
      <c r="L127" s="58"/>
      <c r="M127" s="58"/>
      <c r="N127" s="58"/>
      <c r="O127" s="58"/>
      <c r="P127" s="70"/>
      <c r="Q127" s="70"/>
      <c r="R127" s="70"/>
      <c r="S127" s="70"/>
      <c r="T127" s="70"/>
      <c r="U127" s="156"/>
      <c r="Y127" s="4"/>
      <c r="Z127" s="4"/>
    </row>
    <row r="128" spans="1:26" x14ac:dyDescent="0.2">
      <c r="A128" s="58"/>
      <c r="B128" s="58"/>
      <c r="C128" s="98"/>
      <c r="D128" s="99"/>
      <c r="E128" s="59"/>
      <c r="F128" s="157"/>
      <c r="G128" s="58"/>
      <c r="H128" s="58"/>
      <c r="I128" s="58"/>
      <c r="J128" s="58"/>
      <c r="K128" s="58"/>
      <c r="L128" s="58"/>
      <c r="M128" s="58"/>
      <c r="N128" s="58"/>
      <c r="O128" s="58"/>
      <c r="P128" s="70"/>
      <c r="Q128" s="70"/>
      <c r="R128" s="70"/>
      <c r="S128" s="70"/>
      <c r="T128" s="70"/>
      <c r="U128" s="70"/>
      <c r="Y128" s="4"/>
      <c r="Z128" s="4"/>
    </row>
    <row r="129" spans="1:26" s="8" customFormat="1" x14ac:dyDescent="0.2">
      <c r="A129" s="100"/>
      <c r="B129" s="100"/>
      <c r="C129" s="100"/>
      <c r="D129" s="101"/>
      <c r="E129" s="58"/>
      <c r="F129" s="58"/>
      <c r="G129" s="58"/>
      <c r="H129" s="58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3"/>
      <c r="T129" s="103"/>
      <c r="U129" s="103"/>
      <c r="W129" s="9"/>
      <c r="Y129" s="4"/>
      <c r="Z129" s="4"/>
    </row>
    <row r="130" spans="1:26" x14ac:dyDescent="0.2">
      <c r="A130" s="396" t="s">
        <v>175</v>
      </c>
      <c r="B130" s="396"/>
      <c r="C130" s="396" t="s">
        <v>27</v>
      </c>
      <c r="D130" s="388" t="s">
        <v>14</v>
      </c>
      <c r="E130" s="389"/>
      <c r="F130" s="388" t="s">
        <v>18</v>
      </c>
      <c r="G130" s="392"/>
      <c r="H130" s="389"/>
      <c r="I130" s="379" t="s">
        <v>19</v>
      </c>
      <c r="J130" s="380"/>
      <c r="K130" s="379" t="s">
        <v>20</v>
      </c>
      <c r="L130" s="394"/>
      <c r="M130" s="380"/>
      <c r="N130" s="379" t="s">
        <v>21</v>
      </c>
      <c r="O130" s="380"/>
      <c r="P130" s="376" t="s">
        <v>22</v>
      </c>
      <c r="Q130" s="376" t="s">
        <v>23</v>
      </c>
      <c r="R130" s="376" t="s">
        <v>24</v>
      </c>
      <c r="S130" s="70"/>
      <c r="T130" s="70"/>
      <c r="U130" s="70"/>
      <c r="Y130" s="4"/>
      <c r="Z130" s="4"/>
    </row>
    <row r="131" spans="1:26" ht="24.75" customHeight="1" x14ac:dyDescent="0.2">
      <c r="A131" s="396"/>
      <c r="B131" s="396"/>
      <c r="C131" s="396"/>
      <c r="D131" s="390"/>
      <c r="E131" s="391"/>
      <c r="F131" s="390"/>
      <c r="G131" s="393"/>
      <c r="H131" s="391"/>
      <c r="I131" s="381"/>
      <c r="J131" s="382"/>
      <c r="K131" s="381"/>
      <c r="L131" s="395"/>
      <c r="M131" s="382"/>
      <c r="N131" s="381"/>
      <c r="O131" s="382"/>
      <c r="P131" s="377"/>
      <c r="Q131" s="377"/>
      <c r="R131" s="377"/>
      <c r="S131" s="70"/>
      <c r="T131" s="70"/>
      <c r="U131" s="70"/>
      <c r="Y131" s="4"/>
      <c r="Z131" s="4"/>
    </row>
    <row r="132" spans="1:26" ht="15" customHeight="1" x14ac:dyDescent="0.2">
      <c r="A132" s="396"/>
      <c r="B132" s="396"/>
      <c r="C132" s="396"/>
      <c r="D132" s="85" t="s">
        <v>74</v>
      </c>
      <c r="E132" s="185" t="s">
        <v>75</v>
      </c>
      <c r="F132" s="86" t="s">
        <v>30</v>
      </c>
      <c r="G132" s="86" t="str">
        <f>G110</f>
        <v>август</v>
      </c>
      <c r="H132" s="86" t="str">
        <f>H110</f>
        <v>сентябрь</v>
      </c>
      <c r="I132" s="86" t="str">
        <f>G132</f>
        <v>август</v>
      </c>
      <c r="J132" s="86" t="str">
        <f>H132</f>
        <v>сентябрь</v>
      </c>
      <c r="K132" s="86" t="s">
        <v>30</v>
      </c>
      <c r="L132" s="86" t="str">
        <f>I132</f>
        <v>август</v>
      </c>
      <c r="M132" s="86" t="str">
        <f>J132</f>
        <v>сентябрь</v>
      </c>
      <c r="N132" s="86" t="str">
        <f>L132</f>
        <v>август</v>
      </c>
      <c r="O132" s="86" t="str">
        <f>M132</f>
        <v>сентябрь</v>
      </c>
      <c r="P132" s="378"/>
      <c r="Q132" s="378"/>
      <c r="R132" s="378"/>
      <c r="S132" s="70"/>
      <c r="T132" s="70"/>
      <c r="U132" s="70"/>
      <c r="Y132" s="4"/>
      <c r="Z132" s="4"/>
    </row>
    <row r="133" spans="1:26" x14ac:dyDescent="0.2">
      <c r="A133" s="397" t="s">
        <v>76</v>
      </c>
      <c r="B133" s="397"/>
      <c r="C133" s="183" t="str">
        <f>C111</f>
        <v>НРА</v>
      </c>
      <c r="D133" s="115">
        <f>E133/$E$135</f>
        <v>0.91150000000000009</v>
      </c>
      <c r="E133" s="89">
        <f>SUM(E111:E124)</f>
        <v>325784032.51448995</v>
      </c>
      <c r="F133" s="89">
        <f>E133/1.2/(1+B105)</f>
        <v>271486693.76207495</v>
      </c>
      <c r="G133" s="89">
        <f>SUM(G111:G124)</f>
        <v>106612824.64036685</v>
      </c>
      <c r="H133" s="89">
        <f>SUM(H111:H124)</f>
        <v>164873869.12170815</v>
      </c>
      <c r="I133" s="93">
        <f t="shared" ref="I133:J134" si="31">IFERROR(G133/L133,0)</f>
        <v>0</v>
      </c>
      <c r="J133" s="93">
        <f t="shared" si="31"/>
        <v>0</v>
      </c>
      <c r="K133" s="89" t="e">
        <f>SUM(L133:M133)</f>
        <v>#DIV/0!</v>
      </c>
      <c r="L133" s="89" t="e">
        <f>SUM(L111:L124)</f>
        <v>#DIV/0!</v>
      </c>
      <c r="M133" s="89" t="e">
        <f>SUM(M111:M124)</f>
        <v>#DIV/0!</v>
      </c>
      <c r="N133" s="104">
        <f>N111</f>
        <v>18.735294117647058</v>
      </c>
      <c r="O133" s="104">
        <f>O111</f>
        <v>17.5</v>
      </c>
      <c r="P133" s="93">
        <f>IFERROR(Q133/K133*100, )</f>
        <v>0</v>
      </c>
      <c r="Q133" s="89" t="e">
        <f>SUM(Q111:Q124)</f>
        <v>#DIV/0!</v>
      </c>
      <c r="R133" s="89" t="e">
        <f>SUM(R111:R124)</f>
        <v>#DIV/0!</v>
      </c>
      <c r="S133" s="70"/>
      <c r="T133" s="70"/>
      <c r="U133" s="70"/>
      <c r="Y133" s="4"/>
      <c r="Z133" s="4"/>
    </row>
    <row r="134" spans="1:26" x14ac:dyDescent="0.2">
      <c r="A134" s="397" t="s">
        <v>77</v>
      </c>
      <c r="B134" s="397"/>
      <c r="C134" s="183" t="str">
        <f>C112</f>
        <v>НРА</v>
      </c>
      <c r="D134" s="115">
        <f>E134/$E$135</f>
        <v>8.8500000000000009E-2</v>
      </c>
      <c r="E134" s="89">
        <f>E125</f>
        <v>31631252.745509997</v>
      </c>
      <c r="F134" s="89">
        <f>E134/1.2/(1+B105)</f>
        <v>26359377.287924998</v>
      </c>
      <c r="G134" s="89">
        <f>G125</f>
        <v>10351327.460968146</v>
      </c>
      <c r="H134" s="89">
        <f>H125</f>
        <v>16008049.82695685</v>
      </c>
      <c r="I134" s="93">
        <f t="shared" si="31"/>
        <v>0</v>
      </c>
      <c r="J134" s="93">
        <f t="shared" si="31"/>
        <v>0</v>
      </c>
      <c r="K134" s="89" t="e">
        <f>SUM(L134:M134)</f>
        <v>#DIV/0!</v>
      </c>
      <c r="L134" s="89" t="e">
        <f>L125</f>
        <v>#DIV/0!</v>
      </c>
      <c r="M134" s="89" t="e">
        <f>M125</f>
        <v>#DIV/0!</v>
      </c>
      <c r="N134" s="104">
        <f>N125</f>
        <v>18.735294117647058</v>
      </c>
      <c r="O134" s="104">
        <f>O125</f>
        <v>17.5</v>
      </c>
      <c r="P134" s="93">
        <f>IFERROR(Q134/K134*100, )</f>
        <v>0</v>
      </c>
      <c r="Q134" s="89" t="e">
        <f>Q125</f>
        <v>#DIV/0!</v>
      </c>
      <c r="R134" s="89" t="e">
        <f>R125</f>
        <v>#DIV/0!</v>
      </c>
      <c r="S134" s="70"/>
      <c r="T134" s="70"/>
      <c r="U134" s="70"/>
      <c r="Y134" s="4"/>
      <c r="Z134" s="4"/>
    </row>
    <row r="135" spans="1:26" x14ac:dyDescent="0.2">
      <c r="A135" s="397" t="s">
        <v>72</v>
      </c>
      <c r="B135" s="397"/>
      <c r="C135" s="183"/>
      <c r="D135" s="158">
        <f>SUM(D133:D134)</f>
        <v>1</v>
      </c>
      <c r="E135" s="152">
        <f>SUM(E133:E134)</f>
        <v>357415285.25999993</v>
      </c>
      <c r="F135" s="152">
        <f>SUM(F133:F134)</f>
        <v>297846071.04999995</v>
      </c>
      <c r="G135" s="152">
        <f>SUM(G133:G134)</f>
        <v>116964152.101335</v>
      </c>
      <c r="H135" s="152">
        <f>SUM(H133:H134)</f>
        <v>180881918.94866499</v>
      </c>
      <c r="I135" s="152" t="e">
        <f>G135/L135</f>
        <v>#DIV/0!</v>
      </c>
      <c r="J135" s="152" t="e">
        <f>H135/M135</f>
        <v>#DIV/0!</v>
      </c>
      <c r="K135" s="152" t="e">
        <f>SUM(K133:K134)</f>
        <v>#DIV/0!</v>
      </c>
      <c r="L135" s="152" t="e">
        <f>SUM(L133:L134)</f>
        <v>#DIV/0!</v>
      </c>
      <c r="M135" s="152" t="e">
        <f>SUM(M133:M134)</f>
        <v>#DIV/0!</v>
      </c>
      <c r="N135" s="90"/>
      <c r="O135" s="90"/>
      <c r="P135" s="159"/>
      <c r="Q135" s="152" t="e">
        <f>SUM(Q133:Q134)</f>
        <v>#DIV/0!</v>
      </c>
      <c r="R135" s="152" t="e">
        <f>SUM(R133:R134)</f>
        <v>#DIV/0!</v>
      </c>
      <c r="S135" s="70"/>
      <c r="T135" s="70"/>
      <c r="U135" s="70"/>
      <c r="Y135" s="4"/>
      <c r="Z135" s="4"/>
    </row>
    <row r="136" spans="1:26" x14ac:dyDescent="0.2">
      <c r="A136" s="58"/>
      <c r="B136" s="58"/>
      <c r="C136" s="58"/>
      <c r="D136" s="94"/>
      <c r="E136" s="95"/>
      <c r="F136" s="157"/>
      <c r="G136" s="97">
        <f>G127</f>
        <v>0.39269999999999999</v>
      </c>
      <c r="H136" s="97">
        <f>1-G136</f>
        <v>0.60729999999999995</v>
      </c>
      <c r="I136" s="58"/>
      <c r="J136" s="58"/>
      <c r="K136" s="58"/>
      <c r="L136" s="58"/>
      <c r="M136" s="58"/>
      <c r="N136" s="58"/>
      <c r="O136" s="58"/>
      <c r="P136" s="70"/>
      <c r="Q136" s="70"/>
      <c r="R136" s="70"/>
      <c r="S136" s="70"/>
      <c r="T136" s="70"/>
      <c r="U136" s="156"/>
    </row>
    <row r="137" spans="1:26" x14ac:dyDescent="0.2">
      <c r="A137" s="58"/>
      <c r="B137" s="58"/>
      <c r="C137" s="98"/>
      <c r="D137" s="99"/>
      <c r="E137" s="5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70"/>
      <c r="Q137" s="70"/>
      <c r="R137" s="70"/>
      <c r="S137" s="70"/>
      <c r="T137" s="70"/>
      <c r="U137" s="70"/>
    </row>
    <row r="138" spans="1:26" s="8" customFormat="1" x14ac:dyDescent="0.2">
      <c r="A138" s="100"/>
      <c r="B138" s="100"/>
      <c r="C138" s="100"/>
      <c r="D138" s="101"/>
      <c r="E138" s="58"/>
      <c r="F138" s="58"/>
      <c r="G138" s="58"/>
      <c r="H138" s="58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3"/>
      <c r="T138" s="103"/>
      <c r="U138" s="103"/>
      <c r="W138" s="9"/>
    </row>
    <row r="139" spans="1:26" x14ac:dyDescent="0.2">
      <c r="A139" s="417" t="s">
        <v>176</v>
      </c>
      <c r="B139" s="417"/>
      <c r="C139" s="117"/>
      <c r="D139" s="121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3"/>
      <c r="P139" s="113"/>
      <c r="Q139" s="113"/>
      <c r="R139" s="113"/>
      <c r="S139" s="58"/>
      <c r="T139" s="58"/>
      <c r="U139" s="58"/>
    </row>
    <row r="140" spans="1:26" x14ac:dyDescent="0.2">
      <c r="A140" s="71" t="s">
        <v>11</v>
      </c>
      <c r="B140" s="72" t="s">
        <v>239</v>
      </c>
      <c r="C140" s="117"/>
      <c r="D140" s="6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6" x14ac:dyDescent="0.2">
      <c r="A141" s="71" t="s">
        <v>12</v>
      </c>
      <c r="B141" s="72" t="s">
        <v>243</v>
      </c>
      <c r="C141" s="117"/>
      <c r="D141" s="73"/>
      <c r="E141" s="69"/>
      <c r="F141" s="69"/>
      <c r="G141" s="117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</row>
    <row r="142" spans="1:26" x14ac:dyDescent="0.2">
      <c r="A142" s="71" t="s">
        <v>13</v>
      </c>
      <c r="B142" s="72" t="str">
        <f>B103</f>
        <v>20"; 15"</v>
      </c>
      <c r="C142" s="117"/>
      <c r="D142" s="73"/>
      <c r="E142" s="69"/>
      <c r="F142" s="6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6" x14ac:dyDescent="0.2">
      <c r="A143" s="71" t="s">
        <v>14</v>
      </c>
      <c r="B143" s="75">
        <v>86029426.310000002</v>
      </c>
      <c r="C143" s="76"/>
      <c r="D143" s="77"/>
      <c r="E143" s="76"/>
      <c r="F143" s="7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6" x14ac:dyDescent="0.2">
      <c r="A144" s="118" t="s">
        <v>15</v>
      </c>
      <c r="B144" s="314">
        <f>B27</f>
        <v>0</v>
      </c>
      <c r="C144" s="77"/>
      <c r="D144" s="77"/>
      <c r="E144" s="66"/>
      <c r="F144" s="6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3" x14ac:dyDescent="0.2">
      <c r="A145" s="58"/>
      <c r="B145" s="58"/>
      <c r="C145" s="77"/>
      <c r="D145" s="77"/>
      <c r="E145" s="82"/>
      <c r="F145" s="82"/>
      <c r="G145" s="58"/>
      <c r="H145" s="58"/>
      <c r="I145" s="119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3" x14ac:dyDescent="0.2">
      <c r="A146" s="58"/>
      <c r="B146" s="58"/>
      <c r="C146" s="117"/>
      <c r="D146" s="77"/>
      <c r="E146" s="82"/>
      <c r="F146" s="82"/>
      <c r="G146" s="58"/>
      <c r="H146" s="58"/>
      <c r="I146" s="119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3" ht="12.75" customHeight="1" x14ac:dyDescent="0.2">
      <c r="A147" s="385" t="s">
        <v>16</v>
      </c>
      <c r="B147" s="385" t="s">
        <v>17</v>
      </c>
      <c r="C147" s="83"/>
      <c r="D147" s="388" t="s">
        <v>14</v>
      </c>
      <c r="E147" s="389"/>
      <c r="F147" s="388" t="s">
        <v>18</v>
      </c>
      <c r="G147" s="389"/>
      <c r="H147" s="376" t="s">
        <v>19</v>
      </c>
      <c r="I147" s="379" t="s">
        <v>20</v>
      </c>
      <c r="J147" s="380"/>
      <c r="K147" s="376" t="s">
        <v>21</v>
      </c>
      <c r="L147" s="376" t="s">
        <v>22</v>
      </c>
      <c r="M147" s="376" t="s">
        <v>23</v>
      </c>
      <c r="N147" s="376" t="s">
        <v>24</v>
      </c>
      <c r="O147" s="70"/>
      <c r="P147" s="376" t="s">
        <v>25</v>
      </c>
      <c r="Q147" s="376" t="s">
        <v>26</v>
      </c>
      <c r="S147" s="5"/>
      <c r="W147" s="1"/>
    </row>
    <row r="148" spans="1:23" ht="29.25" customHeight="1" x14ac:dyDescent="0.2">
      <c r="A148" s="386"/>
      <c r="B148" s="386"/>
      <c r="C148" s="84" t="s">
        <v>27</v>
      </c>
      <c r="D148" s="390"/>
      <c r="E148" s="391"/>
      <c r="F148" s="390"/>
      <c r="G148" s="391"/>
      <c r="H148" s="384"/>
      <c r="I148" s="381"/>
      <c r="J148" s="382"/>
      <c r="K148" s="384"/>
      <c r="L148" s="377"/>
      <c r="M148" s="377"/>
      <c r="N148" s="377"/>
      <c r="O148" s="70"/>
      <c r="P148" s="383"/>
      <c r="Q148" s="383"/>
      <c r="S148" s="5"/>
      <c r="W148" s="1"/>
    </row>
    <row r="149" spans="1:23" ht="25.5" x14ac:dyDescent="0.2">
      <c r="A149" s="387"/>
      <c r="B149" s="387"/>
      <c r="C149" s="185"/>
      <c r="D149" s="85" t="s">
        <v>28</v>
      </c>
      <c r="E149" s="185" t="s">
        <v>29</v>
      </c>
      <c r="F149" s="86" t="s">
        <v>30</v>
      </c>
      <c r="G149" s="86" t="s">
        <v>172</v>
      </c>
      <c r="H149" s="86" t="str">
        <f>G149</f>
        <v>октябрь</v>
      </c>
      <c r="I149" s="86" t="s">
        <v>30</v>
      </c>
      <c r="J149" s="86" t="str">
        <f>H149</f>
        <v>октябрь</v>
      </c>
      <c r="K149" s="86" t="str">
        <f>J149</f>
        <v>октябрь</v>
      </c>
      <c r="L149" s="378"/>
      <c r="M149" s="378"/>
      <c r="N149" s="378"/>
      <c r="O149" s="70"/>
      <c r="P149" s="384"/>
      <c r="Q149" s="384"/>
      <c r="S149" s="5"/>
      <c r="W149" s="1"/>
    </row>
    <row r="150" spans="1:23" x14ac:dyDescent="0.2">
      <c r="A150" s="87" t="str">
        <f t="shared" ref="A150:C164" si="32">A33</f>
        <v>Первый</v>
      </c>
      <c r="B150" s="87" t="str">
        <f t="shared" si="32"/>
        <v>All 14-59 BigTV</v>
      </c>
      <c r="C150" s="87" t="str">
        <f t="shared" si="32"/>
        <v>НРА</v>
      </c>
      <c r="D150" s="88">
        <v>0.29909999999999998</v>
      </c>
      <c r="E150" s="89">
        <f t="shared" ref="E150:E164" si="33">$B$143*D150</f>
        <v>25731401.409320999</v>
      </c>
      <c r="F150" s="89">
        <f t="shared" ref="F150:F164" si="34">E150/1.2/(1+$B$144)</f>
        <v>21442834.507767498</v>
      </c>
      <c r="G150" s="89">
        <f t="shared" ref="G150:G164" si="35">$F150*$G$166</f>
        <v>21442834.507767498</v>
      </c>
      <c r="H150" s="152">
        <f>IFERROR(((1+C256)*'Качество 2022-2023'!V10*IF(OR('Качество 2022-2023'!P10=" - ",'Качество 2022-2023'!P10="не определена"),0,'Качество 2022-2023'!P10)+'Качество 2022-2023'!V10*IF(OR('Качество 2022-2023'!Q10=" - ",'Качество 2022-2023'!Q10="не определена"),0,'Качество 2022-2023'!Q10)*(1+D256)+(1+F256)*'Качество 2022-2023'!W10*IF(OR('Качество 2022-2023'!S10=" - ",'Качество 2022-2023'!S10="не определена"),0,'Качество 2022-2023'!S10)+'Качество 2022-2023'!W10*IF(OR('Качество 2022-2023'!R10=" - ",'Качество 2022-2023'!R10="не определена"),0,'Качество 2022-2023'!R10))*B256*(1+O256), )</f>
        <v>0</v>
      </c>
      <c r="I150" s="89" t="e">
        <f>J150</f>
        <v>#DIV/0!</v>
      </c>
      <c r="J150" s="89" t="e">
        <f t="shared" ref="J150:J164" si="36">IF(D150=0,0,G150/H150)</f>
        <v>#DIV/0!</v>
      </c>
      <c r="K150" s="90">
        <v>18.375</v>
      </c>
      <c r="L150" s="91">
        <v>278.02999999999997</v>
      </c>
      <c r="M150" s="89" t="e">
        <f t="shared" ref="M150:M164" si="37">I150*L150/100</f>
        <v>#DIV/0!</v>
      </c>
      <c r="N150" s="89" t="e">
        <f>(J150*20/K150)*L150/100</f>
        <v>#DIV/0!</v>
      </c>
      <c r="O150" s="70"/>
      <c r="P150" s="153" t="s">
        <v>34</v>
      </c>
      <c r="Q150" s="6"/>
      <c r="S150" s="7"/>
      <c r="T150" s="7"/>
      <c r="U150" s="4"/>
      <c r="V150" s="4"/>
      <c r="W150" s="1"/>
    </row>
    <row r="151" spans="1:23" x14ac:dyDescent="0.2">
      <c r="A151" s="87" t="str">
        <f t="shared" si="32"/>
        <v>Россия 1</v>
      </c>
      <c r="B151" s="87" t="str">
        <f t="shared" si="32"/>
        <v>All 18+</v>
      </c>
      <c r="C151" s="87" t="str">
        <f t="shared" si="32"/>
        <v>НРА</v>
      </c>
      <c r="D151" s="88">
        <v>0.19980000000000001</v>
      </c>
      <c r="E151" s="89">
        <f t="shared" si="33"/>
        <v>17188679.376738001</v>
      </c>
      <c r="F151" s="89">
        <f t="shared" si="34"/>
        <v>14323899.480615001</v>
      </c>
      <c r="G151" s="89">
        <f t="shared" si="35"/>
        <v>14323899.480615001</v>
      </c>
      <c r="H151" s="152">
        <f>IFERROR(((1+C257)*'Качество 2022-2023'!V11*IF(OR('Качество 2022-2023'!P11=" - ",'Качество 2022-2023'!P11="не определена"),0,'Качество 2022-2023'!P11)+'Качество 2022-2023'!V11*IF(OR('Качество 2022-2023'!Q11=" - ",'Качество 2022-2023'!Q11="не определена"),0,'Качество 2022-2023'!Q11)*(1+D257)+(1+F257)*'Качество 2022-2023'!W11*IF(OR('Качество 2022-2023'!S11=" - ",'Качество 2022-2023'!S11="не определена"),0,'Качество 2022-2023'!S11)+'Качество 2022-2023'!W11*IF(OR('Качество 2022-2023'!R11=" - ",'Качество 2022-2023'!R11="не определена"),0,'Качество 2022-2023'!R11))*B257*(1+O257), )</f>
        <v>0</v>
      </c>
      <c r="I151" s="89" t="e">
        <f t="shared" ref="I151:I164" si="38">J151</f>
        <v>#DIV/0!</v>
      </c>
      <c r="J151" s="89" t="e">
        <f t="shared" si="36"/>
        <v>#DIV/0!</v>
      </c>
      <c r="K151" s="90">
        <v>18.375</v>
      </c>
      <c r="L151" s="91">
        <v>193.83</v>
      </c>
      <c r="M151" s="89" t="e">
        <f t="shared" si="37"/>
        <v>#DIV/0!</v>
      </c>
      <c r="N151" s="89" t="e">
        <f t="shared" ref="N151:N164" si="39">(J151*20/K151)*L151/100</f>
        <v>#DIV/0!</v>
      </c>
      <c r="O151" s="70"/>
      <c r="P151" s="153" t="s">
        <v>38</v>
      </c>
      <c r="Q151" s="6"/>
      <c r="S151" s="7"/>
      <c r="T151" s="7"/>
      <c r="U151" s="4"/>
      <c r="V151" s="4"/>
      <c r="W151" s="1"/>
    </row>
    <row r="152" spans="1:23" x14ac:dyDescent="0.2">
      <c r="A152" s="87" t="str">
        <f t="shared" si="32"/>
        <v>НТВ</v>
      </c>
      <c r="B152" s="87" t="str">
        <f t="shared" si="32"/>
        <v>All 18+</v>
      </c>
      <c r="C152" s="87" t="str">
        <f t="shared" si="32"/>
        <v>НРА</v>
      </c>
      <c r="D152" s="88">
        <v>0.1459</v>
      </c>
      <c r="E152" s="89">
        <f t="shared" si="33"/>
        <v>12551693.298629001</v>
      </c>
      <c r="F152" s="89">
        <f t="shared" si="34"/>
        <v>10459744.415524168</v>
      </c>
      <c r="G152" s="89">
        <f t="shared" si="35"/>
        <v>10459744.415524168</v>
      </c>
      <c r="H152" s="152">
        <f>IFERROR(((1+C258)*'Качество 2022-2023'!V12*IF(OR('Качество 2022-2023'!P12=" - ",'Качество 2022-2023'!P12="не определена"),0,'Качество 2022-2023'!P12)+'Качество 2022-2023'!V12*IF(OR('Качество 2022-2023'!Q12=" - ",'Качество 2022-2023'!Q12="не определена"),0,'Качество 2022-2023'!Q12)*(1+D258)+(1+F258)*'Качество 2022-2023'!W12*IF(OR('Качество 2022-2023'!S12=" - ",'Качество 2022-2023'!S12="не определена"),0,'Качество 2022-2023'!S12)+'Качество 2022-2023'!W12*IF(OR('Качество 2022-2023'!R12=" - ",'Качество 2022-2023'!R12="не определена"),0,'Качество 2022-2023'!R12))*B258*(1+O258), )</f>
        <v>0</v>
      </c>
      <c r="I152" s="89" t="e">
        <f t="shared" si="38"/>
        <v>#DIV/0!</v>
      </c>
      <c r="J152" s="89" t="e">
        <f t="shared" si="36"/>
        <v>#DIV/0!</v>
      </c>
      <c r="K152" s="90">
        <v>18.375</v>
      </c>
      <c r="L152" s="91">
        <v>212.05</v>
      </c>
      <c r="M152" s="89" t="e">
        <f t="shared" si="37"/>
        <v>#DIV/0!</v>
      </c>
      <c r="N152" s="89" t="e">
        <f t="shared" si="39"/>
        <v>#DIV/0!</v>
      </c>
      <c r="O152" s="70"/>
      <c r="P152" s="153" t="s">
        <v>41</v>
      </c>
      <c r="Q152" s="6"/>
      <c r="S152" s="7"/>
      <c r="T152" s="7"/>
      <c r="U152" s="4"/>
      <c r="V152" s="4"/>
      <c r="W152" s="1"/>
    </row>
    <row r="153" spans="1:23" x14ac:dyDescent="0.2">
      <c r="A153" s="87" t="str">
        <f t="shared" si="32"/>
        <v>ТНТ</v>
      </c>
      <c r="B153" s="87" t="str">
        <f t="shared" si="32"/>
        <v>All 14-44 BigTV</v>
      </c>
      <c r="C153" s="87" t="str">
        <f t="shared" si="32"/>
        <v>НРА</v>
      </c>
      <c r="D153" s="88">
        <v>0</v>
      </c>
      <c r="E153" s="89">
        <f t="shared" si="33"/>
        <v>0</v>
      </c>
      <c r="F153" s="89">
        <f t="shared" si="34"/>
        <v>0</v>
      </c>
      <c r="G153" s="89">
        <f t="shared" si="35"/>
        <v>0</v>
      </c>
      <c r="H153" s="152">
        <f>IFERROR(((1+C259)*'Качество 2022-2023'!V13*IF(OR('Качество 2022-2023'!P13=" - ",'Качество 2022-2023'!P13="не определена"),0,'Качество 2022-2023'!P13)+'Качество 2022-2023'!V13*IF(OR('Качество 2022-2023'!Q13=" - ",'Качество 2022-2023'!Q13="не определена"),0,'Качество 2022-2023'!Q13)*(1+D259)+(1+F259)*'Качество 2022-2023'!W13*IF(OR('Качество 2022-2023'!S13=" - ",'Качество 2022-2023'!S13="не определена"),0,'Качество 2022-2023'!S13)+'Качество 2022-2023'!W13*IF(OR('Качество 2022-2023'!R13=" - ",'Качество 2022-2023'!R13="не определена"),0,'Качество 2022-2023'!R13))*B259*(1+O259), )</f>
        <v>0</v>
      </c>
      <c r="I153" s="89">
        <f t="shared" si="38"/>
        <v>0</v>
      </c>
      <c r="J153" s="89">
        <f t="shared" si="36"/>
        <v>0</v>
      </c>
      <c r="K153" s="90">
        <v>18.375</v>
      </c>
      <c r="L153" s="91">
        <v>25</v>
      </c>
      <c r="M153" s="89">
        <f t="shared" si="37"/>
        <v>0</v>
      </c>
      <c r="N153" s="89">
        <f t="shared" si="39"/>
        <v>0</v>
      </c>
      <c r="O153" s="70"/>
      <c r="P153" s="153" t="s">
        <v>44</v>
      </c>
      <c r="Q153" s="6"/>
      <c r="S153" s="7"/>
      <c r="T153" s="7"/>
      <c r="U153" s="4"/>
      <c r="V153" s="4"/>
      <c r="W153" s="1"/>
    </row>
    <row r="154" spans="1:23" x14ac:dyDescent="0.2">
      <c r="A154" s="87" t="str">
        <f t="shared" si="32"/>
        <v>СТС</v>
      </c>
      <c r="B154" s="87" t="str">
        <f t="shared" si="32"/>
        <v>All 10-45</v>
      </c>
      <c r="C154" s="87" t="str">
        <f t="shared" si="32"/>
        <v>НРА</v>
      </c>
      <c r="D154" s="88">
        <v>0</v>
      </c>
      <c r="E154" s="89">
        <f t="shared" si="33"/>
        <v>0</v>
      </c>
      <c r="F154" s="89">
        <f t="shared" si="34"/>
        <v>0</v>
      </c>
      <c r="G154" s="89">
        <f t="shared" si="35"/>
        <v>0</v>
      </c>
      <c r="H154" s="152">
        <f>IFERROR(((1+C260)*'Качество 2022-2023'!V14*IF(OR('Качество 2022-2023'!P14=" - ",'Качество 2022-2023'!P14="не определена"),0,'Качество 2022-2023'!P14)+'Качество 2022-2023'!V14*IF(OR('Качество 2022-2023'!Q14=" - ",'Качество 2022-2023'!Q14="не определена"),0,'Качество 2022-2023'!Q14)*(1+D260)+(1+F260)*'Качество 2022-2023'!W14*IF(OR('Качество 2022-2023'!S14=" - ",'Качество 2022-2023'!S14="не определена"),0,'Качество 2022-2023'!S14)+'Качество 2022-2023'!W14*IF(OR('Качество 2022-2023'!R14=" - ",'Качество 2022-2023'!R14="не определена"),0,'Качество 2022-2023'!R14))*B260*(1+O260), )</f>
        <v>0</v>
      </c>
      <c r="I154" s="89">
        <f t="shared" si="38"/>
        <v>0</v>
      </c>
      <c r="J154" s="89">
        <f t="shared" si="36"/>
        <v>0</v>
      </c>
      <c r="K154" s="90">
        <v>18.375</v>
      </c>
      <c r="L154" s="91">
        <v>42.74</v>
      </c>
      <c r="M154" s="89">
        <f t="shared" si="37"/>
        <v>0</v>
      </c>
      <c r="N154" s="89">
        <f t="shared" si="39"/>
        <v>0</v>
      </c>
      <c r="O154" s="70"/>
      <c r="P154" s="153" t="s">
        <v>47</v>
      </c>
      <c r="Q154" s="6"/>
      <c r="S154" s="7"/>
      <c r="T154" s="7"/>
      <c r="U154" s="4"/>
      <c r="V154" s="4"/>
      <c r="W154" s="1"/>
    </row>
    <row r="155" spans="1:23" x14ac:dyDescent="0.2">
      <c r="A155" s="87" t="str">
        <f t="shared" si="32"/>
        <v>5-канал</v>
      </c>
      <c r="B155" s="87" t="str">
        <f t="shared" si="32"/>
        <v>All 25-59</v>
      </c>
      <c r="C155" s="87" t="str">
        <f t="shared" si="32"/>
        <v>НРА</v>
      </c>
      <c r="D155" s="88">
        <v>0.1024</v>
      </c>
      <c r="E155" s="89">
        <f t="shared" si="33"/>
        <v>8809413.2541439999</v>
      </c>
      <c r="F155" s="89">
        <f t="shared" si="34"/>
        <v>7341177.7117866669</v>
      </c>
      <c r="G155" s="89">
        <f t="shared" si="35"/>
        <v>7341177.7117866669</v>
      </c>
      <c r="H155" s="152">
        <f>IFERROR(((1+C261)*'Качество 2022-2023'!V15*IF(OR('Качество 2022-2023'!P15=" - ",'Качество 2022-2023'!P15="не определена"),0,'Качество 2022-2023'!P15)+'Качество 2022-2023'!V15*IF(OR('Качество 2022-2023'!Q15=" - ",'Качество 2022-2023'!Q15="не определена"),0,'Качество 2022-2023'!Q15)*(1+D261)+(1+F261)*'Качество 2022-2023'!W15*IF(OR('Качество 2022-2023'!S15=" - ",'Качество 2022-2023'!S15="не определена"),0,'Качество 2022-2023'!S15)+'Качество 2022-2023'!W15*IF(OR('Качество 2022-2023'!R15=" - ",'Качество 2022-2023'!R15="не определена"),0,'Качество 2022-2023'!R15))*B261*(1+O261), )</f>
        <v>0</v>
      </c>
      <c r="I155" s="89" t="e">
        <f t="shared" si="38"/>
        <v>#DIV/0!</v>
      </c>
      <c r="J155" s="89" t="e">
        <f t="shared" si="36"/>
        <v>#DIV/0!</v>
      </c>
      <c r="K155" s="90">
        <v>18.375</v>
      </c>
      <c r="L155" s="91">
        <v>242.24</v>
      </c>
      <c r="M155" s="89" t="e">
        <f t="shared" si="37"/>
        <v>#DIV/0!</v>
      </c>
      <c r="N155" s="89" t="e">
        <f t="shared" si="39"/>
        <v>#DIV/0!</v>
      </c>
      <c r="O155" s="70"/>
      <c r="P155" s="153" t="s">
        <v>50</v>
      </c>
      <c r="Q155" s="6"/>
      <c r="S155" s="7"/>
      <c r="T155" s="7"/>
      <c r="U155" s="4"/>
      <c r="V155" s="4"/>
      <c r="W155" s="1"/>
    </row>
    <row r="156" spans="1:23" x14ac:dyDescent="0.2">
      <c r="A156" s="87" t="str">
        <f t="shared" si="32"/>
        <v>РЕН ТВ</v>
      </c>
      <c r="B156" s="87" t="str">
        <f t="shared" si="32"/>
        <v>All 25-54</v>
      </c>
      <c r="C156" s="87" t="str">
        <f t="shared" si="32"/>
        <v>НРА</v>
      </c>
      <c r="D156" s="88">
        <v>0</v>
      </c>
      <c r="E156" s="89">
        <f t="shared" si="33"/>
        <v>0</v>
      </c>
      <c r="F156" s="89">
        <f t="shared" si="34"/>
        <v>0</v>
      </c>
      <c r="G156" s="89">
        <f t="shared" si="35"/>
        <v>0</v>
      </c>
      <c r="H156" s="152">
        <f>IFERROR(((1+C262)*'Качество 2022-2023'!V16*IF(OR('Качество 2022-2023'!P16=" - ",'Качество 2022-2023'!P16="не определена"),0,'Качество 2022-2023'!P16)+'Качество 2022-2023'!V16*IF(OR('Качество 2022-2023'!Q16=" - ",'Качество 2022-2023'!Q16="не определена"),0,'Качество 2022-2023'!Q16)*(1+D262)+(1+F262)*'Качество 2022-2023'!W16*IF(OR('Качество 2022-2023'!S16=" - ",'Качество 2022-2023'!S16="не определена"),0,'Качество 2022-2023'!S16)+'Качество 2022-2023'!W16*IF(OR('Качество 2022-2023'!R16=" - ",'Качество 2022-2023'!R16="не определена"),0,'Качество 2022-2023'!R16))*B262*(1+O262), )</f>
        <v>0</v>
      </c>
      <c r="I156" s="89">
        <f t="shared" si="38"/>
        <v>0</v>
      </c>
      <c r="J156" s="89">
        <f t="shared" si="36"/>
        <v>0</v>
      </c>
      <c r="K156" s="90">
        <v>18.375</v>
      </c>
      <c r="L156" s="91">
        <v>118.33</v>
      </c>
      <c r="M156" s="89">
        <f t="shared" si="37"/>
        <v>0</v>
      </c>
      <c r="N156" s="89">
        <f t="shared" si="39"/>
        <v>0</v>
      </c>
      <c r="O156" s="70"/>
      <c r="P156" s="153" t="s">
        <v>53</v>
      </c>
      <c r="Q156" s="6"/>
      <c r="S156" s="7"/>
      <c r="T156" s="7"/>
      <c r="U156" s="4"/>
      <c r="V156" s="4"/>
      <c r="W156" s="1"/>
    </row>
    <row r="157" spans="1:23" x14ac:dyDescent="0.2">
      <c r="A157" s="87" t="str">
        <f t="shared" si="32"/>
        <v>Домашний</v>
      </c>
      <c r="B157" s="87" t="str">
        <f t="shared" si="32"/>
        <v>W 25-59</v>
      </c>
      <c r="C157" s="87" t="str">
        <f t="shared" si="32"/>
        <v>НРА</v>
      </c>
      <c r="D157" s="88">
        <v>0.12609999999999999</v>
      </c>
      <c r="E157" s="89">
        <f t="shared" si="33"/>
        <v>10848310.657691</v>
      </c>
      <c r="F157" s="89">
        <f t="shared" si="34"/>
        <v>9040258.8814091664</v>
      </c>
      <c r="G157" s="89">
        <f t="shared" si="35"/>
        <v>9040258.8814091664</v>
      </c>
      <c r="H157" s="152">
        <f>IFERROR(((1+C263)*'Качество 2022-2023'!V17*IF(OR('Качество 2022-2023'!P17=" - ",'Качество 2022-2023'!P17="не определена"),0,'Качество 2022-2023'!P17)+'Качество 2022-2023'!V17*IF(OR('Качество 2022-2023'!Q17=" - ",'Качество 2022-2023'!Q17="не определена"),0,'Качество 2022-2023'!Q17)*(1+D263)+(1+F263)*'Качество 2022-2023'!W17*IF(OR('Качество 2022-2023'!S17=" - ",'Качество 2022-2023'!S17="не определена"),0,'Качество 2022-2023'!S17)+'Качество 2022-2023'!W17*IF(OR('Качество 2022-2023'!R17=" - ",'Качество 2022-2023'!R17="не определена"),0,'Качество 2022-2023'!R17))*B263*(1+O263), )</f>
        <v>0</v>
      </c>
      <c r="I157" s="89" t="e">
        <f t="shared" si="38"/>
        <v>#DIV/0!</v>
      </c>
      <c r="J157" s="89" t="e">
        <f t="shared" si="36"/>
        <v>#DIV/0!</v>
      </c>
      <c r="K157" s="90">
        <v>18.375</v>
      </c>
      <c r="L157" s="91">
        <v>155.1</v>
      </c>
      <c r="M157" s="89" t="e">
        <f t="shared" si="37"/>
        <v>#DIV/0!</v>
      </c>
      <c r="N157" s="89" t="e">
        <f t="shared" si="39"/>
        <v>#DIV/0!</v>
      </c>
      <c r="O157" s="70"/>
      <c r="P157" s="153" t="s">
        <v>55</v>
      </c>
      <c r="Q157" s="6"/>
      <c r="S157" s="7"/>
      <c r="T157" s="7"/>
      <c r="U157" s="4"/>
      <c r="V157" s="4"/>
      <c r="W157" s="1"/>
    </row>
    <row r="158" spans="1:23" x14ac:dyDescent="0.2">
      <c r="A158" s="87" t="str">
        <f t="shared" si="32"/>
        <v>ТВ-3</v>
      </c>
      <c r="B158" s="87" t="str">
        <f t="shared" si="32"/>
        <v>All 14-44 BigTV</v>
      </c>
      <c r="C158" s="87" t="str">
        <f t="shared" si="32"/>
        <v>НРА</v>
      </c>
      <c r="D158" s="88">
        <v>0</v>
      </c>
      <c r="E158" s="89">
        <f t="shared" si="33"/>
        <v>0</v>
      </c>
      <c r="F158" s="89">
        <f t="shared" si="34"/>
        <v>0</v>
      </c>
      <c r="G158" s="89">
        <f t="shared" si="35"/>
        <v>0</v>
      </c>
      <c r="H158" s="152">
        <f>IFERROR(((1+C264)*'Качество 2022-2023'!V18*IF(OR('Качество 2022-2023'!P18=" - ",'Качество 2022-2023'!P18="не определена"),0,'Качество 2022-2023'!P18)+'Качество 2022-2023'!V18*IF(OR('Качество 2022-2023'!Q18=" - ",'Качество 2022-2023'!Q18="не определена"),0,'Качество 2022-2023'!Q18)*(1+D264)+(1+F264)*'Качество 2022-2023'!W18*IF(OR('Качество 2022-2023'!S18=" - ",'Качество 2022-2023'!S18="не определена"),0,'Качество 2022-2023'!S18)+'Качество 2022-2023'!W18*IF(OR('Качество 2022-2023'!R18=" - ",'Качество 2022-2023'!R18="не определена"),0,'Качество 2022-2023'!R18))*B264*(1+O264), )</f>
        <v>0</v>
      </c>
      <c r="I158" s="89">
        <f t="shared" si="38"/>
        <v>0</v>
      </c>
      <c r="J158" s="89">
        <f t="shared" si="36"/>
        <v>0</v>
      </c>
      <c r="K158" s="90">
        <v>18.375</v>
      </c>
      <c r="L158" s="91">
        <v>124.64</v>
      </c>
      <c r="M158" s="89">
        <f t="shared" si="37"/>
        <v>0</v>
      </c>
      <c r="N158" s="89">
        <f t="shared" si="39"/>
        <v>0</v>
      </c>
      <c r="O158" s="70"/>
      <c r="P158" s="153" t="s">
        <v>57</v>
      </c>
      <c r="Q158" s="6"/>
      <c r="S158" s="7"/>
      <c r="T158" s="7"/>
      <c r="U158" s="4"/>
      <c r="V158" s="4"/>
      <c r="W158" s="1"/>
    </row>
    <row r="159" spans="1:23" x14ac:dyDescent="0.2">
      <c r="A159" s="87" t="str">
        <f t="shared" si="32"/>
        <v>Пятница</v>
      </c>
      <c r="B159" s="87" t="str">
        <f t="shared" si="32"/>
        <v>All 14-44 BigTV</v>
      </c>
      <c r="C159" s="87" t="str">
        <f t="shared" si="32"/>
        <v>НРА</v>
      </c>
      <c r="D159" s="88">
        <v>0</v>
      </c>
      <c r="E159" s="89">
        <f t="shared" si="33"/>
        <v>0</v>
      </c>
      <c r="F159" s="89">
        <f t="shared" si="34"/>
        <v>0</v>
      </c>
      <c r="G159" s="89">
        <f t="shared" si="35"/>
        <v>0</v>
      </c>
      <c r="H159" s="152">
        <f>IFERROR(((1+C265)*'Качество 2022-2023'!V19*IF(OR('Качество 2022-2023'!P19=" - ",'Качество 2022-2023'!P19="не определена"),0,'Качество 2022-2023'!P19)+'Качество 2022-2023'!V19*IF(OR('Качество 2022-2023'!Q19=" - ",'Качество 2022-2023'!Q19="не определена"),0,'Качество 2022-2023'!Q19)*(1+D265)+(1+F265)*'Качество 2022-2023'!W19*IF(OR('Качество 2022-2023'!S19=" - ",'Качество 2022-2023'!S19="не определена"),0,'Качество 2022-2023'!S19)+'Качество 2022-2023'!W19*IF(OR('Качество 2022-2023'!R19=" - ",'Качество 2022-2023'!R19="не определена"),0,'Качество 2022-2023'!R19))*B265*(1+O265), )</f>
        <v>0</v>
      </c>
      <c r="I159" s="89">
        <f t="shared" si="38"/>
        <v>0</v>
      </c>
      <c r="J159" s="89">
        <f t="shared" si="36"/>
        <v>0</v>
      </c>
      <c r="K159" s="90">
        <v>18.375</v>
      </c>
      <c r="L159" s="91">
        <v>70.180000000000007</v>
      </c>
      <c r="M159" s="89">
        <f t="shared" si="37"/>
        <v>0</v>
      </c>
      <c r="N159" s="89">
        <f t="shared" si="39"/>
        <v>0</v>
      </c>
      <c r="O159" s="70"/>
      <c r="P159" s="153" t="s">
        <v>59</v>
      </c>
      <c r="Q159" s="6"/>
      <c r="S159" s="7"/>
      <c r="T159" s="7"/>
      <c r="U159" s="4"/>
      <c r="V159" s="4"/>
      <c r="W159" s="1"/>
    </row>
    <row r="160" spans="1:23" x14ac:dyDescent="0.2">
      <c r="A160" s="87" t="str">
        <f t="shared" si="32"/>
        <v>ТВЦ</v>
      </c>
      <c r="B160" s="87" t="str">
        <f t="shared" si="32"/>
        <v>All 18+</v>
      </c>
      <c r="C160" s="87" t="str">
        <f t="shared" si="32"/>
        <v>НРА</v>
      </c>
      <c r="D160" s="88">
        <v>3.04E-2</v>
      </c>
      <c r="E160" s="89">
        <f t="shared" si="33"/>
        <v>2615294.5598240001</v>
      </c>
      <c r="F160" s="89">
        <f t="shared" si="34"/>
        <v>2179412.1331866668</v>
      </c>
      <c r="G160" s="89">
        <f t="shared" si="35"/>
        <v>2179412.1331866668</v>
      </c>
      <c r="H160" s="152">
        <f>IFERROR(((1+C266)*'Качество 2022-2023'!V20*IF(OR('Качество 2022-2023'!P20=" - ",'Качество 2022-2023'!P20="не определена"),0,'Качество 2022-2023'!P20)+'Качество 2022-2023'!V20*IF(OR('Качество 2022-2023'!Q20=" - ",'Качество 2022-2023'!Q20="не определена"),0,'Качество 2022-2023'!Q20)*(1+D266)+(1+F266)*'Качество 2022-2023'!W20*IF(OR('Качество 2022-2023'!S20=" - ",'Качество 2022-2023'!S20="не определена"),0,'Качество 2022-2023'!S20)+'Качество 2022-2023'!W20*IF(OR('Качество 2022-2023'!R20=" - ",'Качество 2022-2023'!R20="не определена"),0,'Качество 2022-2023'!R20))*B266*(1+O266), )</f>
        <v>0</v>
      </c>
      <c r="I160" s="89" t="e">
        <f t="shared" si="38"/>
        <v>#DIV/0!</v>
      </c>
      <c r="J160" s="89" t="e">
        <f t="shared" si="36"/>
        <v>#DIV/0!</v>
      </c>
      <c r="K160" s="90">
        <v>18.375</v>
      </c>
      <c r="L160" s="91">
        <v>206.67</v>
      </c>
      <c r="M160" s="89" t="e">
        <f t="shared" si="37"/>
        <v>#DIV/0!</v>
      </c>
      <c r="N160" s="89" t="e">
        <f t="shared" si="39"/>
        <v>#DIV/0!</v>
      </c>
      <c r="O160" s="70"/>
      <c r="P160" s="153" t="s">
        <v>60</v>
      </c>
      <c r="Q160" s="6"/>
      <c r="S160" s="7"/>
      <c r="T160" s="7"/>
      <c r="U160" s="4"/>
      <c r="V160" s="4"/>
      <c r="W160" s="1"/>
    </row>
    <row r="161" spans="1:26" x14ac:dyDescent="0.2">
      <c r="A161" s="87" t="str">
        <f t="shared" si="32"/>
        <v>Звезда</v>
      </c>
      <c r="B161" s="87" t="str">
        <f t="shared" si="32"/>
        <v>All 18+</v>
      </c>
      <c r="C161" s="87" t="str">
        <f t="shared" si="32"/>
        <v>НРА</v>
      </c>
      <c r="D161" s="88">
        <v>2.5999999999999999E-2</v>
      </c>
      <c r="E161" s="89">
        <f t="shared" si="33"/>
        <v>2236765.0840599998</v>
      </c>
      <c r="F161" s="89">
        <f t="shared" si="34"/>
        <v>1863970.9033833332</v>
      </c>
      <c r="G161" s="89">
        <f t="shared" si="35"/>
        <v>1863970.9033833332</v>
      </c>
      <c r="H161" s="152">
        <f>IFERROR(((1+C267)*'Качество 2022-2023'!V21*IF(OR('Качество 2022-2023'!P21=" - ",'Качество 2022-2023'!P21="не определена"),0,'Качество 2022-2023'!P21)+'Качество 2022-2023'!V21*IF(OR('Качество 2022-2023'!Q21=" - ",'Качество 2022-2023'!Q21="не определена"),0,'Качество 2022-2023'!Q21)*(1+D267)+(1+F267)*'Качество 2022-2023'!W21*IF(OR('Качество 2022-2023'!S21=" - ",'Качество 2022-2023'!S21="не определена"),0,'Качество 2022-2023'!S21)+'Качество 2022-2023'!W21*IF(OR('Качество 2022-2023'!R21=" - ",'Качество 2022-2023'!R21="не определена"),0,'Качество 2022-2023'!R21))*B267*(1+O267), )</f>
        <v>0</v>
      </c>
      <c r="I161" s="89" t="e">
        <f t="shared" si="38"/>
        <v>#DIV/0!</v>
      </c>
      <c r="J161" s="89" t="e">
        <f t="shared" si="36"/>
        <v>#DIV/0!</v>
      </c>
      <c r="K161" s="90">
        <v>18.375</v>
      </c>
      <c r="L161" s="91">
        <v>196.67</v>
      </c>
      <c r="M161" s="89" t="e">
        <f t="shared" si="37"/>
        <v>#DIV/0!</v>
      </c>
      <c r="N161" s="89" t="e">
        <f t="shared" si="39"/>
        <v>#DIV/0!</v>
      </c>
      <c r="O161" s="70"/>
      <c r="P161" s="153" t="s">
        <v>62</v>
      </c>
      <c r="Q161" s="6"/>
      <c r="S161" s="7"/>
      <c r="T161" s="7"/>
      <c r="U161" s="4"/>
      <c r="V161" s="4"/>
      <c r="W161" s="1"/>
    </row>
    <row r="162" spans="1:26" x14ac:dyDescent="0.2">
      <c r="A162" s="87" t="str">
        <f t="shared" si="32"/>
        <v>Россия 24</v>
      </c>
      <c r="B162" s="87" t="str">
        <f t="shared" si="32"/>
        <v>All 18+ BigTV</v>
      </c>
      <c r="C162" s="87" t="str">
        <f t="shared" si="32"/>
        <v>НРА</v>
      </c>
      <c r="D162" s="88">
        <v>1.8599999999999998E-2</v>
      </c>
      <c r="E162" s="89">
        <f t="shared" si="33"/>
        <v>1600147.3293659999</v>
      </c>
      <c r="F162" s="89">
        <f t="shared" si="34"/>
        <v>1333456.1078049999</v>
      </c>
      <c r="G162" s="89">
        <f t="shared" si="35"/>
        <v>1333456.1078049999</v>
      </c>
      <c r="H162" s="152">
        <f>IFERROR(((1+C268)*'Качество 2022-2023'!V22*IF(OR('Качество 2022-2023'!P22=" - ",'Качество 2022-2023'!P22="не определена"),0,'Качество 2022-2023'!P22)+'Качество 2022-2023'!V22*IF(OR('Качество 2022-2023'!Q22=" - ",'Качество 2022-2023'!Q22="не определена"),0,'Качество 2022-2023'!Q22)*(1+D268)+(1+F268)*'Качество 2022-2023'!W22*IF(OR('Качество 2022-2023'!S22=" - ",'Качество 2022-2023'!S22="не определена"),0,'Качество 2022-2023'!S22)+'Качество 2022-2023'!W22*IF(OR('Качество 2022-2023'!R22=" - ",'Качество 2022-2023'!R22="не определена"),0,'Качество 2022-2023'!R22))*B268*(1+O268), )</f>
        <v>0</v>
      </c>
      <c r="I162" s="89" t="e">
        <f t="shared" si="38"/>
        <v>#DIV/0!</v>
      </c>
      <c r="J162" s="89" t="e">
        <f t="shared" si="36"/>
        <v>#DIV/0!</v>
      </c>
      <c r="K162" s="90">
        <v>18.375</v>
      </c>
      <c r="L162" s="91">
        <v>175.86</v>
      </c>
      <c r="M162" s="89" t="e">
        <f t="shared" si="37"/>
        <v>#DIV/0!</v>
      </c>
      <c r="N162" s="89" t="e">
        <f t="shared" si="39"/>
        <v>#DIV/0!</v>
      </c>
      <c r="O162" s="70"/>
      <c r="P162" s="153" t="s">
        <v>63</v>
      </c>
      <c r="Q162" s="6"/>
      <c r="S162" s="7"/>
      <c r="T162" s="7"/>
      <c r="U162" s="4"/>
      <c r="V162" s="4"/>
      <c r="W162" s="1"/>
    </row>
    <row r="163" spans="1:26" x14ac:dyDescent="0.2">
      <c r="A163" s="87" t="str">
        <f t="shared" si="32"/>
        <v>МИР</v>
      </c>
      <c r="B163" s="87" t="str">
        <f t="shared" si="32"/>
        <v>All 25-59</v>
      </c>
      <c r="C163" s="87" t="str">
        <f t="shared" si="32"/>
        <v>НРА</v>
      </c>
      <c r="D163" s="88">
        <v>5.1700000000000003E-2</v>
      </c>
      <c r="E163" s="89">
        <f t="shared" si="33"/>
        <v>4447721.3402270004</v>
      </c>
      <c r="F163" s="89">
        <f t="shared" si="34"/>
        <v>3706434.4501891672</v>
      </c>
      <c r="G163" s="89">
        <f t="shared" si="35"/>
        <v>3706434.4501891672</v>
      </c>
      <c r="H163" s="152">
        <f>IFERROR(((1+C269)*'Качество 2022-2023'!V23*IF(OR('Качество 2022-2023'!P23=" - ",'Качество 2022-2023'!P23="не определена"),0,'Качество 2022-2023'!P23)+'Качество 2022-2023'!V23*IF(OR('Качество 2022-2023'!Q23=" - ",'Качество 2022-2023'!Q23="не определена"),0,'Качество 2022-2023'!Q23)*(1+D269)+(1+F269)*'Качество 2022-2023'!W23*IF(OR('Качество 2022-2023'!S23=" - ",'Качество 2022-2023'!S23="не определена"),0,'Качество 2022-2023'!S23)+'Качество 2022-2023'!W23*IF(OR('Качество 2022-2023'!R23=" - ",'Качество 2022-2023'!R23="не определена"),0,'Качество 2022-2023'!R23))*B269*(1+O269), )</f>
        <v>0</v>
      </c>
      <c r="I163" s="89" t="e">
        <f t="shared" si="38"/>
        <v>#DIV/0!</v>
      </c>
      <c r="J163" s="89" t="e">
        <f t="shared" si="36"/>
        <v>#DIV/0!</v>
      </c>
      <c r="K163" s="90">
        <v>18.375</v>
      </c>
      <c r="L163" s="91">
        <v>241.38</v>
      </c>
      <c r="M163" s="89" t="e">
        <f t="shared" si="37"/>
        <v>#DIV/0!</v>
      </c>
      <c r="N163" s="89" t="e">
        <f t="shared" si="39"/>
        <v>#DIV/0!</v>
      </c>
      <c r="O163" s="70"/>
      <c r="P163" s="153" t="s">
        <v>231</v>
      </c>
      <c r="Q163" s="6"/>
      <c r="S163" s="7"/>
      <c r="T163" s="7"/>
      <c r="U163" s="4"/>
      <c r="V163" s="4"/>
      <c r="W163" s="1"/>
    </row>
    <row r="164" spans="1:26" x14ac:dyDescent="0.2">
      <c r="A164" s="87" t="str">
        <f t="shared" si="32"/>
        <v>Единый рекламный канал (ЕРК)</v>
      </c>
      <c r="B164" s="87" t="str">
        <f t="shared" si="32"/>
        <v>All 25-49</v>
      </c>
      <c r="C164" s="87" t="str">
        <f t="shared" si="32"/>
        <v>НРА</v>
      </c>
      <c r="D164" s="88">
        <v>0</v>
      </c>
      <c r="E164" s="89">
        <f t="shared" si="33"/>
        <v>0</v>
      </c>
      <c r="F164" s="89">
        <f t="shared" si="34"/>
        <v>0</v>
      </c>
      <c r="G164" s="89">
        <f t="shared" si="35"/>
        <v>0</v>
      </c>
      <c r="H164" s="152">
        <f>IFERROR(((1+C270)*'Качество 2022-2023'!V24*IF(OR('Качество 2022-2023'!P24=" - ",'Качество 2022-2023'!P24="не определена"),0,'Качество 2022-2023'!P24)+'Качество 2022-2023'!V24*IF(OR('Качество 2022-2023'!Q24=" - ",'Качество 2022-2023'!Q24="не определена"),0,'Качество 2022-2023'!Q24)*(1+D270)+(1+F270)*'Качество 2022-2023'!W24*IF(OR('Качество 2022-2023'!S24=" - ",'Качество 2022-2023'!S24="не определена"),0,'Качество 2022-2023'!S24)+'Качество 2022-2023'!W24*IF(OR('Качество 2022-2023'!R24=" - ",'Качество 2022-2023'!R24="не определена"),0,'Качество 2022-2023'!R24))*B270*(1+O270), )</f>
        <v>0</v>
      </c>
      <c r="I164" s="89">
        <f t="shared" si="38"/>
        <v>0</v>
      </c>
      <c r="J164" s="89">
        <f t="shared" si="36"/>
        <v>0</v>
      </c>
      <c r="K164" s="90">
        <v>18.375</v>
      </c>
      <c r="L164" s="91">
        <v>155.1</v>
      </c>
      <c r="M164" s="89">
        <f t="shared" si="37"/>
        <v>0</v>
      </c>
      <c r="N164" s="89">
        <f t="shared" si="39"/>
        <v>0</v>
      </c>
      <c r="O164" s="70"/>
      <c r="P164" s="153" t="s">
        <v>65</v>
      </c>
      <c r="Q164" s="6"/>
      <c r="S164" s="7"/>
      <c r="T164" s="7"/>
      <c r="U164" s="4"/>
      <c r="V164" s="4"/>
      <c r="W164" s="1"/>
    </row>
    <row r="165" spans="1:26" x14ac:dyDescent="0.2">
      <c r="A165" s="154" t="s">
        <v>72</v>
      </c>
      <c r="B165" s="154"/>
      <c r="C165" s="150"/>
      <c r="D165" s="155">
        <f>SUM(D150:D164)</f>
        <v>1</v>
      </c>
      <c r="E165" s="152">
        <f>SUM(E150:E164)</f>
        <v>86029426.310000002</v>
      </c>
      <c r="F165" s="152">
        <f>SUM(F150:F164)</f>
        <v>71691188.591666684</v>
      </c>
      <c r="G165" s="152">
        <f>SUM(G150:G164)</f>
        <v>71691188.591666684</v>
      </c>
      <c r="H165" s="93"/>
      <c r="I165" s="152" t="e">
        <f>SUM(I150:I164)</f>
        <v>#DIV/0!</v>
      </c>
      <c r="J165" s="152" t="e">
        <f>SUM(J150:J164)</f>
        <v>#DIV/0!</v>
      </c>
      <c r="K165" s="90"/>
      <c r="L165" s="91"/>
      <c r="M165" s="152" t="e">
        <f>SUM(M150:M164)</f>
        <v>#DIV/0!</v>
      </c>
      <c r="N165" s="152" t="e">
        <f>SUM(N150:N164)</f>
        <v>#DIV/0!</v>
      </c>
      <c r="O165" s="70"/>
      <c r="P165" s="58"/>
      <c r="Q165" s="66"/>
      <c r="S165" s="7"/>
      <c r="T165" s="7"/>
      <c r="W165" s="1"/>
    </row>
    <row r="166" spans="1:26" x14ac:dyDescent="0.2">
      <c r="A166" s="58"/>
      <c r="B166" s="58"/>
      <c r="C166" s="58"/>
      <c r="D166" s="94"/>
      <c r="E166" s="95"/>
      <c r="F166" s="157"/>
      <c r="G166" s="97">
        <v>1</v>
      </c>
      <c r="H166" s="58"/>
      <c r="I166" s="58"/>
      <c r="J166" s="58"/>
      <c r="K166" s="58"/>
      <c r="L166" s="58"/>
      <c r="M166" s="58"/>
      <c r="N166" s="58"/>
      <c r="O166" s="70"/>
      <c r="P166" s="70"/>
      <c r="Q166" s="70"/>
      <c r="R166" s="70"/>
      <c r="S166" s="70"/>
      <c r="T166" s="156"/>
      <c r="V166" s="5"/>
      <c r="W166" s="1"/>
    </row>
    <row r="167" spans="1:26" x14ac:dyDescent="0.2">
      <c r="A167" s="58"/>
      <c r="B167" s="58"/>
      <c r="C167" s="98"/>
      <c r="D167" s="99"/>
      <c r="E167" s="59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70"/>
      <c r="Q167" s="70"/>
      <c r="R167" s="70"/>
      <c r="S167" s="70"/>
      <c r="T167" s="70"/>
      <c r="U167" s="70"/>
    </row>
    <row r="168" spans="1:26" s="8" customFormat="1" x14ac:dyDescent="0.2">
      <c r="A168" s="100"/>
      <c r="B168" s="100"/>
      <c r="C168" s="100"/>
      <c r="D168" s="101"/>
      <c r="E168" s="58"/>
      <c r="F168" s="58"/>
      <c r="G168" s="58"/>
      <c r="H168" s="58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3"/>
      <c r="T168" s="103"/>
      <c r="U168" s="103"/>
      <c r="W168" s="9"/>
    </row>
    <row r="169" spans="1:26" ht="12.6" customHeight="1" x14ac:dyDescent="0.2">
      <c r="A169" s="396" t="s">
        <v>81</v>
      </c>
      <c r="B169" s="396"/>
      <c r="C169" s="396" t="s">
        <v>27</v>
      </c>
      <c r="D169" s="388" t="s">
        <v>14</v>
      </c>
      <c r="E169" s="389"/>
      <c r="F169" s="388" t="s">
        <v>18</v>
      </c>
      <c r="G169" s="389"/>
      <c r="H169" s="376" t="s">
        <v>19</v>
      </c>
      <c r="I169" s="379" t="s">
        <v>20</v>
      </c>
      <c r="J169" s="380"/>
      <c r="K169" s="376" t="s">
        <v>21</v>
      </c>
      <c r="L169" s="376" t="s">
        <v>22</v>
      </c>
      <c r="M169" s="376" t="s">
        <v>23</v>
      </c>
      <c r="N169" s="376" t="s">
        <v>24</v>
      </c>
      <c r="O169" s="70"/>
      <c r="P169" s="70"/>
      <c r="Q169" s="70"/>
      <c r="S169" s="5"/>
      <c r="W169" s="1"/>
    </row>
    <row r="170" spans="1:26" ht="24.75" customHeight="1" x14ac:dyDescent="0.2">
      <c r="A170" s="396"/>
      <c r="B170" s="396"/>
      <c r="C170" s="396"/>
      <c r="D170" s="390"/>
      <c r="E170" s="391"/>
      <c r="F170" s="390"/>
      <c r="G170" s="391"/>
      <c r="H170" s="384"/>
      <c r="I170" s="381"/>
      <c r="J170" s="382"/>
      <c r="K170" s="384"/>
      <c r="L170" s="377"/>
      <c r="M170" s="377"/>
      <c r="N170" s="377"/>
      <c r="O170" s="70"/>
      <c r="P170" s="70"/>
      <c r="Q170" s="70"/>
      <c r="S170" s="5"/>
      <c r="W170" s="1"/>
    </row>
    <row r="171" spans="1:26" ht="15" customHeight="1" x14ac:dyDescent="0.2">
      <c r="A171" s="396"/>
      <c r="B171" s="396"/>
      <c r="C171" s="396"/>
      <c r="D171" s="85" t="s">
        <v>74</v>
      </c>
      <c r="E171" s="185" t="s">
        <v>75</v>
      </c>
      <c r="F171" s="86" t="s">
        <v>30</v>
      </c>
      <c r="G171" s="86" t="str">
        <f>G149</f>
        <v>октябрь</v>
      </c>
      <c r="H171" s="86" t="str">
        <f>G171</f>
        <v>октябрь</v>
      </c>
      <c r="I171" s="86" t="s">
        <v>30</v>
      </c>
      <c r="J171" s="86" t="str">
        <f>H171</f>
        <v>октябрь</v>
      </c>
      <c r="K171" s="86" t="str">
        <f>J171</f>
        <v>октябрь</v>
      </c>
      <c r="L171" s="378"/>
      <c r="M171" s="378"/>
      <c r="N171" s="378"/>
      <c r="O171" s="70"/>
      <c r="P171" s="70"/>
      <c r="Q171" s="70"/>
      <c r="S171" s="5"/>
      <c r="W171" s="1"/>
    </row>
    <row r="172" spans="1:26" x14ac:dyDescent="0.2">
      <c r="A172" s="397" t="s">
        <v>76</v>
      </c>
      <c r="B172" s="397"/>
      <c r="C172" s="183" t="str">
        <f>C150</f>
        <v>НРА</v>
      </c>
      <c r="D172" s="115">
        <f>E172/$E$174</f>
        <v>1</v>
      </c>
      <c r="E172" s="89">
        <f>SUM(E150:E163)</f>
        <v>86029426.310000002</v>
      </c>
      <c r="F172" s="89">
        <f>E172/1.2/(1+B144)</f>
        <v>71691188.591666669</v>
      </c>
      <c r="G172" s="89">
        <f>SUM(G150:G163)</f>
        <v>71691188.591666684</v>
      </c>
      <c r="H172" s="93">
        <f>IFERROR(G172/J172,0)</f>
        <v>0</v>
      </c>
      <c r="I172" s="89" t="e">
        <f>SUM(J172:J172)</f>
        <v>#DIV/0!</v>
      </c>
      <c r="J172" s="89" t="e">
        <f>SUM(J150:J163)</f>
        <v>#DIV/0!</v>
      </c>
      <c r="K172" s="104">
        <f>K150</f>
        <v>18.375</v>
      </c>
      <c r="L172" s="93">
        <f>IFERROR(M172/I172*100, )</f>
        <v>0</v>
      </c>
      <c r="M172" s="89" t="e">
        <f>SUM(M150:M163)</f>
        <v>#DIV/0!</v>
      </c>
      <c r="N172" s="89" t="e">
        <f>SUM(N150:N163)</f>
        <v>#DIV/0!</v>
      </c>
      <c r="O172" s="70"/>
      <c r="P172" s="70"/>
      <c r="Q172" s="70"/>
      <c r="S172" s="5"/>
      <c r="W172" s="1"/>
    </row>
    <row r="173" spans="1:26" x14ac:dyDescent="0.2">
      <c r="A173" s="397" t="s">
        <v>77</v>
      </c>
      <c r="B173" s="397"/>
      <c r="C173" s="183" t="str">
        <f>C151</f>
        <v>НРА</v>
      </c>
      <c r="D173" s="115">
        <f>E173/$E$174</f>
        <v>0</v>
      </c>
      <c r="E173" s="89">
        <f>E164</f>
        <v>0</v>
      </c>
      <c r="F173" s="89">
        <f>E173/1.2/(1+B144)</f>
        <v>0</v>
      </c>
      <c r="G173" s="89">
        <f>G164</f>
        <v>0</v>
      </c>
      <c r="H173" s="93">
        <f>IFERROR(G173/J173,0)</f>
        <v>0</v>
      </c>
      <c r="I173" s="89">
        <f>SUM(J173:J173)</f>
        <v>0</v>
      </c>
      <c r="J173" s="89">
        <f>J164</f>
        <v>0</v>
      </c>
      <c r="K173" s="104">
        <f>K164</f>
        <v>18.375</v>
      </c>
      <c r="L173" s="93">
        <f>IFERROR(M173/I173*100, )</f>
        <v>0</v>
      </c>
      <c r="M173" s="89">
        <f>M164</f>
        <v>0</v>
      </c>
      <c r="N173" s="89">
        <f>N164</f>
        <v>0</v>
      </c>
      <c r="O173" s="70"/>
      <c r="P173" s="70"/>
      <c r="Q173" s="70"/>
      <c r="S173" s="5"/>
      <c r="W173" s="1"/>
    </row>
    <row r="174" spans="1:26" x14ac:dyDescent="0.2">
      <c r="A174" s="397" t="s">
        <v>72</v>
      </c>
      <c r="B174" s="397"/>
      <c r="C174" s="183"/>
      <c r="D174" s="158">
        <f>SUM(D172:D173)</f>
        <v>1</v>
      </c>
      <c r="E174" s="152">
        <f>SUM(E172:E173)</f>
        <v>86029426.310000002</v>
      </c>
      <c r="F174" s="152">
        <f>SUM(F172:F173)</f>
        <v>71691188.591666669</v>
      </c>
      <c r="G174" s="152">
        <f>SUM(G172:G173)</f>
        <v>71691188.591666684</v>
      </c>
      <c r="H174" s="152" t="e">
        <f>G174/J174</f>
        <v>#DIV/0!</v>
      </c>
      <c r="I174" s="152" t="e">
        <f>SUM(I172:I173)</f>
        <v>#DIV/0!</v>
      </c>
      <c r="J174" s="152" t="e">
        <f>SUM(J172:J173)</f>
        <v>#DIV/0!</v>
      </c>
      <c r="K174" s="90"/>
      <c r="L174" s="159"/>
      <c r="M174" s="152" t="e">
        <f>SUM(M172:M173)</f>
        <v>#DIV/0!</v>
      </c>
      <c r="N174" s="152" t="e">
        <f>SUM(N172:N173)</f>
        <v>#DIV/0!</v>
      </c>
      <c r="O174" s="70"/>
      <c r="P174" s="70"/>
      <c r="Q174" s="70"/>
      <c r="S174" s="5"/>
      <c r="W174" s="1"/>
    </row>
    <row r="175" spans="1:26" s="8" customFormat="1" x14ac:dyDescent="0.2">
      <c r="A175" s="105"/>
      <c r="B175" s="105"/>
      <c r="C175" s="105"/>
      <c r="D175" s="106"/>
      <c r="E175" s="107"/>
      <c r="F175" s="107"/>
      <c r="G175" s="179">
        <f>G166</f>
        <v>1</v>
      </c>
      <c r="H175" s="108"/>
      <c r="I175" s="108"/>
      <c r="J175" s="107"/>
      <c r="K175" s="107"/>
      <c r="L175" s="107"/>
      <c r="M175" s="109"/>
      <c r="N175" s="109"/>
      <c r="O175" s="108"/>
      <c r="P175" s="107"/>
      <c r="Q175" s="107"/>
      <c r="R175" s="103"/>
      <c r="S175" s="103"/>
      <c r="T175" s="103"/>
      <c r="V175" s="9"/>
      <c r="X175" s="4"/>
      <c r="Y175" s="4"/>
    </row>
    <row r="176" spans="1:26" s="8" customFormat="1" x14ac:dyDescent="0.2">
      <c r="A176" s="110"/>
      <c r="B176" s="110"/>
      <c r="C176" s="110"/>
      <c r="D176" s="106"/>
      <c r="E176" s="107"/>
      <c r="F176" s="107"/>
      <c r="G176" s="107"/>
      <c r="H176" s="107"/>
      <c r="I176" s="108"/>
      <c r="J176" s="108"/>
      <c r="K176" s="107"/>
      <c r="L176" s="107"/>
      <c r="M176" s="107"/>
      <c r="N176" s="109"/>
      <c r="O176" s="109"/>
      <c r="P176" s="103"/>
      <c r="Q176" s="103"/>
      <c r="R176" s="103"/>
      <c r="S176" s="103"/>
      <c r="T176" s="103"/>
      <c r="U176" s="103"/>
      <c r="W176" s="9"/>
      <c r="Y176" s="4"/>
      <c r="Z176" s="4"/>
    </row>
    <row r="177" spans="1:26" s="8" customFormat="1" ht="13.5" customHeight="1" x14ac:dyDescent="0.2">
      <c r="A177" s="110"/>
      <c r="B177" s="110"/>
      <c r="C177" s="110"/>
      <c r="D177" s="111"/>
      <c r="E177" s="107"/>
      <c r="F177" s="107"/>
      <c r="G177" s="107"/>
      <c r="H177" s="107"/>
      <c r="I177" s="107"/>
      <c r="J177" s="107"/>
      <c r="K177" s="107"/>
      <c r="L177" s="107"/>
      <c r="M177" s="107"/>
      <c r="N177" s="112"/>
      <c r="O177" s="112"/>
      <c r="P177" s="103"/>
      <c r="Q177" s="107"/>
      <c r="R177" s="107"/>
      <c r="S177" s="103"/>
      <c r="T177" s="103"/>
      <c r="U177" s="103"/>
      <c r="W177" s="9"/>
      <c r="Y177" s="4"/>
      <c r="Z177" s="4"/>
    </row>
    <row r="178" spans="1:26" x14ac:dyDescent="0.2">
      <c r="A178" s="410" t="s">
        <v>188</v>
      </c>
      <c r="B178" s="411"/>
      <c r="C178" s="58"/>
      <c r="D178" s="61"/>
      <c r="E178" s="68"/>
      <c r="F178" s="68"/>
      <c r="G178" s="69"/>
      <c r="H178" s="69"/>
      <c r="I178" s="68"/>
      <c r="J178" s="68"/>
      <c r="K178" s="68"/>
      <c r="L178" s="68"/>
      <c r="M178" s="68"/>
      <c r="N178" s="58"/>
      <c r="O178" s="58"/>
      <c r="P178" s="70"/>
      <c r="Q178" s="70"/>
      <c r="R178" s="70"/>
      <c r="S178" s="70"/>
      <c r="T178" s="70"/>
      <c r="U178" s="70"/>
    </row>
    <row r="179" spans="1:26" x14ac:dyDescent="0.2">
      <c r="A179" s="71" t="s">
        <v>11</v>
      </c>
      <c r="B179" s="72" t="s">
        <v>240</v>
      </c>
      <c r="C179" s="58"/>
      <c r="D179" s="61"/>
      <c r="E179" s="68"/>
      <c r="F179" s="68"/>
      <c r="G179" s="68"/>
      <c r="H179" s="68"/>
      <c r="I179" s="68"/>
      <c r="J179" s="68"/>
      <c r="K179" s="68"/>
      <c r="L179" s="68"/>
      <c r="M179" s="68"/>
      <c r="N179" s="58"/>
      <c r="O179" s="58"/>
      <c r="P179" s="70"/>
      <c r="Q179" s="70"/>
      <c r="R179" s="70"/>
      <c r="S179" s="70"/>
      <c r="T179" s="70"/>
      <c r="U179" s="70"/>
    </row>
    <row r="180" spans="1:26" x14ac:dyDescent="0.2">
      <c r="A180" s="71" t="s">
        <v>12</v>
      </c>
      <c r="B180" s="72" t="s">
        <v>189</v>
      </c>
      <c r="C180" s="58"/>
      <c r="D180" s="73"/>
      <c r="E180" s="69"/>
      <c r="F180" s="69"/>
      <c r="G180" s="69"/>
      <c r="H180" s="69"/>
      <c r="I180" s="68"/>
      <c r="J180" s="68"/>
      <c r="K180" s="68"/>
      <c r="L180" s="68"/>
      <c r="M180" s="68"/>
      <c r="N180" s="58"/>
      <c r="O180" s="58"/>
      <c r="P180" s="70"/>
      <c r="Q180" s="70"/>
      <c r="R180" s="70"/>
      <c r="S180" s="70"/>
      <c r="T180" s="70"/>
      <c r="U180" s="70"/>
    </row>
    <row r="181" spans="1:26" x14ac:dyDescent="0.2">
      <c r="A181" s="74" t="s">
        <v>13</v>
      </c>
      <c r="B181" s="72" t="str">
        <f>B142</f>
        <v>20"; 15"</v>
      </c>
      <c r="C181" s="58"/>
      <c r="D181" s="73"/>
      <c r="E181" s="69"/>
      <c r="F181" s="69"/>
      <c r="G181" s="69"/>
      <c r="H181" s="69"/>
      <c r="I181" s="68"/>
      <c r="J181" s="68"/>
      <c r="K181" s="68"/>
      <c r="L181" s="68"/>
      <c r="M181" s="68"/>
      <c r="N181" s="58"/>
      <c r="O181" s="58"/>
      <c r="P181" s="70"/>
      <c r="Q181" s="70"/>
      <c r="R181" s="70"/>
      <c r="S181" s="70"/>
      <c r="T181" s="70"/>
      <c r="U181" s="70"/>
    </row>
    <row r="182" spans="1:26" x14ac:dyDescent="0.2">
      <c r="A182" s="74" t="s">
        <v>14</v>
      </c>
      <c r="B182" s="75">
        <v>309758559.75</v>
      </c>
      <c r="C182" s="76"/>
      <c r="D182" s="77"/>
      <c r="E182" s="76"/>
      <c r="F182" s="78"/>
      <c r="G182" s="58"/>
      <c r="H182" s="58"/>
      <c r="I182" s="58"/>
      <c r="J182" s="58"/>
      <c r="K182" s="58"/>
      <c r="L182" s="58"/>
      <c r="M182" s="58"/>
      <c r="N182" s="58"/>
      <c r="O182" s="58"/>
      <c r="P182" s="70"/>
      <c r="Q182" s="70"/>
      <c r="R182" s="70"/>
      <c r="S182" s="70"/>
      <c r="T182" s="70"/>
      <c r="U182" s="70"/>
    </row>
    <row r="183" spans="1:26" x14ac:dyDescent="0.2">
      <c r="A183" s="79" t="s">
        <v>15</v>
      </c>
      <c r="B183" s="314">
        <f>B27</f>
        <v>0</v>
      </c>
      <c r="C183" s="77"/>
      <c r="D183" s="77"/>
      <c r="E183" s="58"/>
      <c r="F183" s="68"/>
      <c r="G183" s="80"/>
      <c r="H183" s="58"/>
      <c r="I183" s="58"/>
      <c r="J183" s="58"/>
      <c r="K183" s="58"/>
      <c r="L183" s="58"/>
      <c r="M183" s="58"/>
      <c r="N183" s="58"/>
      <c r="O183" s="58"/>
      <c r="P183" s="70"/>
      <c r="Q183" s="70"/>
      <c r="R183" s="70"/>
      <c r="S183" s="70"/>
      <c r="T183" s="70"/>
      <c r="U183" s="70"/>
    </row>
    <row r="184" spans="1:26" x14ac:dyDescent="0.2">
      <c r="A184" s="58"/>
      <c r="B184" s="58"/>
      <c r="C184" s="58"/>
      <c r="D184" s="77"/>
      <c r="E184" s="81"/>
      <c r="F184" s="82"/>
      <c r="G184" s="58"/>
      <c r="H184" s="58"/>
      <c r="I184" s="58"/>
      <c r="J184" s="58"/>
      <c r="K184" s="58"/>
      <c r="L184" s="58"/>
      <c r="M184" s="82"/>
      <c r="N184" s="82"/>
      <c r="O184" s="58"/>
      <c r="P184" s="58"/>
      <c r="Q184" s="70"/>
      <c r="R184" s="70"/>
      <c r="S184" s="70"/>
      <c r="T184" s="70"/>
      <c r="U184" s="70"/>
    </row>
    <row r="185" spans="1:26" x14ac:dyDescent="0.2">
      <c r="A185" s="58"/>
      <c r="B185" s="58"/>
      <c r="C185" s="58"/>
      <c r="D185" s="61"/>
      <c r="E185" s="58"/>
      <c r="F185" s="58"/>
      <c r="G185" s="58"/>
      <c r="H185" s="58"/>
      <c r="I185" s="58"/>
      <c r="J185" s="58"/>
      <c r="K185" s="58"/>
      <c r="L185" s="58"/>
      <c r="M185" s="70"/>
      <c r="N185" s="58"/>
      <c r="O185" s="58"/>
      <c r="P185" s="58"/>
      <c r="Q185" s="70"/>
      <c r="R185" s="70"/>
      <c r="S185" s="70"/>
      <c r="T185" s="58"/>
      <c r="U185" s="58"/>
    </row>
    <row r="186" spans="1:26" x14ac:dyDescent="0.2">
      <c r="A186" s="385" t="s">
        <v>16</v>
      </c>
      <c r="B186" s="385" t="s">
        <v>17</v>
      </c>
      <c r="C186" s="83"/>
      <c r="D186" s="388" t="s">
        <v>14</v>
      </c>
      <c r="E186" s="389"/>
      <c r="F186" s="388" t="s">
        <v>18</v>
      </c>
      <c r="G186" s="392"/>
      <c r="H186" s="389"/>
      <c r="I186" s="379" t="s">
        <v>19</v>
      </c>
      <c r="J186" s="380"/>
      <c r="K186" s="379" t="s">
        <v>20</v>
      </c>
      <c r="L186" s="394"/>
      <c r="M186" s="380"/>
      <c r="N186" s="379" t="s">
        <v>21</v>
      </c>
      <c r="O186" s="380"/>
      <c r="P186" s="376" t="s">
        <v>22</v>
      </c>
      <c r="Q186" s="376" t="s">
        <v>23</v>
      </c>
      <c r="R186" s="376" t="s">
        <v>24</v>
      </c>
      <c r="S186" s="70"/>
      <c r="T186" s="376" t="s">
        <v>25</v>
      </c>
      <c r="U186" s="376" t="s">
        <v>26</v>
      </c>
    </row>
    <row r="187" spans="1:26" ht="29.25" customHeight="1" x14ac:dyDescent="0.2">
      <c r="A187" s="386"/>
      <c r="B187" s="386"/>
      <c r="C187" s="84" t="s">
        <v>27</v>
      </c>
      <c r="D187" s="390"/>
      <c r="E187" s="391"/>
      <c r="F187" s="390"/>
      <c r="G187" s="393"/>
      <c r="H187" s="391"/>
      <c r="I187" s="381"/>
      <c r="J187" s="382"/>
      <c r="K187" s="381"/>
      <c r="L187" s="395"/>
      <c r="M187" s="382"/>
      <c r="N187" s="381"/>
      <c r="O187" s="382"/>
      <c r="P187" s="377"/>
      <c r="Q187" s="377"/>
      <c r="R187" s="377"/>
      <c r="S187" s="70"/>
      <c r="T187" s="383"/>
      <c r="U187" s="383"/>
    </row>
    <row r="188" spans="1:26" ht="25.5" x14ac:dyDescent="0.2">
      <c r="A188" s="387"/>
      <c r="B188" s="387"/>
      <c r="C188" s="185"/>
      <c r="D188" s="85" t="s">
        <v>28</v>
      </c>
      <c r="E188" s="185" t="s">
        <v>29</v>
      </c>
      <c r="F188" s="86" t="s">
        <v>30</v>
      </c>
      <c r="G188" s="86" t="s">
        <v>173</v>
      </c>
      <c r="H188" s="86" t="s">
        <v>177</v>
      </c>
      <c r="I188" s="86" t="str">
        <f>G188</f>
        <v>ноябрь</v>
      </c>
      <c r="J188" s="86" t="str">
        <f>H188</f>
        <v>декабрь</v>
      </c>
      <c r="K188" s="86" t="s">
        <v>30</v>
      </c>
      <c r="L188" s="86" t="str">
        <f>I188</f>
        <v>ноябрь</v>
      </c>
      <c r="M188" s="86" t="str">
        <f>J188</f>
        <v>декабрь</v>
      </c>
      <c r="N188" s="86" t="str">
        <f>L188</f>
        <v>ноябрь</v>
      </c>
      <c r="O188" s="86" t="str">
        <f>M188</f>
        <v>декабрь</v>
      </c>
      <c r="P188" s="378"/>
      <c r="Q188" s="378"/>
      <c r="R188" s="378"/>
      <c r="S188" s="70"/>
      <c r="T188" s="384"/>
      <c r="U188" s="384"/>
    </row>
    <row r="189" spans="1:26" x14ac:dyDescent="0.2">
      <c r="A189" s="87" t="str">
        <f t="shared" ref="A189:C203" si="40">A111</f>
        <v>Первый</v>
      </c>
      <c r="B189" s="87" t="str">
        <f t="shared" si="40"/>
        <v>All 14-59 BigTV</v>
      </c>
      <c r="C189" s="87" t="str">
        <f t="shared" si="40"/>
        <v>НРА</v>
      </c>
      <c r="D189" s="88">
        <v>0.17560000000000001</v>
      </c>
      <c r="E189" s="89">
        <f>$B$182*D189</f>
        <v>54393603.092100002</v>
      </c>
      <c r="F189" s="89">
        <f t="shared" ref="F189:F203" si="41">E189/1.2/(1+$B$27)</f>
        <v>45328002.576750003</v>
      </c>
      <c r="G189" s="89">
        <f>$F189*$G$205</f>
        <v>20973266.792262226</v>
      </c>
      <c r="H189" s="89">
        <f>$F189*$H$205</f>
        <v>24354735.784487776</v>
      </c>
      <c r="I189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2022-2023'!F10))*B256*(1+P256), )</f>
        <v>0</v>
      </c>
      <c r="J189" s="152">
        <f>IFERROR(((1+C256)*'Качество 2022-2023'!J10*IF(OR('Качество 2022-2023'!D10=" - ",'Качество 2022-2023'!D10="не определена"),0,'Качество 2022-2023'!D10)+'Качество 2022-2023'!J10*IF(OR('Качество 2022-2023'!E10=" - ",'Качество 2022-2023'!E10="не определена"),0,'Качество 2022-2023'!E10)*(1+D256)+(1+F256)*'Качество 2022-2023'!K10*IF(OR('Качество 2022-2023'!G10=" - ",'Качество 2022-2023'!G10="не определена"),0,'Качество 2022-2023'!G10)+'Качество 2022-2023'!K10*IF(OR('Качество 2022-2023'!F10=" - ",'Качество 2022-2023'!F10="не определена"),0,'Качество 2022-2023'!F10))*B256*(1+Q256), )</f>
        <v>0</v>
      </c>
      <c r="K189" s="89" t="e">
        <f>L189+M189</f>
        <v>#DIV/0!</v>
      </c>
      <c r="L189" s="89" t="e">
        <f>IF(D189=0,0,G189/I189)</f>
        <v>#DIV/0!</v>
      </c>
      <c r="M189" s="89" t="e">
        <f>IF(E189=0,0,H189/J189)</f>
        <v>#DIV/0!</v>
      </c>
      <c r="N189" s="90">
        <v>19.399999999999999</v>
      </c>
      <c r="O189" s="90">
        <v>17.611111111111118</v>
      </c>
      <c r="P189" s="91">
        <v>78.540000000000006</v>
      </c>
      <c r="Q189" s="89" t="e">
        <f>K189*P189/100</f>
        <v>#DIV/0!</v>
      </c>
      <c r="R189" s="89" t="e">
        <f>(L189*20/N189+M189*20/O189)*P189/100</f>
        <v>#DIV/0!</v>
      </c>
      <c r="S189" s="70"/>
      <c r="T189" s="153" t="s">
        <v>34</v>
      </c>
      <c r="U189" s="6"/>
      <c r="W189" s="7"/>
      <c r="X189" s="7"/>
      <c r="Y189" s="4"/>
      <c r="Z189" s="4"/>
    </row>
    <row r="190" spans="1:26" x14ac:dyDescent="0.2">
      <c r="A190" s="87" t="str">
        <f t="shared" si="40"/>
        <v>Россия 1</v>
      </c>
      <c r="B190" s="87" t="str">
        <f t="shared" si="40"/>
        <v>All 18+</v>
      </c>
      <c r="C190" s="87" t="str">
        <f t="shared" si="40"/>
        <v>НРА</v>
      </c>
      <c r="D190" s="88">
        <v>0.1729</v>
      </c>
      <c r="E190" s="89">
        <f t="shared" ref="E190:E199" si="42">$B$182*D190</f>
        <v>53557254.980774999</v>
      </c>
      <c r="F190" s="89">
        <f t="shared" si="41"/>
        <v>44631045.817312501</v>
      </c>
      <c r="G190" s="89">
        <f t="shared" ref="G190:G199" si="43">$F190*$G$205</f>
        <v>20650784.899670493</v>
      </c>
      <c r="H190" s="89">
        <f t="shared" ref="H190:H199" si="44">$F190*$H$205</f>
        <v>23980260.917642009</v>
      </c>
      <c r="I190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2022-2023'!F11))*B257*(1+P257), )</f>
        <v>0</v>
      </c>
      <c r="J190" s="152">
        <f>IFERROR(((1+C257)*'Качество 2022-2023'!J11*IF(OR('Качество 2022-2023'!D11=" - ",'Качество 2022-2023'!D11="не определена"),0,'Качество 2022-2023'!D11)+'Качество 2022-2023'!J11*IF(OR('Качество 2022-2023'!E11=" - ",'Качество 2022-2023'!E11="не определена"),0,'Качество 2022-2023'!E11)*(1+D257)+(1+F257)*'Качество 2022-2023'!K11*IF(OR('Качество 2022-2023'!G11=" - ",'Качество 2022-2023'!G11="не определена"),0,'Качество 2022-2023'!G11)+'Качество 2022-2023'!K11*IF(OR('Качество 2022-2023'!F11=" - ",'Качество 2022-2023'!F11="не определена"),0,'Качество 2022-2023'!F11))*B257*(1+Q257), )</f>
        <v>0</v>
      </c>
      <c r="K190" s="89" t="e">
        <f t="shared" ref="K190:K203" si="45">L190+M190</f>
        <v>#DIV/0!</v>
      </c>
      <c r="L190" s="89" t="e">
        <f t="shared" ref="L190:M203" si="46">IF(D190=0,0,G190/I190)</f>
        <v>#DIV/0!</v>
      </c>
      <c r="M190" s="89" t="e">
        <f t="shared" si="46"/>
        <v>#DIV/0!</v>
      </c>
      <c r="N190" s="90">
        <v>19.399999999999999</v>
      </c>
      <c r="O190" s="90">
        <v>17.611111111111118</v>
      </c>
      <c r="P190" s="91">
        <v>27.12</v>
      </c>
      <c r="Q190" s="89" t="e">
        <f t="shared" ref="Q190:Q203" si="47">K190*P190/100</f>
        <v>#DIV/0!</v>
      </c>
      <c r="R190" s="89" t="e">
        <f t="shared" ref="R190:R203" si="48">(L190*20/N190+M190*20/O190)*P190/100</f>
        <v>#DIV/0!</v>
      </c>
      <c r="S190" s="70"/>
      <c r="T190" s="153" t="s">
        <v>38</v>
      </c>
      <c r="U190" s="6"/>
      <c r="W190" s="7"/>
      <c r="X190" s="7"/>
      <c r="Y190" s="4"/>
      <c r="Z190" s="4"/>
    </row>
    <row r="191" spans="1:26" x14ac:dyDescent="0.2">
      <c r="A191" s="87" t="str">
        <f t="shared" si="40"/>
        <v>НТВ</v>
      </c>
      <c r="B191" s="87" t="str">
        <f t="shared" si="40"/>
        <v>All 18+</v>
      </c>
      <c r="C191" s="87" t="str">
        <f t="shared" si="40"/>
        <v>НРА</v>
      </c>
      <c r="D191" s="88">
        <v>0.1222</v>
      </c>
      <c r="E191" s="89">
        <f t="shared" si="42"/>
        <v>37852496.001450002</v>
      </c>
      <c r="F191" s="89">
        <f t="shared" si="41"/>
        <v>31543746.667875003</v>
      </c>
      <c r="G191" s="89">
        <f t="shared" si="43"/>
        <v>14595291.583225764</v>
      </c>
      <c r="H191" s="89">
        <f t="shared" si="44"/>
        <v>16948455.084649239</v>
      </c>
      <c r="I191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2022-2023'!F12))*B258*(1+P258), )</f>
        <v>0</v>
      </c>
      <c r="J191" s="152">
        <f>IFERROR(((1+C258)*'Качество 2022-2023'!J12*IF(OR('Качество 2022-2023'!D12=" - ",'Качество 2022-2023'!D12="не определена"),0,'Качество 2022-2023'!D12)+'Качество 2022-2023'!J12*IF(OR('Качество 2022-2023'!E12=" - ",'Качество 2022-2023'!E12="не определена"),0,'Качество 2022-2023'!E12)*(1+D258)+(1+F258)*'Качество 2022-2023'!K12*IF(OR('Качество 2022-2023'!G12=" - ",'Качество 2022-2023'!G12="не определена"),0,'Качество 2022-2023'!G12)+'Качество 2022-2023'!K12*IF(OR('Качество 2022-2023'!F12=" - ",'Качество 2022-2023'!F12="не определена"),0,'Качество 2022-2023'!F12))*B258*(1+Q258), )</f>
        <v>0</v>
      </c>
      <c r="K191" s="89" t="e">
        <f t="shared" si="45"/>
        <v>#DIV/0!</v>
      </c>
      <c r="L191" s="89" t="e">
        <f t="shared" si="46"/>
        <v>#DIV/0!</v>
      </c>
      <c r="M191" s="89" t="e">
        <f t="shared" si="46"/>
        <v>#DIV/0!</v>
      </c>
      <c r="N191" s="90">
        <v>19.399999999999999</v>
      </c>
      <c r="O191" s="90">
        <v>17.611111111111118</v>
      </c>
      <c r="P191" s="91">
        <v>40.119999999999997</v>
      </c>
      <c r="Q191" s="89" t="e">
        <f t="shared" si="47"/>
        <v>#DIV/0!</v>
      </c>
      <c r="R191" s="89" t="e">
        <f t="shared" si="48"/>
        <v>#DIV/0!</v>
      </c>
      <c r="S191" s="70"/>
      <c r="T191" s="153" t="s">
        <v>41</v>
      </c>
      <c r="U191" s="6"/>
      <c r="W191" s="7"/>
      <c r="X191" s="7"/>
      <c r="Y191" s="4"/>
      <c r="Z191" s="4"/>
    </row>
    <row r="192" spans="1:26" x14ac:dyDescent="0.2">
      <c r="A192" s="87" t="str">
        <f t="shared" si="40"/>
        <v>ТНТ</v>
      </c>
      <c r="B192" s="87" t="str">
        <f t="shared" si="40"/>
        <v>All 14-44 BigTV</v>
      </c>
      <c r="C192" s="87" t="str">
        <f t="shared" si="40"/>
        <v>НРА</v>
      </c>
      <c r="D192" s="88">
        <v>0.1326</v>
      </c>
      <c r="E192" s="89">
        <f t="shared" si="42"/>
        <v>41073985.022849999</v>
      </c>
      <c r="F192" s="89">
        <f t="shared" si="41"/>
        <v>34228320.852375001</v>
      </c>
      <c r="G192" s="89">
        <f t="shared" si="43"/>
        <v>15837444.058393912</v>
      </c>
      <c r="H192" s="89">
        <f t="shared" si="44"/>
        <v>18390876.793981086</v>
      </c>
      <c r="I192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2022-2023'!F13))*B259*(1+P259), )</f>
        <v>0</v>
      </c>
      <c r="J192" s="152">
        <f>IFERROR(((1+C259)*'Качество 2022-2023'!J13*IF(OR('Качество 2022-2023'!D13=" - ",'Качество 2022-2023'!D13="не определена"),0,'Качество 2022-2023'!D13)+'Качество 2022-2023'!J13*IF(OR('Качество 2022-2023'!E13=" - ",'Качество 2022-2023'!E13="не определена"),0,'Качество 2022-2023'!E13)*(1+D259)+(1+F259)*'Качество 2022-2023'!K13*IF(OR('Качество 2022-2023'!G13=" - ",'Качество 2022-2023'!G13="не определена"),0,'Качество 2022-2023'!G13)+'Качество 2022-2023'!K13*IF(OR('Качество 2022-2023'!F13=" - ",'Качество 2022-2023'!F13="не определена"),0,'Качество 2022-2023'!F13))*B259*(1+Q259), )</f>
        <v>0</v>
      </c>
      <c r="K192" s="89" t="e">
        <f t="shared" si="45"/>
        <v>#DIV/0!</v>
      </c>
      <c r="L192" s="89" t="e">
        <f t="shared" si="46"/>
        <v>#DIV/0!</v>
      </c>
      <c r="M192" s="89" t="e">
        <f t="shared" si="46"/>
        <v>#DIV/0!</v>
      </c>
      <c r="N192" s="90">
        <v>19.399999999999999</v>
      </c>
      <c r="O192" s="90">
        <v>17.611111111111118</v>
      </c>
      <c r="P192" s="91">
        <v>112.97</v>
      </c>
      <c r="Q192" s="89" t="e">
        <f t="shared" si="47"/>
        <v>#DIV/0!</v>
      </c>
      <c r="R192" s="89" t="e">
        <f t="shared" si="48"/>
        <v>#DIV/0!</v>
      </c>
      <c r="S192" s="70"/>
      <c r="T192" s="153" t="s">
        <v>44</v>
      </c>
      <c r="U192" s="6"/>
      <c r="W192" s="7"/>
      <c r="X192" s="7"/>
      <c r="Y192" s="4"/>
      <c r="Z192" s="4"/>
    </row>
    <row r="193" spans="1:26" x14ac:dyDescent="0.2">
      <c r="A193" s="87" t="str">
        <f t="shared" si="40"/>
        <v>СТС</v>
      </c>
      <c r="B193" s="87" t="str">
        <f t="shared" si="40"/>
        <v>All 10-45</v>
      </c>
      <c r="C193" s="87" t="str">
        <f t="shared" si="40"/>
        <v>НРА</v>
      </c>
      <c r="D193" s="88">
        <v>0.1159</v>
      </c>
      <c r="E193" s="89">
        <f t="shared" si="42"/>
        <v>35901017.075025</v>
      </c>
      <c r="F193" s="89">
        <f t="shared" si="41"/>
        <v>29917514.2291875</v>
      </c>
      <c r="G193" s="89">
        <f t="shared" si="43"/>
        <v>13842833.833845057</v>
      </c>
      <c r="H193" s="89">
        <f t="shared" si="44"/>
        <v>16074680.395342443</v>
      </c>
      <c r="I193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2022-2023'!F14))*B260*(1+P260), )</f>
        <v>0</v>
      </c>
      <c r="J193" s="152">
        <f>IFERROR(((1+C260)*'Качество 2022-2023'!J14*IF(OR('Качество 2022-2023'!D14=" - ",'Качество 2022-2023'!D14="не определена"),0,'Качество 2022-2023'!D14)+'Качество 2022-2023'!J14*IF(OR('Качество 2022-2023'!E14=" - ",'Качество 2022-2023'!E14="не определена"),0,'Качество 2022-2023'!E14)*(1+D260)+(1+F260)*'Качество 2022-2023'!K14*IF(OR('Качество 2022-2023'!G14=" - ",'Качество 2022-2023'!G14="не определена"),0,'Качество 2022-2023'!G14)+'Качество 2022-2023'!K14*IF(OR('Качество 2022-2023'!F14=" - ",'Качество 2022-2023'!F14="не определена"),0,'Качество 2022-2023'!F14))*B260*(1+Q260), )</f>
        <v>0</v>
      </c>
      <c r="K193" s="89" t="e">
        <f t="shared" si="45"/>
        <v>#DIV/0!</v>
      </c>
      <c r="L193" s="89" t="e">
        <f t="shared" si="46"/>
        <v>#DIV/0!</v>
      </c>
      <c r="M193" s="89" t="e">
        <f t="shared" si="46"/>
        <v>#DIV/0!</v>
      </c>
      <c r="N193" s="90">
        <v>19.399999999999999</v>
      </c>
      <c r="O193" s="90">
        <v>17.611111111111118</v>
      </c>
      <c r="P193" s="91">
        <v>109.12</v>
      </c>
      <c r="Q193" s="89" t="e">
        <f t="shared" si="47"/>
        <v>#DIV/0!</v>
      </c>
      <c r="R193" s="89" t="e">
        <f t="shared" si="48"/>
        <v>#DIV/0!</v>
      </c>
      <c r="S193" s="70"/>
      <c r="T193" s="153" t="s">
        <v>47</v>
      </c>
      <c r="U193" s="6"/>
      <c r="W193" s="7"/>
      <c r="X193" s="7"/>
      <c r="Y193" s="4"/>
      <c r="Z193" s="4"/>
    </row>
    <row r="194" spans="1:26" x14ac:dyDescent="0.2">
      <c r="A194" s="87" t="str">
        <f t="shared" si="40"/>
        <v>5-канал</v>
      </c>
      <c r="B194" s="87" t="str">
        <f t="shared" si="40"/>
        <v>All 25-59</v>
      </c>
      <c r="C194" s="87" t="str">
        <f t="shared" si="40"/>
        <v>НРА</v>
      </c>
      <c r="D194" s="88">
        <v>0</v>
      </c>
      <c r="E194" s="89">
        <f t="shared" si="42"/>
        <v>0</v>
      </c>
      <c r="F194" s="89">
        <f t="shared" si="41"/>
        <v>0</v>
      </c>
      <c r="G194" s="89">
        <f t="shared" si="43"/>
        <v>0</v>
      </c>
      <c r="H194" s="89">
        <f t="shared" si="44"/>
        <v>0</v>
      </c>
      <c r="I194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2022-2023'!F15))*B261*(1+P261), )</f>
        <v>0</v>
      </c>
      <c r="J194" s="152">
        <f>IFERROR(((1+C261)*'Качество 2022-2023'!J15*IF(OR('Качество 2022-2023'!D15=" - ",'Качество 2022-2023'!D15="не определена"),0,'Качество 2022-2023'!D15)+'Качество 2022-2023'!J15*IF(OR('Качество 2022-2023'!E15=" - ",'Качество 2022-2023'!E15="не определена"),0,'Качество 2022-2023'!E15)*(1+D261)+(1+F261)*'Качество 2022-2023'!K15*IF(OR('Качество 2022-2023'!G15=" - ",'Качество 2022-2023'!G15="не определена"),0,'Качество 2022-2023'!G15)+'Качество 2022-2023'!K15*IF(OR('Качество 2022-2023'!F15=" - ",'Качество 2022-2023'!F15="не определена"),0,'Качество 2022-2023'!F15))*B261*(1+Q261), )</f>
        <v>0</v>
      </c>
      <c r="K194" s="89">
        <f t="shared" si="45"/>
        <v>0</v>
      </c>
      <c r="L194" s="89">
        <f t="shared" si="46"/>
        <v>0</v>
      </c>
      <c r="M194" s="89">
        <f t="shared" si="46"/>
        <v>0</v>
      </c>
      <c r="N194" s="90">
        <v>19.399999999999999</v>
      </c>
      <c r="O194" s="90">
        <v>17.611111111111118</v>
      </c>
      <c r="P194" s="91">
        <v>61.07</v>
      </c>
      <c r="Q194" s="89">
        <f t="shared" si="47"/>
        <v>0</v>
      </c>
      <c r="R194" s="89">
        <f t="shared" si="48"/>
        <v>0</v>
      </c>
      <c r="S194" s="70"/>
      <c r="T194" s="153" t="s">
        <v>50</v>
      </c>
      <c r="U194" s="6"/>
      <c r="W194" s="7"/>
      <c r="X194" s="7"/>
      <c r="Y194" s="4"/>
      <c r="Z194" s="4"/>
    </row>
    <row r="195" spans="1:26" x14ac:dyDescent="0.2">
      <c r="A195" s="87" t="str">
        <f t="shared" si="40"/>
        <v>РЕН ТВ</v>
      </c>
      <c r="B195" s="87" t="str">
        <f t="shared" si="40"/>
        <v>All 25-54</v>
      </c>
      <c r="C195" s="87" t="str">
        <f t="shared" si="40"/>
        <v>НРА</v>
      </c>
      <c r="D195" s="88">
        <v>6.3500000000000001E-2</v>
      </c>
      <c r="E195" s="89">
        <f t="shared" si="42"/>
        <v>19669668.544125002</v>
      </c>
      <c r="F195" s="89">
        <f t="shared" si="41"/>
        <v>16391390.453437502</v>
      </c>
      <c r="G195" s="89">
        <f t="shared" si="43"/>
        <v>7584296.3628055323</v>
      </c>
      <c r="H195" s="89">
        <f t="shared" si="44"/>
        <v>8807094.0906319693</v>
      </c>
      <c r="I195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2022-2023'!F16))*B262*(1+P262), )</f>
        <v>0</v>
      </c>
      <c r="J195" s="152">
        <f>IFERROR(((1+C262)*'Качество 2022-2023'!J16*IF(OR('Качество 2022-2023'!D16=" - ",'Качество 2022-2023'!D16="не определена"),0,'Качество 2022-2023'!D16)+'Качество 2022-2023'!J16*IF(OR('Качество 2022-2023'!E16=" - ",'Качество 2022-2023'!E16="не определена"),0,'Качество 2022-2023'!E16)*(1+D262)+(1+F262)*'Качество 2022-2023'!K16*IF(OR('Качество 2022-2023'!G16=" - ",'Качество 2022-2023'!G16="не определена"),0,'Качество 2022-2023'!G16)+'Качество 2022-2023'!K16*IF(OR('Качество 2022-2023'!F16=" - ",'Качество 2022-2023'!F16="не определена"),0,'Качество 2022-2023'!F16))*B262*(1+Q262), )</f>
        <v>0</v>
      </c>
      <c r="K195" s="89" t="e">
        <f t="shared" si="45"/>
        <v>#DIV/0!</v>
      </c>
      <c r="L195" s="89" t="e">
        <f t="shared" si="46"/>
        <v>#DIV/0!</v>
      </c>
      <c r="M195" s="89" t="e">
        <f t="shared" si="46"/>
        <v>#DIV/0!</v>
      </c>
      <c r="N195" s="90">
        <v>19.399999999999999</v>
      </c>
      <c r="O195" s="90">
        <v>17.611111111111118</v>
      </c>
      <c r="P195" s="91">
        <v>86.04</v>
      </c>
      <c r="Q195" s="89" t="e">
        <f t="shared" si="47"/>
        <v>#DIV/0!</v>
      </c>
      <c r="R195" s="89" t="e">
        <f t="shared" si="48"/>
        <v>#DIV/0!</v>
      </c>
      <c r="S195" s="70"/>
      <c r="T195" s="153" t="s">
        <v>53</v>
      </c>
      <c r="U195" s="6"/>
      <c r="W195" s="7"/>
      <c r="X195" s="7"/>
      <c r="Y195" s="4"/>
      <c r="Z195" s="4"/>
    </row>
    <row r="196" spans="1:26" x14ac:dyDescent="0.2">
      <c r="A196" s="87" t="str">
        <f t="shared" si="40"/>
        <v>Домашний</v>
      </c>
      <c r="B196" s="87" t="str">
        <f t="shared" si="40"/>
        <v>W 25-59</v>
      </c>
      <c r="C196" s="87" t="str">
        <f t="shared" si="40"/>
        <v>НРА</v>
      </c>
      <c r="D196" s="88">
        <v>0</v>
      </c>
      <c r="E196" s="89">
        <f t="shared" si="42"/>
        <v>0</v>
      </c>
      <c r="F196" s="89">
        <f t="shared" si="41"/>
        <v>0</v>
      </c>
      <c r="G196" s="89">
        <f t="shared" si="43"/>
        <v>0</v>
      </c>
      <c r="H196" s="89">
        <f t="shared" si="44"/>
        <v>0</v>
      </c>
      <c r="I196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2022-2023'!F17))*B263*(1+P263), )</f>
        <v>0</v>
      </c>
      <c r="J196" s="152">
        <f>IFERROR(((1+C263)*'Качество 2022-2023'!J17*IF(OR('Качество 2022-2023'!D17=" - ",'Качество 2022-2023'!D17="не определена"),0,'Качество 2022-2023'!D17)+'Качество 2022-2023'!J17*IF(OR('Качество 2022-2023'!E17=" - ",'Качество 2022-2023'!E17="не определена"),0,'Качество 2022-2023'!E17)*(1+D263)+(1+F263)*'Качество 2022-2023'!K17*IF(OR('Качество 2022-2023'!G17=" - ",'Качество 2022-2023'!G17="не определена"),0,'Качество 2022-2023'!G17)+'Качество 2022-2023'!K17*IF(OR('Качество 2022-2023'!F17=" - ",'Качество 2022-2023'!F17="не определена"),0,'Качество 2022-2023'!F17))*B263*(1+Q263), )</f>
        <v>0</v>
      </c>
      <c r="K196" s="89">
        <f t="shared" si="45"/>
        <v>0</v>
      </c>
      <c r="L196" s="89">
        <f t="shared" si="46"/>
        <v>0</v>
      </c>
      <c r="M196" s="89">
        <f t="shared" si="46"/>
        <v>0</v>
      </c>
      <c r="N196" s="90">
        <v>19.399999999999999</v>
      </c>
      <c r="O196" s="90">
        <v>17.611111111111118</v>
      </c>
      <c r="P196" s="91">
        <v>45.78</v>
      </c>
      <c r="Q196" s="89">
        <f t="shared" si="47"/>
        <v>0</v>
      </c>
      <c r="R196" s="171">
        <f t="shared" si="48"/>
        <v>0</v>
      </c>
      <c r="S196" s="70"/>
      <c r="T196" s="153" t="s">
        <v>55</v>
      </c>
      <c r="U196" s="6"/>
      <c r="W196" s="7"/>
      <c r="X196" s="7"/>
      <c r="Y196" s="4"/>
      <c r="Z196" s="4"/>
    </row>
    <row r="197" spans="1:26" x14ac:dyDescent="0.2">
      <c r="A197" s="87" t="str">
        <f t="shared" si="40"/>
        <v>ТВ-3</v>
      </c>
      <c r="B197" s="87" t="str">
        <f t="shared" si="40"/>
        <v>All 14-44 BigTV</v>
      </c>
      <c r="C197" s="87" t="str">
        <f t="shared" si="40"/>
        <v>НРА</v>
      </c>
      <c r="D197" s="88">
        <v>5.7299999999999997E-2</v>
      </c>
      <c r="E197" s="89">
        <f t="shared" si="42"/>
        <v>17749165.473674998</v>
      </c>
      <c r="F197" s="89">
        <f t="shared" si="41"/>
        <v>14790971.228062499</v>
      </c>
      <c r="G197" s="89">
        <f t="shared" si="43"/>
        <v>6843782.3872245187</v>
      </c>
      <c r="H197" s="89">
        <f t="shared" si="44"/>
        <v>7947188.8408379806</v>
      </c>
      <c r="I197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2022-2023'!F18))*B264*(1+P264), )</f>
        <v>0</v>
      </c>
      <c r="J197" s="152">
        <f>IFERROR(((1+C264)*'Качество 2022-2023'!J18*IF(OR('Качество 2022-2023'!D18=" - ",'Качество 2022-2023'!D18="не определена"),0,'Качество 2022-2023'!D18)+'Качество 2022-2023'!J18*IF(OR('Качество 2022-2023'!E18=" - ",'Качество 2022-2023'!E18="не определена"),0,'Качество 2022-2023'!E18)*(1+D264)+(1+F264)*'Качество 2022-2023'!K18*IF(OR('Качество 2022-2023'!G18=" - ",'Качество 2022-2023'!G18="не определена"),0,'Качество 2022-2023'!G18)+'Качество 2022-2023'!K18*IF(OR('Качество 2022-2023'!F18=" - ",'Качество 2022-2023'!F18="не определена"),0,'Качество 2022-2023'!F18))*B264*(1+Q264), )</f>
        <v>0</v>
      </c>
      <c r="K197" s="89" t="e">
        <f t="shared" si="45"/>
        <v>#DIV/0!</v>
      </c>
      <c r="L197" s="89" t="e">
        <f t="shared" si="46"/>
        <v>#DIV/0!</v>
      </c>
      <c r="M197" s="89" t="e">
        <f t="shared" si="46"/>
        <v>#DIV/0!</v>
      </c>
      <c r="N197" s="90">
        <v>19.399999999999999</v>
      </c>
      <c r="O197" s="90">
        <v>17.611111111111118</v>
      </c>
      <c r="P197" s="91">
        <v>116.74</v>
      </c>
      <c r="Q197" s="89" t="e">
        <f t="shared" si="47"/>
        <v>#DIV/0!</v>
      </c>
      <c r="R197" s="89" t="e">
        <f t="shared" si="48"/>
        <v>#DIV/0!</v>
      </c>
      <c r="S197" s="70"/>
      <c r="T197" s="153" t="s">
        <v>57</v>
      </c>
      <c r="U197" s="6"/>
      <c r="W197" s="7"/>
      <c r="X197" s="7"/>
      <c r="Y197" s="4"/>
      <c r="Z197" s="4"/>
    </row>
    <row r="198" spans="1:26" x14ac:dyDescent="0.2">
      <c r="A198" s="87" t="str">
        <f t="shared" si="40"/>
        <v>Пятница</v>
      </c>
      <c r="B198" s="87" t="str">
        <f t="shared" si="40"/>
        <v>All 14-44 BigTV</v>
      </c>
      <c r="C198" s="87" t="str">
        <f t="shared" si="40"/>
        <v>НРА</v>
      </c>
      <c r="D198" s="88">
        <v>4.3700000000000003E-2</v>
      </c>
      <c r="E198" s="89">
        <f t="shared" si="42"/>
        <v>13536449.061075</v>
      </c>
      <c r="F198" s="89">
        <f t="shared" si="41"/>
        <v>11280374.2175625</v>
      </c>
      <c r="G198" s="89">
        <f t="shared" si="43"/>
        <v>5219429.1504661692</v>
      </c>
      <c r="H198" s="89">
        <f t="shared" si="44"/>
        <v>6060945.0670963312</v>
      </c>
      <c r="I198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2022-2023'!F19))*B265*(1+P265), )</f>
        <v>0</v>
      </c>
      <c r="J198" s="152">
        <f>IFERROR(((1+C265)*'Качество 2022-2023'!J19*IF(OR('Качество 2022-2023'!D19=" - ",'Качество 2022-2023'!D19="не определена"),0,'Качество 2022-2023'!D19)+'Качество 2022-2023'!J19*IF(OR('Качество 2022-2023'!E19=" - ",'Качество 2022-2023'!E19="не определена"),0,'Качество 2022-2023'!E19)*(1+D265)+(1+F265)*'Качество 2022-2023'!K19*IF(OR('Качество 2022-2023'!G19=" - ",'Качество 2022-2023'!G19="не определена"),0,'Качество 2022-2023'!G19)+'Качество 2022-2023'!K19*IF(OR('Качество 2022-2023'!F19=" - ",'Качество 2022-2023'!F19="не определена"),0,'Качество 2022-2023'!F19))*B265*(1+Q265), )</f>
        <v>0</v>
      </c>
      <c r="K198" s="89" t="e">
        <f t="shared" si="45"/>
        <v>#DIV/0!</v>
      </c>
      <c r="L198" s="89" t="e">
        <f t="shared" si="46"/>
        <v>#DIV/0!</v>
      </c>
      <c r="M198" s="89" t="e">
        <f t="shared" si="46"/>
        <v>#DIV/0!</v>
      </c>
      <c r="N198" s="90">
        <v>19.399999999999999</v>
      </c>
      <c r="O198" s="90">
        <v>17.611111111111118</v>
      </c>
      <c r="P198" s="91">
        <v>113.88</v>
      </c>
      <c r="Q198" s="89" t="e">
        <f t="shared" si="47"/>
        <v>#DIV/0!</v>
      </c>
      <c r="R198" s="89" t="e">
        <f t="shared" si="48"/>
        <v>#DIV/0!</v>
      </c>
      <c r="S198" s="70"/>
      <c r="T198" s="153" t="s">
        <v>59</v>
      </c>
      <c r="U198" s="6"/>
      <c r="W198" s="7"/>
      <c r="X198" s="7"/>
      <c r="Y198" s="4"/>
      <c r="Z198" s="4"/>
    </row>
    <row r="199" spans="1:26" x14ac:dyDescent="0.2">
      <c r="A199" s="87" t="str">
        <f t="shared" si="40"/>
        <v>ТВЦ</v>
      </c>
      <c r="B199" s="87" t="str">
        <f t="shared" si="40"/>
        <v>All 18+</v>
      </c>
      <c r="C199" s="87" t="str">
        <f t="shared" si="40"/>
        <v>НРА</v>
      </c>
      <c r="D199" s="88">
        <v>0</v>
      </c>
      <c r="E199" s="89">
        <f t="shared" si="42"/>
        <v>0</v>
      </c>
      <c r="F199" s="89">
        <f t="shared" si="41"/>
        <v>0</v>
      </c>
      <c r="G199" s="89">
        <f t="shared" si="43"/>
        <v>0</v>
      </c>
      <c r="H199" s="89">
        <f t="shared" si="44"/>
        <v>0</v>
      </c>
      <c r="I199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2022-2023'!F20))*B266*(1+P266), )</f>
        <v>0</v>
      </c>
      <c r="J199" s="152">
        <f>IFERROR(((1+C266)*'Качество 2022-2023'!J20*IF(OR('Качество 2022-2023'!D20=" - ",'Качество 2022-2023'!D20="не определена"),0,'Качество 2022-2023'!D20)+'Качество 2022-2023'!J20*IF(OR('Качество 2022-2023'!E20=" - ",'Качество 2022-2023'!E20="не определена"),0,'Качество 2022-2023'!E20)*(1+D266)+(1+F266)*'Качество 2022-2023'!K20*IF(OR('Качество 2022-2023'!G20=" - ",'Качество 2022-2023'!G20="не определена"),0,'Качество 2022-2023'!G20)+'Качество 2022-2023'!K20*IF(OR('Качество 2022-2023'!F20=" - ",'Качество 2022-2023'!F20="не определена"),0,'Качество 2022-2023'!F20))*B266*(1+Q266), )</f>
        <v>0</v>
      </c>
      <c r="K199" s="89">
        <f t="shared" si="45"/>
        <v>0</v>
      </c>
      <c r="L199" s="89">
        <f t="shared" si="46"/>
        <v>0</v>
      </c>
      <c r="M199" s="89">
        <f t="shared" si="46"/>
        <v>0</v>
      </c>
      <c r="N199" s="90">
        <v>19.399999999999999</v>
      </c>
      <c r="O199" s="90">
        <v>17.611111111111118</v>
      </c>
      <c r="P199" s="91">
        <v>28.09</v>
      </c>
      <c r="Q199" s="89">
        <f t="shared" si="47"/>
        <v>0</v>
      </c>
      <c r="R199" s="89">
        <f t="shared" si="48"/>
        <v>0</v>
      </c>
      <c r="S199" s="70"/>
      <c r="T199" s="153" t="s">
        <v>60</v>
      </c>
      <c r="U199" s="6"/>
      <c r="W199" s="7"/>
      <c r="X199" s="7"/>
      <c r="Y199" s="4"/>
      <c r="Z199" s="4"/>
    </row>
    <row r="200" spans="1:26" x14ac:dyDescent="0.2">
      <c r="A200" s="87" t="str">
        <f t="shared" si="40"/>
        <v>Звезда</v>
      </c>
      <c r="B200" s="87" t="str">
        <f t="shared" si="40"/>
        <v>All 18+</v>
      </c>
      <c r="C200" s="87" t="str">
        <f t="shared" si="40"/>
        <v>НРА</v>
      </c>
      <c r="D200" s="88">
        <v>0</v>
      </c>
      <c r="E200" s="89">
        <f>$B$182*D200</f>
        <v>0</v>
      </c>
      <c r="F200" s="89">
        <f t="shared" si="41"/>
        <v>0</v>
      </c>
      <c r="G200" s="89">
        <f>$F200*$G$205</f>
        <v>0</v>
      </c>
      <c r="H200" s="89">
        <f>$F200*$H$205</f>
        <v>0</v>
      </c>
      <c r="I200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2022-2023'!F21))*B267*(1+P267), )</f>
        <v>0</v>
      </c>
      <c r="J200" s="152">
        <f>IFERROR(((1+C267)*'Качество 2022-2023'!J21*IF(OR('Качество 2022-2023'!D21=" - ",'Качество 2022-2023'!D21="не определена"),0,'Качество 2022-2023'!D21)+'Качество 2022-2023'!J21*IF(OR('Качество 2022-2023'!E21=" - ",'Качество 2022-2023'!E21="не определена"),0,'Качество 2022-2023'!E21)*(1+D267)+(1+F267)*'Качество 2022-2023'!K21*IF(OR('Качество 2022-2023'!G21=" - ",'Качество 2022-2023'!G21="не определена"),0,'Качество 2022-2023'!G21)+'Качество 2022-2023'!K21*IF(OR('Качество 2022-2023'!F21=" - ",'Качество 2022-2023'!F21="не определена"),0,'Качество 2022-2023'!F21))*B267*(1+Q267), )</f>
        <v>0</v>
      </c>
      <c r="K200" s="89">
        <f t="shared" si="45"/>
        <v>0</v>
      </c>
      <c r="L200" s="89">
        <f t="shared" si="46"/>
        <v>0</v>
      </c>
      <c r="M200" s="89">
        <f t="shared" si="46"/>
        <v>0</v>
      </c>
      <c r="N200" s="90">
        <v>19.399999999999999</v>
      </c>
      <c r="O200" s="90">
        <v>17.611111111111118</v>
      </c>
      <c r="P200" s="91">
        <v>34.44</v>
      </c>
      <c r="Q200" s="89">
        <f t="shared" si="47"/>
        <v>0</v>
      </c>
      <c r="R200" s="89">
        <f t="shared" si="48"/>
        <v>0</v>
      </c>
      <c r="S200" s="70"/>
      <c r="T200" s="153" t="s">
        <v>62</v>
      </c>
      <c r="U200" s="6"/>
      <c r="W200" s="7"/>
      <c r="X200" s="7"/>
      <c r="Y200" s="4"/>
      <c r="Z200" s="4"/>
    </row>
    <row r="201" spans="1:26" x14ac:dyDescent="0.2">
      <c r="A201" s="87" t="str">
        <f t="shared" si="40"/>
        <v>Россия 24</v>
      </c>
      <c r="B201" s="87" t="str">
        <f t="shared" si="40"/>
        <v>All 18+ BigTV</v>
      </c>
      <c r="C201" s="87" t="str">
        <f t="shared" si="40"/>
        <v>НРА</v>
      </c>
      <c r="D201" s="88">
        <v>2.7799999999999998E-2</v>
      </c>
      <c r="E201" s="89">
        <f t="shared" ref="E201:E203" si="49">$B$182*D201</f>
        <v>8611287.96105</v>
      </c>
      <c r="F201" s="89">
        <f t="shared" si="41"/>
        <v>7176073.3008750007</v>
      </c>
      <c r="G201" s="89">
        <f t="shared" ref="G201:G203" si="50">$F201*$G$205</f>
        <v>3320369.1163148629</v>
      </c>
      <c r="H201" s="89">
        <f t="shared" ref="H201:H203" si="51">$F201*$H$205</f>
        <v>3855704.1845601378</v>
      </c>
      <c r="I201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2022-2023'!F22))*B268*(1+P268), )</f>
        <v>0</v>
      </c>
      <c r="J201" s="152">
        <f>IFERROR(((1+C268)*'Качество 2022-2023'!J22*IF(OR('Качество 2022-2023'!D22=" - ",'Качество 2022-2023'!D22="не определена"),0,'Качество 2022-2023'!D22)+'Качество 2022-2023'!J22*IF(OR('Качество 2022-2023'!E22=" - ",'Качество 2022-2023'!E22="не определена"),0,'Качество 2022-2023'!E22)*(1+D268)+(1+F268)*'Качество 2022-2023'!K22*IF(OR('Качество 2022-2023'!G22=" - ",'Качество 2022-2023'!G22="не определена"),0,'Качество 2022-2023'!G22)+'Качество 2022-2023'!K22*IF(OR('Качество 2022-2023'!F22=" - ",'Качество 2022-2023'!F22="не определена"),0,'Качество 2022-2023'!F22))*B268*(1+Q268), )</f>
        <v>0</v>
      </c>
      <c r="K201" s="89" t="e">
        <f t="shared" si="45"/>
        <v>#DIV/0!</v>
      </c>
      <c r="L201" s="89" t="e">
        <f t="shared" si="46"/>
        <v>#DIV/0!</v>
      </c>
      <c r="M201" s="89" t="e">
        <f t="shared" si="46"/>
        <v>#DIV/0!</v>
      </c>
      <c r="N201" s="90">
        <v>19.399999999999999</v>
      </c>
      <c r="O201" s="90">
        <v>17.611111111111118</v>
      </c>
      <c r="P201" s="91">
        <v>46.29</v>
      </c>
      <c r="Q201" s="89" t="e">
        <f t="shared" si="47"/>
        <v>#DIV/0!</v>
      </c>
      <c r="R201" s="89" t="e">
        <f t="shared" si="48"/>
        <v>#DIV/0!</v>
      </c>
      <c r="S201" s="70"/>
      <c r="T201" s="153" t="s">
        <v>63</v>
      </c>
      <c r="U201" s="6"/>
      <c r="W201" s="7"/>
      <c r="X201" s="7"/>
      <c r="Y201" s="4"/>
      <c r="Z201" s="4"/>
    </row>
    <row r="202" spans="1:26" x14ac:dyDescent="0.2">
      <c r="A202" s="87" t="str">
        <f t="shared" si="40"/>
        <v>МИР</v>
      </c>
      <c r="B202" s="87" t="str">
        <f t="shared" si="40"/>
        <v>All 25-59</v>
      </c>
      <c r="C202" s="87" t="str">
        <f t="shared" si="40"/>
        <v>НРА</v>
      </c>
      <c r="D202" s="88">
        <v>0</v>
      </c>
      <c r="E202" s="89">
        <f t="shared" si="49"/>
        <v>0</v>
      </c>
      <c r="F202" s="89">
        <f t="shared" si="41"/>
        <v>0</v>
      </c>
      <c r="G202" s="89">
        <f t="shared" si="50"/>
        <v>0</v>
      </c>
      <c r="H202" s="89">
        <f t="shared" si="51"/>
        <v>0</v>
      </c>
      <c r="I202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2022-2023'!F23))*B269*(1+P269), )</f>
        <v>0</v>
      </c>
      <c r="J202" s="152">
        <f>IFERROR(((1+C269)*'Качество 2022-2023'!J23*IF(OR('Качество 2022-2023'!D23=" - ",'Качество 2022-2023'!D23="не определена"),0,'Качество 2022-2023'!D23)+'Качество 2022-2023'!J23*IF(OR('Качество 2022-2023'!E23=" - ",'Качество 2022-2023'!E23="не определена"),0,'Качество 2022-2023'!E23)*(1+D269)+(1+F269)*'Качество 2022-2023'!K23*IF(OR('Качество 2022-2023'!G23=" - ",'Качество 2022-2023'!G23="не определена"),0,'Качество 2022-2023'!G23)+'Качество 2022-2023'!K23*IF(OR('Качество 2022-2023'!F23=" - ",'Качество 2022-2023'!F23="не определена"),0,'Качество 2022-2023'!F23))*B269*(1+Q269), )</f>
        <v>0</v>
      </c>
      <c r="K202" s="89">
        <f t="shared" si="45"/>
        <v>0</v>
      </c>
      <c r="L202" s="89">
        <f t="shared" si="46"/>
        <v>0</v>
      </c>
      <c r="M202" s="89">
        <f t="shared" si="46"/>
        <v>0</v>
      </c>
      <c r="N202" s="90">
        <v>19.399999999999999</v>
      </c>
      <c r="O202" s="90">
        <v>17.611111111111118</v>
      </c>
      <c r="P202" s="91">
        <v>54.65</v>
      </c>
      <c r="Q202" s="89">
        <f t="shared" si="47"/>
        <v>0</v>
      </c>
      <c r="R202" s="89">
        <f t="shared" si="48"/>
        <v>0</v>
      </c>
      <c r="S202" s="70"/>
      <c r="T202" s="153" t="s">
        <v>231</v>
      </c>
      <c r="U202" s="6"/>
      <c r="W202" s="7"/>
      <c r="X202" s="7"/>
      <c r="Y202" s="4"/>
      <c r="Z202" s="4"/>
    </row>
    <row r="203" spans="1:26" x14ac:dyDescent="0.2">
      <c r="A203" s="87" t="str">
        <f t="shared" si="40"/>
        <v>Единый рекламный канал (ЕРК)</v>
      </c>
      <c r="B203" s="87" t="str">
        <f t="shared" si="40"/>
        <v>All 25-49</v>
      </c>
      <c r="C203" s="87" t="str">
        <f t="shared" si="40"/>
        <v>НРА</v>
      </c>
      <c r="D203" s="88">
        <v>8.8499999999999995E-2</v>
      </c>
      <c r="E203" s="89">
        <f t="shared" si="49"/>
        <v>27413632.537875</v>
      </c>
      <c r="F203" s="89">
        <f t="shared" si="41"/>
        <v>22844693.7815625</v>
      </c>
      <c r="G203" s="89">
        <f t="shared" si="50"/>
        <v>10570239.812728969</v>
      </c>
      <c r="H203" s="89">
        <f t="shared" si="51"/>
        <v>12274453.96883353</v>
      </c>
      <c r="I203" s="152">
        <f>B270*(1+P270)</f>
        <v>0</v>
      </c>
      <c r="J203" s="152">
        <f>B270*(1+Q270)</f>
        <v>0</v>
      </c>
      <c r="K203" s="89" t="e">
        <f t="shared" si="45"/>
        <v>#DIV/0!</v>
      </c>
      <c r="L203" s="89" t="e">
        <f t="shared" si="46"/>
        <v>#DIV/0!</v>
      </c>
      <c r="M203" s="89" t="e">
        <f t="shared" si="46"/>
        <v>#DIV/0!</v>
      </c>
      <c r="N203" s="90">
        <v>19.399999999999999</v>
      </c>
      <c r="O203" s="90">
        <v>17.611111111111118</v>
      </c>
      <c r="P203" s="91">
        <v>94.36</v>
      </c>
      <c r="Q203" s="89" t="e">
        <f t="shared" si="47"/>
        <v>#DIV/0!</v>
      </c>
      <c r="R203" s="89" t="e">
        <f t="shared" si="48"/>
        <v>#DIV/0!</v>
      </c>
      <c r="S203" s="70"/>
      <c r="T203" s="153" t="s">
        <v>65</v>
      </c>
      <c r="U203" s="6"/>
      <c r="W203" s="7"/>
      <c r="X203" s="7"/>
      <c r="Y203" s="4"/>
      <c r="Z203" s="4"/>
    </row>
    <row r="204" spans="1:26" x14ac:dyDescent="0.2">
      <c r="A204" s="154" t="s">
        <v>72</v>
      </c>
      <c r="B204" s="154"/>
      <c r="C204" s="150"/>
      <c r="D204" s="155">
        <f>SUM(D189:D203)</f>
        <v>1</v>
      </c>
      <c r="E204" s="152">
        <f>SUM(E189:E203)</f>
        <v>309758559.74999994</v>
      </c>
      <c r="F204" s="152">
        <f>SUM(F189:F203)</f>
        <v>258132133.12500003</v>
      </c>
      <c r="G204" s="152">
        <f>SUM(G189:G203)</f>
        <v>119437737.99693753</v>
      </c>
      <c r="H204" s="152">
        <f>SUM(H189:H203)</f>
        <v>138694395.12806252</v>
      </c>
      <c r="I204" s="93"/>
      <c r="J204" s="93"/>
      <c r="K204" s="152" t="e">
        <f>SUM(K189:K203)</f>
        <v>#DIV/0!</v>
      </c>
      <c r="L204" s="152" t="e">
        <f>SUM(L189:L203)</f>
        <v>#DIV/0!</v>
      </c>
      <c r="M204" s="152" t="e">
        <f>SUM(M189:M203)</f>
        <v>#DIV/0!</v>
      </c>
      <c r="N204" s="90"/>
      <c r="O204" s="90"/>
      <c r="P204" s="91"/>
      <c r="Q204" s="152" t="e">
        <f>SUM(Q189:Q203)</f>
        <v>#DIV/0!</v>
      </c>
      <c r="R204" s="152" t="e">
        <f>SUM(R189:R203)</f>
        <v>#DIV/0!</v>
      </c>
      <c r="S204" s="70"/>
      <c r="T204" s="58"/>
      <c r="U204" s="66"/>
      <c r="W204" s="7"/>
      <c r="X204" s="7"/>
      <c r="Y204" s="4"/>
      <c r="Z204" s="4"/>
    </row>
    <row r="205" spans="1:26" x14ac:dyDescent="0.2">
      <c r="A205" s="58"/>
      <c r="B205" s="58"/>
      <c r="C205" s="58"/>
      <c r="D205" s="94"/>
      <c r="E205" s="95"/>
      <c r="F205" s="157"/>
      <c r="G205" s="97">
        <v>0.4627</v>
      </c>
      <c r="H205" s="97">
        <f>1-G205</f>
        <v>0.5373</v>
      </c>
      <c r="I205" s="58"/>
      <c r="J205" s="58"/>
      <c r="K205" s="58"/>
      <c r="L205" s="58"/>
      <c r="M205" s="58"/>
      <c r="N205" s="58"/>
      <c r="O205" s="58"/>
      <c r="P205" s="70"/>
      <c r="Q205" s="70"/>
      <c r="R205" s="70"/>
      <c r="S205" s="70"/>
      <c r="T205" s="70"/>
      <c r="U205" s="156"/>
    </row>
    <row r="206" spans="1:26" x14ac:dyDescent="0.2">
      <c r="A206" s="58"/>
      <c r="B206" s="58"/>
      <c r="C206" s="98"/>
      <c r="D206" s="99"/>
      <c r="E206" s="59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70"/>
      <c r="Q206" s="70"/>
      <c r="R206" s="70"/>
      <c r="S206" s="70"/>
      <c r="T206" s="70"/>
      <c r="U206" s="70"/>
    </row>
    <row r="207" spans="1:26" s="8" customFormat="1" x14ac:dyDescent="0.2">
      <c r="A207" s="100"/>
      <c r="B207" s="100"/>
      <c r="C207" s="100"/>
      <c r="D207" s="101"/>
      <c r="E207" s="58"/>
      <c r="F207" s="58"/>
      <c r="G207" s="58"/>
      <c r="H207" s="58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3"/>
      <c r="T207" s="103"/>
      <c r="U207" s="103"/>
      <c r="W207" s="9"/>
    </row>
    <row r="208" spans="1:26" x14ac:dyDescent="0.2">
      <c r="A208" s="396" t="s">
        <v>200</v>
      </c>
      <c r="B208" s="396"/>
      <c r="C208" s="396" t="s">
        <v>27</v>
      </c>
      <c r="D208" s="388" t="s">
        <v>14</v>
      </c>
      <c r="E208" s="389"/>
      <c r="F208" s="388" t="s">
        <v>18</v>
      </c>
      <c r="G208" s="392"/>
      <c r="H208" s="389"/>
      <c r="I208" s="379" t="s">
        <v>19</v>
      </c>
      <c r="J208" s="380"/>
      <c r="K208" s="379" t="s">
        <v>20</v>
      </c>
      <c r="L208" s="394"/>
      <c r="M208" s="380"/>
      <c r="N208" s="379" t="s">
        <v>21</v>
      </c>
      <c r="O208" s="380"/>
      <c r="P208" s="376" t="s">
        <v>22</v>
      </c>
      <c r="Q208" s="376" t="s">
        <v>23</v>
      </c>
      <c r="R208" s="376" t="s">
        <v>24</v>
      </c>
      <c r="S208" s="70"/>
      <c r="T208" s="70"/>
      <c r="U208" s="70"/>
    </row>
    <row r="209" spans="1:26" ht="24.75" customHeight="1" x14ac:dyDescent="0.2">
      <c r="A209" s="396"/>
      <c r="B209" s="396"/>
      <c r="C209" s="396"/>
      <c r="D209" s="390"/>
      <c r="E209" s="391"/>
      <c r="F209" s="390"/>
      <c r="G209" s="393"/>
      <c r="H209" s="391"/>
      <c r="I209" s="381"/>
      <c r="J209" s="382"/>
      <c r="K209" s="381"/>
      <c r="L209" s="395"/>
      <c r="M209" s="382"/>
      <c r="N209" s="381"/>
      <c r="O209" s="382"/>
      <c r="P209" s="377"/>
      <c r="Q209" s="377"/>
      <c r="R209" s="377"/>
      <c r="S209" s="70"/>
      <c r="T209" s="70"/>
      <c r="U209" s="70"/>
    </row>
    <row r="210" spans="1:26" ht="15" customHeight="1" x14ac:dyDescent="0.2">
      <c r="A210" s="396"/>
      <c r="B210" s="396"/>
      <c r="C210" s="396"/>
      <c r="D210" s="85" t="s">
        <v>74</v>
      </c>
      <c r="E210" s="185" t="s">
        <v>75</v>
      </c>
      <c r="F210" s="86" t="s">
        <v>30</v>
      </c>
      <c r="G210" s="86" t="str">
        <f>G188</f>
        <v>ноябрь</v>
      </c>
      <c r="H210" s="86" t="str">
        <f>H188</f>
        <v>декабрь</v>
      </c>
      <c r="I210" s="86" t="str">
        <f>G210</f>
        <v>ноябрь</v>
      </c>
      <c r="J210" s="86" t="str">
        <f>H210</f>
        <v>декабрь</v>
      </c>
      <c r="K210" s="86" t="s">
        <v>30</v>
      </c>
      <c r="L210" s="86" t="str">
        <f>I210</f>
        <v>ноябрь</v>
      </c>
      <c r="M210" s="86" t="str">
        <f>J210</f>
        <v>декабрь</v>
      </c>
      <c r="N210" s="86" t="str">
        <f>L210</f>
        <v>ноябрь</v>
      </c>
      <c r="O210" s="86" t="str">
        <f>M210</f>
        <v>декабрь</v>
      </c>
      <c r="P210" s="378"/>
      <c r="Q210" s="378"/>
      <c r="R210" s="378"/>
      <c r="S210" s="70"/>
      <c r="T210" s="70"/>
      <c r="U210" s="70"/>
    </row>
    <row r="211" spans="1:26" x14ac:dyDescent="0.2">
      <c r="A211" s="397" t="s">
        <v>76</v>
      </c>
      <c r="B211" s="397"/>
      <c r="C211" s="183" t="str">
        <f>C189</f>
        <v>НРА</v>
      </c>
      <c r="D211" s="115">
        <f>E211/$E$213</f>
        <v>0.91149999999999998</v>
      </c>
      <c r="E211" s="89">
        <f>SUM(E189:E202)</f>
        <v>282344927.21212494</v>
      </c>
      <c r="F211" s="89">
        <f>E211/1.2/(1+B183)</f>
        <v>235287439.34343746</v>
      </c>
      <c r="G211" s="89">
        <f>SUM(G189:G202)</f>
        <v>108867498.18420856</v>
      </c>
      <c r="H211" s="89">
        <f>SUM(H189:H202)</f>
        <v>126419941.15922898</v>
      </c>
      <c r="I211" s="93">
        <f t="shared" ref="I211:J212" si="52">IFERROR(G211/L211,0)</f>
        <v>0</v>
      </c>
      <c r="J211" s="93">
        <f t="shared" si="52"/>
        <v>0</v>
      </c>
      <c r="K211" s="89" t="e">
        <f>SUM(L211:M211)</f>
        <v>#DIV/0!</v>
      </c>
      <c r="L211" s="89" t="e">
        <f>SUM(L189:L202)</f>
        <v>#DIV/0!</v>
      </c>
      <c r="M211" s="89" t="e">
        <f>SUM(M189:M202)</f>
        <v>#DIV/0!</v>
      </c>
      <c r="N211" s="104">
        <f>N189</f>
        <v>19.399999999999999</v>
      </c>
      <c r="O211" s="104">
        <f>O189</f>
        <v>17.611111111111118</v>
      </c>
      <c r="P211" s="93">
        <f>IFERROR(Q211/K211*100, )</f>
        <v>0</v>
      </c>
      <c r="Q211" s="89" t="e">
        <f>SUM(Q189:Q202)</f>
        <v>#DIV/0!</v>
      </c>
      <c r="R211" s="89" t="e">
        <f>SUM(R189:R202)</f>
        <v>#DIV/0!</v>
      </c>
      <c r="S211" s="70"/>
      <c r="T211" s="70"/>
      <c r="U211" s="70"/>
    </row>
    <row r="212" spans="1:26" x14ac:dyDescent="0.2">
      <c r="A212" s="397" t="s">
        <v>77</v>
      </c>
      <c r="B212" s="397"/>
      <c r="C212" s="183" t="str">
        <f>C190</f>
        <v>НРА</v>
      </c>
      <c r="D212" s="115">
        <f>E212/$E$213</f>
        <v>8.8500000000000023E-2</v>
      </c>
      <c r="E212" s="89">
        <f>E203</f>
        <v>27413632.537875</v>
      </c>
      <c r="F212" s="89">
        <f>E212/1.2/(1+B183)</f>
        <v>22844693.7815625</v>
      </c>
      <c r="G212" s="89">
        <f>G203</f>
        <v>10570239.812728969</v>
      </c>
      <c r="H212" s="89">
        <f>H203</f>
        <v>12274453.96883353</v>
      </c>
      <c r="I212" s="93">
        <f t="shared" si="52"/>
        <v>0</v>
      </c>
      <c r="J212" s="93">
        <f t="shared" si="52"/>
        <v>0</v>
      </c>
      <c r="K212" s="89" t="e">
        <f>SUM(L212:M212)</f>
        <v>#DIV/0!</v>
      </c>
      <c r="L212" s="89" t="e">
        <f>L203</f>
        <v>#DIV/0!</v>
      </c>
      <c r="M212" s="89" t="e">
        <f>M203</f>
        <v>#DIV/0!</v>
      </c>
      <c r="N212" s="104">
        <f>N203</f>
        <v>19.399999999999999</v>
      </c>
      <c r="O212" s="104">
        <f>O203</f>
        <v>17.611111111111118</v>
      </c>
      <c r="P212" s="93">
        <f>IFERROR(Q212/K212*100, )</f>
        <v>0</v>
      </c>
      <c r="Q212" s="89" t="e">
        <f>Q203</f>
        <v>#DIV/0!</v>
      </c>
      <c r="R212" s="89" t="e">
        <f>R203</f>
        <v>#DIV/0!</v>
      </c>
      <c r="S212" s="70"/>
      <c r="T212" s="70"/>
      <c r="U212" s="70"/>
    </row>
    <row r="213" spans="1:26" x14ac:dyDescent="0.2">
      <c r="A213" s="397" t="s">
        <v>72</v>
      </c>
      <c r="B213" s="397"/>
      <c r="C213" s="183"/>
      <c r="D213" s="158">
        <f>SUM(D211:D212)</f>
        <v>1</v>
      </c>
      <c r="E213" s="152">
        <f>SUM(E211:E212)</f>
        <v>309758559.74999994</v>
      </c>
      <c r="F213" s="152">
        <f>SUM(F211:F212)</f>
        <v>258132133.12499997</v>
      </c>
      <c r="G213" s="152">
        <f>SUM(G211:G212)</f>
        <v>119437737.99693753</v>
      </c>
      <c r="H213" s="152">
        <f>SUM(H211:H212)</f>
        <v>138694395.12806252</v>
      </c>
      <c r="I213" s="152" t="e">
        <f>G213/L213</f>
        <v>#DIV/0!</v>
      </c>
      <c r="J213" s="152" t="e">
        <f>H213/M213</f>
        <v>#DIV/0!</v>
      </c>
      <c r="K213" s="152" t="e">
        <f>SUM(K211:K212)</f>
        <v>#DIV/0!</v>
      </c>
      <c r="L213" s="152" t="e">
        <f>SUM(L211:L212)</f>
        <v>#DIV/0!</v>
      </c>
      <c r="M213" s="152" t="e">
        <f>SUM(M211:M212)</f>
        <v>#DIV/0!</v>
      </c>
      <c r="N213" s="90"/>
      <c r="O213" s="90"/>
      <c r="P213" s="159"/>
      <c r="Q213" s="152" t="e">
        <f>SUM(Q211:Q212)</f>
        <v>#DIV/0!</v>
      </c>
      <c r="R213" s="152" t="e">
        <f>SUM(R211:R212)</f>
        <v>#DIV/0!</v>
      </c>
      <c r="S213" s="70"/>
      <c r="T213" s="70"/>
      <c r="U213" s="70"/>
    </row>
    <row r="214" spans="1:26" x14ac:dyDescent="0.2">
      <c r="A214" s="58"/>
      <c r="B214" s="58"/>
      <c r="C214" s="58"/>
      <c r="D214" s="94"/>
      <c r="E214" s="95"/>
      <c r="F214" s="58"/>
      <c r="G214" s="97">
        <f>G205</f>
        <v>0.4627</v>
      </c>
      <c r="H214" s="97">
        <f>1-G214</f>
        <v>0.5373</v>
      </c>
      <c r="I214" s="58"/>
      <c r="J214" s="58"/>
      <c r="K214" s="58"/>
      <c r="L214" s="58"/>
      <c r="M214" s="58"/>
      <c r="N214" s="58"/>
      <c r="O214" s="58"/>
      <c r="P214" s="70"/>
      <c r="Q214" s="70"/>
      <c r="R214" s="70"/>
      <c r="S214" s="70"/>
      <c r="T214" s="70"/>
      <c r="U214" s="156"/>
      <c r="Y214" s="4"/>
      <c r="Z214" s="4"/>
    </row>
    <row r="215" spans="1:26" x14ac:dyDescent="0.2">
      <c r="A215" s="58"/>
      <c r="B215" s="58"/>
      <c r="C215" s="98"/>
      <c r="D215" s="99"/>
      <c r="E215" s="59"/>
      <c r="F215" s="157"/>
      <c r="G215" s="58"/>
      <c r="H215" s="58"/>
      <c r="I215" s="58"/>
      <c r="J215" s="58"/>
      <c r="K215" s="58"/>
      <c r="L215" s="58"/>
      <c r="M215" s="58"/>
      <c r="N215" s="58"/>
      <c r="O215" s="58"/>
      <c r="P215" s="70"/>
      <c r="Q215" s="70"/>
      <c r="R215" s="70"/>
      <c r="S215" s="70"/>
      <c r="T215" s="70"/>
      <c r="U215" s="70"/>
      <c r="Y215" s="4"/>
      <c r="Z215" s="4"/>
    </row>
    <row r="216" spans="1:26" s="8" customFormat="1" x14ac:dyDescent="0.2">
      <c r="A216" s="100"/>
      <c r="B216" s="100"/>
      <c r="C216" s="100"/>
      <c r="D216" s="101"/>
      <c r="E216" s="58"/>
      <c r="F216" s="58"/>
      <c r="G216" s="58"/>
      <c r="H216" s="58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3"/>
      <c r="T216" s="103"/>
      <c r="U216" s="103"/>
      <c r="W216" s="9"/>
      <c r="Y216" s="4"/>
      <c r="Z216" s="4"/>
    </row>
    <row r="217" spans="1:26" s="8" customFormat="1" x14ac:dyDescent="0.2">
      <c r="A217" s="120"/>
      <c r="B217" s="120"/>
      <c r="C217" s="120"/>
      <c r="D217" s="121"/>
      <c r="E217" s="117"/>
      <c r="F217" s="122"/>
      <c r="G217" s="117"/>
      <c r="H217" s="117"/>
      <c r="I217" s="117"/>
      <c r="J217" s="117"/>
      <c r="K217" s="117"/>
      <c r="L217" s="117"/>
      <c r="M217" s="117"/>
      <c r="N217" s="117"/>
      <c r="O217" s="112"/>
      <c r="P217" s="103"/>
      <c r="Q217" s="103"/>
      <c r="R217" s="103"/>
      <c r="S217" s="103"/>
      <c r="T217" s="103"/>
      <c r="U217" s="103"/>
      <c r="W217" s="9"/>
    </row>
    <row r="218" spans="1:26" s="8" customFormat="1" x14ac:dyDescent="0.2">
      <c r="A218" s="105"/>
      <c r="B218" s="105"/>
      <c r="C218" s="105"/>
      <c r="D218" s="106"/>
      <c r="E218" s="107"/>
      <c r="F218" s="107"/>
      <c r="G218" s="107"/>
      <c r="H218" s="107"/>
      <c r="I218" s="108"/>
      <c r="J218" s="108"/>
      <c r="K218" s="107"/>
      <c r="L218" s="107"/>
      <c r="M218" s="107"/>
      <c r="N218" s="109"/>
      <c r="O218" s="109"/>
      <c r="P218" s="108"/>
      <c r="Q218" s="107"/>
      <c r="R218" s="107"/>
      <c r="S218" s="103"/>
      <c r="T218" s="103"/>
      <c r="U218" s="103"/>
      <c r="W218" s="9"/>
    </row>
    <row r="219" spans="1:26" x14ac:dyDescent="0.2">
      <c r="A219" s="58"/>
      <c r="B219" s="58"/>
      <c r="C219" s="58"/>
      <c r="D219" s="61"/>
      <c r="E219" s="58"/>
      <c r="F219" s="58"/>
      <c r="G219" s="58"/>
      <c r="H219" s="66"/>
      <c r="I219" s="66"/>
      <c r="J219" s="66"/>
      <c r="K219" s="66"/>
      <c r="L219" s="66"/>
      <c r="M219" s="58"/>
      <c r="N219" s="58"/>
      <c r="O219" s="58"/>
      <c r="P219" s="58"/>
      <c r="Q219" s="58"/>
      <c r="R219" s="58"/>
      <c r="S219" s="58"/>
      <c r="T219" s="58"/>
      <c r="U219" s="58"/>
    </row>
    <row r="220" spans="1:26" x14ac:dyDescent="0.2">
      <c r="A220" s="123" t="s">
        <v>82</v>
      </c>
      <c r="B220" s="58"/>
      <c r="C220" s="58"/>
      <c r="D220" s="61"/>
      <c r="E220" s="58"/>
      <c r="F220" s="58"/>
      <c r="G220" s="58"/>
      <c r="H220" s="58"/>
      <c r="I220" s="58"/>
      <c r="J220" s="58"/>
      <c r="K220" s="124"/>
      <c r="L220" s="124"/>
      <c r="M220" s="124"/>
      <c r="N220" s="124"/>
      <c r="O220" s="124"/>
      <c r="P220" s="124"/>
      <c r="Q220" s="124"/>
      <c r="R220" s="124"/>
      <c r="S220" s="58"/>
      <c r="T220" s="58"/>
      <c r="U220" s="58"/>
    </row>
    <row r="221" spans="1:26" ht="66.75" customHeight="1" x14ac:dyDescent="0.2">
      <c r="A221" s="184" t="s">
        <v>83</v>
      </c>
      <c r="B221" s="125" t="str">
        <f>C169</f>
        <v>Селлер</v>
      </c>
      <c r="C221" s="126" t="s">
        <v>84</v>
      </c>
      <c r="D221" s="127" t="s">
        <v>85</v>
      </c>
      <c r="E221" s="126" t="s">
        <v>86</v>
      </c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9"/>
      <c r="W221" s="1"/>
    </row>
    <row r="222" spans="1:26" ht="13.5" customHeight="1" x14ac:dyDescent="0.2">
      <c r="A222" s="128" t="s">
        <v>10</v>
      </c>
      <c r="B222" s="129" t="str">
        <f>C33</f>
        <v>НРА</v>
      </c>
      <c r="C222" s="130">
        <f>E55</f>
        <v>215748432.80219597</v>
      </c>
      <c r="D222" s="160" t="e">
        <f>K55</f>
        <v>#DIV/0!</v>
      </c>
      <c r="E222" s="160">
        <f>IFERROR(C222/D222,0)</f>
        <v>0</v>
      </c>
      <c r="F222" s="66"/>
      <c r="G222" s="133"/>
      <c r="H222" s="66"/>
      <c r="I222" s="133"/>
      <c r="J222" s="133"/>
      <c r="K222" s="133"/>
      <c r="L222" s="133"/>
      <c r="M222" s="58"/>
      <c r="N222" s="58"/>
      <c r="O222" s="58"/>
      <c r="P222" s="58"/>
      <c r="Q222" s="58"/>
      <c r="R222" s="58"/>
      <c r="S222" s="58"/>
      <c r="T222" s="58"/>
      <c r="U222" s="59"/>
      <c r="W222" s="1"/>
    </row>
    <row r="223" spans="1:26" ht="13.5" customHeight="1" x14ac:dyDescent="0.2">
      <c r="A223" s="128" t="s">
        <v>78</v>
      </c>
      <c r="B223" s="129" t="str">
        <f t="shared" ref="B223:B226" si="53">C34</f>
        <v>НРА</v>
      </c>
      <c r="C223" s="130">
        <f>E94</f>
        <v>251195385.87891498</v>
      </c>
      <c r="D223" s="160" t="e">
        <f>K94</f>
        <v>#DIV/0!</v>
      </c>
      <c r="E223" s="160">
        <f>IFERROR(C223/D223,0)</f>
        <v>0</v>
      </c>
      <c r="F223" s="66"/>
      <c r="G223" s="133"/>
      <c r="H223" s="66"/>
      <c r="I223" s="161"/>
      <c r="J223" s="133"/>
      <c r="K223" s="133"/>
      <c r="L223" s="133"/>
      <c r="M223" s="58"/>
      <c r="N223" s="58"/>
      <c r="O223" s="58"/>
      <c r="P223" s="58"/>
      <c r="Q223" s="58"/>
      <c r="R223" s="58"/>
      <c r="S223" s="58"/>
      <c r="T223" s="58"/>
      <c r="U223" s="59"/>
      <c r="W223" s="1"/>
    </row>
    <row r="224" spans="1:26" ht="13.5" customHeight="1" x14ac:dyDescent="0.2">
      <c r="A224" s="128" t="s">
        <v>80</v>
      </c>
      <c r="B224" s="129" t="str">
        <f t="shared" si="53"/>
        <v>НРА</v>
      </c>
      <c r="C224" s="130">
        <f>E133</f>
        <v>325784032.51448995</v>
      </c>
      <c r="D224" s="160" t="e">
        <f>K133</f>
        <v>#DIV/0!</v>
      </c>
      <c r="E224" s="160">
        <f>IFERROR(C224/D224,0)</f>
        <v>0</v>
      </c>
      <c r="F224" s="66"/>
      <c r="G224" s="133"/>
      <c r="H224" s="66"/>
      <c r="I224" s="161"/>
      <c r="J224" s="133"/>
      <c r="K224" s="133"/>
      <c r="L224" s="133"/>
      <c r="M224" s="58"/>
      <c r="N224" s="58"/>
      <c r="O224" s="58"/>
      <c r="P224" s="58"/>
      <c r="Q224" s="58"/>
      <c r="R224" s="58"/>
      <c r="S224" s="58"/>
      <c r="T224" s="58"/>
      <c r="U224" s="59"/>
      <c r="W224" s="1"/>
    </row>
    <row r="225" spans="1:23" ht="13.5" customHeight="1" x14ac:dyDescent="0.2">
      <c r="A225" s="128" t="s">
        <v>176</v>
      </c>
      <c r="B225" s="129" t="str">
        <f t="shared" si="53"/>
        <v>НРА</v>
      </c>
      <c r="C225" s="130">
        <f>E172</f>
        <v>86029426.310000002</v>
      </c>
      <c r="D225" s="160" t="e">
        <f>I172</f>
        <v>#DIV/0!</v>
      </c>
      <c r="E225" s="160">
        <f>IFERROR(C225/D225,0)</f>
        <v>0</v>
      </c>
      <c r="F225" s="66"/>
      <c r="G225" s="133"/>
      <c r="H225" s="66"/>
      <c r="I225" s="161"/>
      <c r="J225" s="133"/>
      <c r="K225" s="133"/>
      <c r="L225" s="133"/>
      <c r="M225" s="58"/>
      <c r="N225" s="58"/>
      <c r="O225" s="58"/>
      <c r="P225" s="58"/>
      <c r="Q225" s="58"/>
      <c r="R225" s="58"/>
      <c r="S225" s="58"/>
      <c r="T225" s="58"/>
      <c r="U225" s="59"/>
      <c r="W225" s="1"/>
    </row>
    <row r="226" spans="1:23" ht="13.5" customHeight="1" x14ac:dyDescent="0.2">
      <c r="A226" s="128" t="s">
        <v>188</v>
      </c>
      <c r="B226" s="129" t="str">
        <f t="shared" si="53"/>
        <v>НРА</v>
      </c>
      <c r="C226" s="130">
        <f>E211</f>
        <v>282344927.21212494</v>
      </c>
      <c r="D226" s="160" t="e">
        <f>K211</f>
        <v>#DIV/0!</v>
      </c>
      <c r="E226" s="160">
        <f>IFERROR(C226/D226,0)</f>
        <v>0</v>
      </c>
      <c r="F226" s="66"/>
      <c r="G226" s="133"/>
      <c r="H226" s="66"/>
      <c r="I226" s="161"/>
      <c r="J226" s="133"/>
      <c r="K226" s="133"/>
      <c r="L226" s="133"/>
      <c r="M226" s="58"/>
      <c r="N226" s="58"/>
      <c r="O226" s="58"/>
      <c r="P226" s="58"/>
      <c r="Q226" s="58"/>
      <c r="R226" s="58"/>
      <c r="S226" s="58"/>
      <c r="T226" s="58"/>
      <c r="U226" s="59"/>
      <c r="W226" s="1"/>
    </row>
    <row r="227" spans="1:23" ht="13.5" customHeight="1" x14ac:dyDescent="0.2">
      <c r="A227" s="128" t="s">
        <v>72</v>
      </c>
      <c r="B227" s="128"/>
      <c r="C227" s="130">
        <f>SUM(C222:C226)</f>
        <v>1161102204.7177258</v>
      </c>
      <c r="D227" s="160" t="e">
        <f>SUM(D222:D226)</f>
        <v>#DIV/0!</v>
      </c>
      <c r="E227" s="160" t="e">
        <f>C227/D227</f>
        <v>#DIV/0!</v>
      </c>
      <c r="F227" s="66"/>
      <c r="G227" s="133"/>
      <c r="H227" s="162"/>
      <c r="I227" s="124"/>
      <c r="J227" s="133"/>
      <c r="K227" s="133"/>
      <c r="L227" s="133"/>
      <c r="M227" s="58"/>
      <c r="N227" s="58"/>
      <c r="O227" s="124"/>
      <c r="P227" s="124"/>
      <c r="Q227" s="58"/>
      <c r="R227" s="58"/>
      <c r="S227" s="58"/>
      <c r="T227" s="58"/>
      <c r="U227" s="59"/>
      <c r="W227" s="1"/>
    </row>
    <row r="228" spans="1:23" x14ac:dyDescent="0.2">
      <c r="A228" s="58"/>
      <c r="B228" s="58"/>
      <c r="C228" s="58"/>
      <c r="D228" s="132"/>
      <c r="E228" s="58"/>
      <c r="F228" s="66"/>
      <c r="G228" s="133"/>
      <c r="H228" s="133"/>
      <c r="I228" s="133"/>
      <c r="J228" s="133"/>
      <c r="K228" s="133"/>
      <c r="L228" s="133"/>
      <c r="M228" s="58"/>
      <c r="N228" s="58"/>
      <c r="O228" s="58"/>
      <c r="P228" s="58"/>
      <c r="Q228" s="58"/>
      <c r="R228" s="58"/>
      <c r="S228" s="58"/>
      <c r="T228" s="58"/>
      <c r="U228" s="59"/>
      <c r="W228" s="1"/>
    </row>
    <row r="229" spans="1:23" x14ac:dyDescent="0.2">
      <c r="A229" s="123" t="s">
        <v>87</v>
      </c>
      <c r="B229" s="134"/>
      <c r="C229" s="66"/>
      <c r="D229" s="61"/>
      <c r="E229" s="58"/>
      <c r="F229" s="58"/>
      <c r="G229" s="133"/>
      <c r="H229" s="133"/>
      <c r="I229" s="133"/>
      <c r="J229" s="133"/>
      <c r="K229" s="133"/>
      <c r="L229" s="133"/>
      <c r="M229" s="58"/>
      <c r="N229" s="58"/>
      <c r="O229" s="58"/>
      <c r="P229" s="58"/>
      <c r="Q229" s="58"/>
      <c r="R229" s="58"/>
      <c r="S229" s="58"/>
      <c r="T229" s="58"/>
      <c r="U229" s="59"/>
      <c r="W229" s="1"/>
    </row>
    <row r="230" spans="1:23" ht="25.5" x14ac:dyDescent="0.2">
      <c r="A230" s="184" t="s">
        <v>83</v>
      </c>
      <c r="B230" s="125" t="str">
        <f t="shared" ref="B230:B235" si="54">B221</f>
        <v>Селлер</v>
      </c>
      <c r="C230" s="126" t="s">
        <v>84</v>
      </c>
      <c r="D230" s="127" t="s">
        <v>85</v>
      </c>
      <c r="E230" s="126" t="s">
        <v>86</v>
      </c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9"/>
      <c r="W230" s="1"/>
    </row>
    <row r="231" spans="1:23" x14ac:dyDescent="0.2">
      <c r="A231" s="128" t="str">
        <f>A222</f>
        <v>Этап размещения 1</v>
      </c>
      <c r="B231" s="129" t="str">
        <f t="shared" si="54"/>
        <v>НРА</v>
      </c>
      <c r="C231" s="130">
        <f>E56</f>
        <v>22437074.817804001</v>
      </c>
      <c r="D231" s="160" t="e">
        <f>K56</f>
        <v>#DIV/0!</v>
      </c>
      <c r="E231" s="160">
        <f>IFERROR(C231/D231,0)</f>
        <v>0</v>
      </c>
      <c r="F231" s="14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9"/>
      <c r="W231" s="1"/>
    </row>
    <row r="232" spans="1:23" x14ac:dyDescent="0.2">
      <c r="A232" s="128" t="str">
        <f t="shared" ref="A232:A235" si="55">A223</f>
        <v>Этап размещения 2</v>
      </c>
      <c r="B232" s="129" t="str">
        <f t="shared" si="54"/>
        <v>НРА</v>
      </c>
      <c r="C232" s="130">
        <f>E95</f>
        <v>24389239.331084996</v>
      </c>
      <c r="D232" s="160" t="e">
        <f>K95</f>
        <v>#DIV/0!</v>
      </c>
      <c r="E232" s="160">
        <f>IFERROR(C232/D232,0)</f>
        <v>0</v>
      </c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9"/>
      <c r="W232" s="1"/>
    </row>
    <row r="233" spans="1:23" x14ac:dyDescent="0.2">
      <c r="A233" s="128" t="str">
        <f t="shared" si="55"/>
        <v>Этап размещения 3</v>
      </c>
      <c r="B233" s="129" t="str">
        <f t="shared" si="54"/>
        <v>НРА</v>
      </c>
      <c r="C233" s="130">
        <f>E134</f>
        <v>31631252.745509997</v>
      </c>
      <c r="D233" s="160" t="e">
        <f>K134</f>
        <v>#DIV/0!</v>
      </c>
      <c r="E233" s="160">
        <f>IFERROR(C233/D233,0)</f>
        <v>0</v>
      </c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9"/>
      <c r="W233" s="1"/>
    </row>
    <row r="234" spans="1:23" x14ac:dyDescent="0.2">
      <c r="A234" s="128" t="str">
        <f t="shared" si="55"/>
        <v>Этап размещения 4</v>
      </c>
      <c r="B234" s="129" t="str">
        <f t="shared" si="54"/>
        <v>НРА</v>
      </c>
      <c r="C234" s="130">
        <f>E173</f>
        <v>0</v>
      </c>
      <c r="D234" s="160">
        <f>I173</f>
        <v>0</v>
      </c>
      <c r="E234" s="160">
        <f>IFERROR(C234/D234,0)</f>
        <v>0</v>
      </c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9"/>
      <c r="W234" s="1"/>
    </row>
    <row r="235" spans="1:23" x14ac:dyDescent="0.2">
      <c r="A235" s="128" t="str">
        <f t="shared" si="55"/>
        <v>Этап размещения 5</v>
      </c>
      <c r="B235" s="129" t="str">
        <f t="shared" si="54"/>
        <v>НРА</v>
      </c>
      <c r="C235" s="130">
        <f>E212</f>
        <v>27413632.537875</v>
      </c>
      <c r="D235" s="160" t="e">
        <f>K212</f>
        <v>#DIV/0!</v>
      </c>
      <c r="E235" s="160">
        <f>IFERROR(C235/D235,0)</f>
        <v>0</v>
      </c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9"/>
      <c r="W235" s="1"/>
    </row>
    <row r="236" spans="1:23" x14ac:dyDescent="0.2">
      <c r="A236" s="128" t="s">
        <v>72</v>
      </c>
      <c r="B236" s="128"/>
      <c r="C236" s="130">
        <f>SUM(C231:C235)</f>
        <v>105871199.43227398</v>
      </c>
      <c r="D236" s="160" t="e">
        <f>SUM(D231:D235)</f>
        <v>#DIV/0!</v>
      </c>
      <c r="E236" s="160" t="e">
        <f>C236/D236</f>
        <v>#DIV/0!</v>
      </c>
      <c r="F236" s="14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9"/>
      <c r="W236" s="1"/>
    </row>
    <row r="237" spans="1:23" x14ac:dyDescent="0.2">
      <c r="A237" s="62"/>
      <c r="B237" s="62"/>
      <c r="C237" s="66"/>
      <c r="D237" s="6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9"/>
      <c r="W237" s="1"/>
    </row>
    <row r="238" spans="1:23" x14ac:dyDescent="0.2">
      <c r="A238" s="62"/>
      <c r="B238" s="62"/>
      <c r="C238" s="66"/>
      <c r="D238" s="61"/>
      <c r="E238" s="58"/>
      <c r="F238" s="58"/>
      <c r="G238" s="58"/>
      <c r="H238" s="145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9"/>
      <c r="W238" s="1"/>
    </row>
    <row r="239" spans="1:23" x14ac:dyDescent="0.2">
      <c r="A239" s="123" t="s">
        <v>179</v>
      </c>
      <c r="B239" s="135"/>
      <c r="C239" s="131"/>
      <c r="D239" s="136"/>
      <c r="E239" s="114"/>
      <c r="F239" s="58"/>
      <c r="G239" s="114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9"/>
      <c r="W239" s="1"/>
    </row>
    <row r="240" spans="1:23" ht="25.5" x14ac:dyDescent="0.2">
      <c r="A240" s="414" t="s">
        <v>83</v>
      </c>
      <c r="B240" s="415"/>
      <c r="C240" s="126" t="s">
        <v>84</v>
      </c>
      <c r="D240" s="127" t="s">
        <v>85</v>
      </c>
      <c r="E240" s="126" t="s">
        <v>86</v>
      </c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9"/>
      <c r="U240" s="58"/>
      <c r="W240" s="1"/>
    </row>
    <row r="241" spans="1:23" x14ac:dyDescent="0.2">
      <c r="A241" s="128" t="str">
        <f>A222</f>
        <v>Этап размещения 1</v>
      </c>
      <c r="B241" s="137" t="str">
        <f>B222</f>
        <v>НРА</v>
      </c>
      <c r="C241" s="130">
        <f t="shared" ref="C241:D245" si="56">C222+C231</f>
        <v>238185507.61999997</v>
      </c>
      <c r="D241" s="160" t="e">
        <f t="shared" si="56"/>
        <v>#DIV/0!</v>
      </c>
      <c r="E241" s="160" t="e">
        <f>C241/D241</f>
        <v>#DIV/0!</v>
      </c>
      <c r="F241" s="58"/>
      <c r="G241" s="58"/>
      <c r="H241" s="58"/>
      <c r="I241" s="66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9"/>
      <c r="U241" s="58"/>
      <c r="W241" s="1"/>
    </row>
    <row r="242" spans="1:23" x14ac:dyDescent="0.2">
      <c r="A242" s="128" t="str">
        <f t="shared" ref="A242:B245" si="57">A223</f>
        <v>Этап размещения 2</v>
      </c>
      <c r="B242" s="137" t="str">
        <f t="shared" si="57"/>
        <v>НРА</v>
      </c>
      <c r="C242" s="130">
        <f t="shared" si="56"/>
        <v>275584625.20999998</v>
      </c>
      <c r="D242" s="160" t="e">
        <f t="shared" si="56"/>
        <v>#DIV/0!</v>
      </c>
      <c r="E242" s="160" t="e">
        <f t="shared" ref="E242:E245" si="58">C242/D242</f>
        <v>#DIV/0!</v>
      </c>
      <c r="F242" s="58"/>
      <c r="G242" s="58"/>
      <c r="H242" s="58"/>
      <c r="I242" s="163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9"/>
      <c r="U242" s="58"/>
      <c r="W242" s="1"/>
    </row>
    <row r="243" spans="1:23" x14ac:dyDescent="0.2">
      <c r="A243" s="128" t="str">
        <f t="shared" si="57"/>
        <v>Этап размещения 3</v>
      </c>
      <c r="B243" s="137" t="str">
        <f t="shared" si="57"/>
        <v>НРА</v>
      </c>
      <c r="C243" s="130">
        <f t="shared" si="56"/>
        <v>357415285.25999993</v>
      </c>
      <c r="D243" s="160" t="e">
        <f t="shared" si="56"/>
        <v>#DIV/0!</v>
      </c>
      <c r="E243" s="160" t="e">
        <f t="shared" si="58"/>
        <v>#DIV/0!</v>
      </c>
      <c r="F243" s="58"/>
      <c r="G243" s="58"/>
      <c r="H243" s="58"/>
      <c r="I243" s="163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9"/>
      <c r="U243" s="58"/>
      <c r="W243" s="1"/>
    </row>
    <row r="244" spans="1:23" x14ac:dyDescent="0.2">
      <c r="A244" s="128" t="str">
        <f t="shared" si="57"/>
        <v>Этап размещения 4</v>
      </c>
      <c r="B244" s="137" t="str">
        <f t="shared" si="57"/>
        <v>НРА</v>
      </c>
      <c r="C244" s="130">
        <f t="shared" si="56"/>
        <v>86029426.310000002</v>
      </c>
      <c r="D244" s="160" t="e">
        <f t="shared" si="56"/>
        <v>#DIV/0!</v>
      </c>
      <c r="E244" s="160" t="e">
        <f t="shared" si="58"/>
        <v>#DIV/0!</v>
      </c>
      <c r="F244" s="58"/>
      <c r="G244" s="58"/>
      <c r="H244" s="58"/>
      <c r="I244" s="163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9"/>
      <c r="U244" s="58"/>
      <c r="W244" s="1"/>
    </row>
    <row r="245" spans="1:23" x14ac:dyDescent="0.2">
      <c r="A245" s="128" t="str">
        <f t="shared" si="57"/>
        <v>Этап размещения 5</v>
      </c>
      <c r="B245" s="137" t="str">
        <f t="shared" si="57"/>
        <v>НРА</v>
      </c>
      <c r="C245" s="130">
        <f t="shared" si="56"/>
        <v>309758559.74999994</v>
      </c>
      <c r="D245" s="160" t="e">
        <f t="shared" si="56"/>
        <v>#DIV/0!</v>
      </c>
      <c r="E245" s="160" t="e">
        <f t="shared" si="58"/>
        <v>#DIV/0!</v>
      </c>
      <c r="F245" s="58"/>
      <c r="G245" s="58"/>
      <c r="H245" s="58"/>
      <c r="I245" s="163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9"/>
      <c r="U245" s="58"/>
      <c r="W245" s="1"/>
    </row>
    <row r="246" spans="1:23" x14ac:dyDescent="0.2">
      <c r="A246" s="412" t="s">
        <v>72</v>
      </c>
      <c r="B246" s="413"/>
      <c r="C246" s="130">
        <f>SUM(C241:C245)</f>
        <v>1266973404.1499999</v>
      </c>
      <c r="D246" s="160" t="e">
        <f>SUM(D241:D245)</f>
        <v>#DIV/0!</v>
      </c>
      <c r="E246" s="160" t="e">
        <f>C246/D246</f>
        <v>#DIV/0!</v>
      </c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9"/>
      <c r="U246" s="58"/>
      <c r="W246" s="1"/>
    </row>
    <row r="247" spans="1:23" x14ac:dyDescent="0.2">
      <c r="A247" s="138"/>
      <c r="B247" s="131"/>
      <c r="C247" s="131"/>
      <c r="D247" s="139"/>
      <c r="E247" s="140"/>
      <c r="F247" s="58"/>
      <c r="G247" s="131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9"/>
      <c r="W247" s="1"/>
    </row>
    <row r="248" spans="1:23" x14ac:dyDescent="0.2">
      <c r="A248" s="138"/>
      <c r="B248" s="131"/>
      <c r="C248" s="131"/>
      <c r="D248" s="141"/>
      <c r="E248" s="114"/>
      <c r="F248" s="58"/>
      <c r="G248" s="140"/>
      <c r="H248" s="140"/>
      <c r="I248" s="114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</row>
    <row r="249" spans="1:23" ht="90" customHeight="1" x14ac:dyDescent="0.2">
      <c r="A249" s="142" t="s">
        <v>88</v>
      </c>
      <c r="B249" s="164">
        <f>ROUND(C246,2)</f>
        <v>1266973404.1500001</v>
      </c>
      <c r="C249" s="66"/>
      <c r="D249" s="143"/>
      <c r="E249" s="76"/>
      <c r="F249" s="76"/>
      <c r="G249" s="76"/>
      <c r="H249" s="76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</row>
    <row r="250" spans="1:23" x14ac:dyDescent="0.2">
      <c r="A250" s="58"/>
      <c r="B250" s="58"/>
      <c r="C250" s="58"/>
      <c r="D250" s="144"/>
      <c r="E250" s="58"/>
      <c r="F250" s="14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</row>
    <row r="251" spans="1:23" x14ac:dyDescent="0.2">
      <c r="A251" s="62"/>
      <c r="B251" s="58"/>
      <c r="C251" s="58"/>
      <c r="D251" s="77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1:23" x14ac:dyDescent="0.2">
      <c r="A252" s="58"/>
      <c r="B252" s="58"/>
      <c r="C252" s="58"/>
      <c r="D252" s="6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3" ht="18" customHeight="1" x14ac:dyDescent="0.2">
      <c r="A253" s="385" t="s">
        <v>16</v>
      </c>
      <c r="B253" s="385" t="s">
        <v>178</v>
      </c>
      <c r="C253" s="399" t="s">
        <v>90</v>
      </c>
      <c r="D253" s="400"/>
      <c r="E253" s="400"/>
      <c r="F253" s="401"/>
      <c r="G253" s="402" t="s">
        <v>91</v>
      </c>
      <c r="H253" s="403"/>
      <c r="I253" s="403"/>
      <c r="J253" s="403"/>
      <c r="K253" s="403"/>
      <c r="L253" s="403"/>
      <c r="M253" s="403"/>
      <c r="N253" s="403"/>
      <c r="O253" s="403"/>
      <c r="P253" s="403"/>
      <c r="Q253" s="404"/>
      <c r="R253" s="58"/>
      <c r="S253" s="58"/>
      <c r="T253" s="58"/>
      <c r="U253" s="58"/>
    </row>
    <row r="254" spans="1:23" ht="18" customHeight="1" x14ac:dyDescent="0.2">
      <c r="A254" s="386"/>
      <c r="B254" s="386"/>
      <c r="C254" s="408" t="s">
        <v>92</v>
      </c>
      <c r="D254" s="409"/>
      <c r="E254" s="408" t="s">
        <v>93</v>
      </c>
      <c r="F254" s="409"/>
      <c r="G254" s="405"/>
      <c r="H254" s="406"/>
      <c r="I254" s="406"/>
      <c r="J254" s="406"/>
      <c r="K254" s="406"/>
      <c r="L254" s="406"/>
      <c r="M254" s="406"/>
      <c r="N254" s="406"/>
      <c r="O254" s="406"/>
      <c r="P254" s="406"/>
      <c r="Q254" s="407"/>
      <c r="R254" s="58"/>
      <c r="S254" s="58"/>
      <c r="T254" s="58"/>
      <c r="U254" s="58"/>
    </row>
    <row r="255" spans="1:23" ht="18" customHeight="1" x14ac:dyDescent="0.2">
      <c r="A255" s="387"/>
      <c r="B255" s="387"/>
      <c r="C255" s="186" t="s">
        <v>94</v>
      </c>
      <c r="D255" s="146" t="s">
        <v>95</v>
      </c>
      <c r="E255" s="186" t="s">
        <v>94</v>
      </c>
      <c r="F255" s="186" t="s">
        <v>95</v>
      </c>
      <c r="G255" s="147">
        <v>44228</v>
      </c>
      <c r="H255" s="147">
        <v>44256</v>
      </c>
      <c r="I255" s="147">
        <v>44287</v>
      </c>
      <c r="J255" s="147">
        <v>44317</v>
      </c>
      <c r="K255" s="147">
        <v>44348</v>
      </c>
      <c r="L255" s="147">
        <v>44378</v>
      </c>
      <c r="M255" s="147">
        <v>44409</v>
      </c>
      <c r="N255" s="147">
        <v>44440</v>
      </c>
      <c r="O255" s="147">
        <v>44470</v>
      </c>
      <c r="P255" s="147">
        <v>44501</v>
      </c>
      <c r="Q255" s="147">
        <v>44531</v>
      </c>
      <c r="R255" s="58"/>
      <c r="S255" s="58"/>
      <c r="T255" s="58"/>
      <c r="U255" s="58"/>
    </row>
    <row r="256" spans="1:23" x14ac:dyDescent="0.2">
      <c r="A256" s="87" t="str">
        <f t="shared" ref="A256:A270" si="59">A33</f>
        <v>Первый</v>
      </c>
      <c r="B256" s="91">
        <f>'детальное предложение 2022'!B256</f>
        <v>0</v>
      </c>
      <c r="C256" s="148">
        <v>6.999999999999984E-2</v>
      </c>
      <c r="D256" s="148">
        <v>1.0499999999999998</v>
      </c>
      <c r="E256" s="148">
        <v>0</v>
      </c>
      <c r="F256" s="148">
        <v>0.91999999999999993</v>
      </c>
      <c r="G256" s="165">
        <v>0.08</v>
      </c>
      <c r="H256" s="165">
        <v>0.09</v>
      </c>
      <c r="I256" s="165">
        <v>0.11999999999999988</v>
      </c>
      <c r="J256" s="165">
        <v>-3.0000000000000027E-2</v>
      </c>
      <c r="K256" s="165">
        <v>0</v>
      </c>
      <c r="L256" s="165">
        <v>-0.20999999999999996</v>
      </c>
      <c r="M256" s="165">
        <v>-0.05</v>
      </c>
      <c r="N256" s="165">
        <v>0.46</v>
      </c>
      <c r="O256" s="165">
        <v>0.4</v>
      </c>
      <c r="P256" s="165">
        <v>0.37</v>
      </c>
      <c r="Q256" s="165">
        <v>0.11</v>
      </c>
      <c r="R256" s="58"/>
      <c r="S256" s="58"/>
      <c r="T256" s="58"/>
      <c r="U256" s="58"/>
    </row>
    <row r="257" spans="1:21" x14ac:dyDescent="0.2">
      <c r="A257" s="87" t="str">
        <f t="shared" si="59"/>
        <v>Россия 1</v>
      </c>
      <c r="B257" s="91">
        <f>'детальное предложение 2022'!B257</f>
        <v>0</v>
      </c>
      <c r="C257" s="148">
        <v>7.0000000000000062E-2</v>
      </c>
      <c r="D257" s="148">
        <v>0.62999999999999989</v>
      </c>
      <c r="E257" s="148">
        <v>0</v>
      </c>
      <c r="F257" s="148">
        <v>0.52</v>
      </c>
      <c r="G257" s="165">
        <v>0.08</v>
      </c>
      <c r="H257" s="165">
        <v>0.09</v>
      </c>
      <c r="I257" s="165">
        <v>0.11999999999999988</v>
      </c>
      <c r="J257" s="165">
        <v>-3.0000000000000027E-2</v>
      </c>
      <c r="K257" s="165">
        <v>0</v>
      </c>
      <c r="L257" s="165">
        <v>-0.20999999999999996</v>
      </c>
      <c r="M257" s="165">
        <v>-0.05</v>
      </c>
      <c r="N257" s="165">
        <v>0.46</v>
      </c>
      <c r="O257" s="165">
        <v>0.4</v>
      </c>
      <c r="P257" s="165">
        <v>0.37</v>
      </c>
      <c r="Q257" s="165">
        <v>0.11</v>
      </c>
      <c r="R257" s="58"/>
      <c r="S257" s="58"/>
      <c r="T257" s="58"/>
      <c r="U257" s="58"/>
    </row>
    <row r="258" spans="1:21" x14ac:dyDescent="0.2">
      <c r="A258" s="87" t="str">
        <f t="shared" si="59"/>
        <v>НТВ</v>
      </c>
      <c r="B258" s="91">
        <f>'детальное предложение 2022'!B258</f>
        <v>0</v>
      </c>
      <c r="C258" s="148">
        <v>7.0000000000000062E-2</v>
      </c>
      <c r="D258" s="148">
        <v>0.83000000000000007</v>
      </c>
      <c r="E258" s="148">
        <v>0</v>
      </c>
      <c r="F258" s="148">
        <v>0.71000000000000019</v>
      </c>
      <c r="G258" s="165">
        <v>0.08</v>
      </c>
      <c r="H258" s="165">
        <v>0.09</v>
      </c>
      <c r="I258" s="165">
        <v>0.11999999999999988</v>
      </c>
      <c r="J258" s="165">
        <v>-3.0000000000000027E-2</v>
      </c>
      <c r="K258" s="165">
        <v>0</v>
      </c>
      <c r="L258" s="165">
        <v>-0.20999999999999996</v>
      </c>
      <c r="M258" s="165">
        <v>-0.05</v>
      </c>
      <c r="N258" s="165">
        <v>0.46</v>
      </c>
      <c r="O258" s="165">
        <v>0.4</v>
      </c>
      <c r="P258" s="165">
        <v>0.37</v>
      </c>
      <c r="Q258" s="165">
        <v>0.11</v>
      </c>
      <c r="R258" s="58"/>
      <c r="S258" s="58"/>
      <c r="T258" s="58"/>
      <c r="U258" s="58"/>
    </row>
    <row r="259" spans="1:21" x14ac:dyDescent="0.2">
      <c r="A259" s="87" t="str">
        <f t="shared" si="59"/>
        <v>ТНТ</v>
      </c>
      <c r="B259" s="91">
        <f>'детальное предложение 2022'!B259</f>
        <v>0</v>
      </c>
      <c r="C259" s="148">
        <v>7.0000000000000062E-2</v>
      </c>
      <c r="D259" s="148">
        <v>0.74</v>
      </c>
      <c r="E259" s="148">
        <v>0</v>
      </c>
      <c r="F259" s="148">
        <v>0.62999999999999989</v>
      </c>
      <c r="G259" s="165">
        <v>0.08</v>
      </c>
      <c r="H259" s="165">
        <v>0.09</v>
      </c>
      <c r="I259" s="165">
        <v>0.11999999999999988</v>
      </c>
      <c r="J259" s="165">
        <v>-3.0000000000000027E-2</v>
      </c>
      <c r="K259" s="165">
        <v>0</v>
      </c>
      <c r="L259" s="165">
        <v>-0.20999999999999996</v>
      </c>
      <c r="M259" s="165">
        <v>-0.05</v>
      </c>
      <c r="N259" s="165">
        <v>0.46</v>
      </c>
      <c r="O259" s="165">
        <v>0.4</v>
      </c>
      <c r="P259" s="165">
        <v>0.37</v>
      </c>
      <c r="Q259" s="165">
        <v>0.11</v>
      </c>
      <c r="R259" s="58"/>
      <c r="S259" s="58"/>
      <c r="T259" s="58"/>
      <c r="U259" s="58"/>
    </row>
    <row r="260" spans="1:21" x14ac:dyDescent="0.2">
      <c r="A260" s="87" t="str">
        <f t="shared" si="59"/>
        <v>СТС</v>
      </c>
      <c r="B260" s="91">
        <f>'детальное предложение 2022'!B260</f>
        <v>0</v>
      </c>
      <c r="C260" s="148">
        <v>7.0000000000000062E-2</v>
      </c>
      <c r="D260" s="148">
        <v>0.64999999999999991</v>
      </c>
      <c r="E260" s="148">
        <v>0</v>
      </c>
      <c r="F260" s="148">
        <v>0.54</v>
      </c>
      <c r="G260" s="165">
        <v>0.08</v>
      </c>
      <c r="H260" s="165">
        <v>0.09</v>
      </c>
      <c r="I260" s="165">
        <v>0.11999999999999988</v>
      </c>
      <c r="J260" s="165">
        <v>-3.0000000000000027E-2</v>
      </c>
      <c r="K260" s="165">
        <v>0</v>
      </c>
      <c r="L260" s="165">
        <v>-0.20999999999999996</v>
      </c>
      <c r="M260" s="165">
        <v>-0.05</v>
      </c>
      <c r="N260" s="165">
        <v>0.46</v>
      </c>
      <c r="O260" s="165">
        <v>0.4</v>
      </c>
      <c r="P260" s="165">
        <v>0.37</v>
      </c>
      <c r="Q260" s="165">
        <v>0.11</v>
      </c>
      <c r="R260" s="58"/>
      <c r="S260" s="58"/>
      <c r="T260" s="58"/>
      <c r="U260" s="58"/>
    </row>
    <row r="261" spans="1:21" x14ac:dyDescent="0.2">
      <c r="A261" s="87" t="str">
        <f t="shared" si="59"/>
        <v>5-канал</v>
      </c>
      <c r="B261" s="91">
        <f>'детальное предложение 2022'!B261</f>
        <v>0</v>
      </c>
      <c r="C261" s="148">
        <v>7.0000000000000062E-2</v>
      </c>
      <c r="D261" s="148">
        <v>0.34000000000000008</v>
      </c>
      <c r="E261" s="148">
        <v>0</v>
      </c>
      <c r="F261" s="148">
        <v>0.25</v>
      </c>
      <c r="G261" s="165">
        <v>0.08</v>
      </c>
      <c r="H261" s="165">
        <v>0.09</v>
      </c>
      <c r="I261" s="165">
        <v>0.11999999999999988</v>
      </c>
      <c r="J261" s="165">
        <v>-3.0000000000000027E-2</v>
      </c>
      <c r="K261" s="165">
        <v>0</v>
      </c>
      <c r="L261" s="165">
        <v>-0.20999999999999996</v>
      </c>
      <c r="M261" s="165">
        <v>-0.05</v>
      </c>
      <c r="N261" s="165">
        <v>0.46</v>
      </c>
      <c r="O261" s="165">
        <v>0.4</v>
      </c>
      <c r="P261" s="165">
        <v>0.37</v>
      </c>
      <c r="Q261" s="165">
        <v>0.11</v>
      </c>
      <c r="R261" s="58"/>
      <c r="S261" s="58"/>
      <c r="T261" s="58"/>
      <c r="U261" s="58"/>
    </row>
    <row r="262" spans="1:21" x14ac:dyDescent="0.2">
      <c r="A262" s="87" t="str">
        <f t="shared" si="59"/>
        <v>РЕН ТВ</v>
      </c>
      <c r="B262" s="91">
        <f>'детальное предложение 2022'!B262</f>
        <v>0</v>
      </c>
      <c r="C262" s="148">
        <v>7.0000000000000062E-2</v>
      </c>
      <c r="D262" s="148">
        <v>0.34000000000000008</v>
      </c>
      <c r="E262" s="148">
        <v>0</v>
      </c>
      <c r="F262" s="148">
        <v>0.25</v>
      </c>
      <c r="G262" s="165">
        <v>0.08</v>
      </c>
      <c r="H262" s="165">
        <v>0.09</v>
      </c>
      <c r="I262" s="165">
        <v>0.11999999999999988</v>
      </c>
      <c r="J262" s="165">
        <v>-3.0000000000000027E-2</v>
      </c>
      <c r="K262" s="165">
        <v>0</v>
      </c>
      <c r="L262" s="165">
        <v>-0.20999999999999996</v>
      </c>
      <c r="M262" s="165">
        <v>-0.05</v>
      </c>
      <c r="N262" s="165">
        <v>0.46</v>
      </c>
      <c r="O262" s="165">
        <v>0.4</v>
      </c>
      <c r="P262" s="165">
        <v>0.37</v>
      </c>
      <c r="Q262" s="165">
        <v>0.11</v>
      </c>
      <c r="R262" s="58"/>
      <c r="S262" s="58"/>
      <c r="T262" s="58"/>
      <c r="U262" s="58"/>
    </row>
    <row r="263" spans="1:21" x14ac:dyDescent="0.2">
      <c r="A263" s="87" t="str">
        <f t="shared" si="59"/>
        <v>Домашний</v>
      </c>
      <c r="B263" s="91">
        <f>'детальное предложение 2022'!B263</f>
        <v>0</v>
      </c>
      <c r="C263" s="148">
        <v>7.0000000000000062E-2</v>
      </c>
      <c r="D263" s="148">
        <v>0.25</v>
      </c>
      <c r="E263" s="148">
        <v>0</v>
      </c>
      <c r="F263" s="148">
        <v>0.16999999999999993</v>
      </c>
      <c r="G263" s="165">
        <v>0.08</v>
      </c>
      <c r="H263" s="165">
        <v>0.09</v>
      </c>
      <c r="I263" s="165">
        <v>0.11999999999999988</v>
      </c>
      <c r="J263" s="165">
        <v>-3.0000000000000027E-2</v>
      </c>
      <c r="K263" s="165">
        <v>0</v>
      </c>
      <c r="L263" s="165">
        <v>-0.20999999999999996</v>
      </c>
      <c r="M263" s="165">
        <v>-0.05</v>
      </c>
      <c r="N263" s="165">
        <v>0.46</v>
      </c>
      <c r="O263" s="165">
        <v>0.4</v>
      </c>
      <c r="P263" s="165">
        <v>0.37</v>
      </c>
      <c r="Q263" s="165">
        <v>0.11</v>
      </c>
      <c r="R263" s="58"/>
      <c r="S263" s="58"/>
      <c r="T263" s="58"/>
      <c r="U263" s="58"/>
    </row>
    <row r="264" spans="1:21" x14ac:dyDescent="0.2">
      <c r="A264" s="87" t="str">
        <f t="shared" si="59"/>
        <v>ТВ-3</v>
      </c>
      <c r="B264" s="91">
        <f>'детальное предложение 2022'!B264</f>
        <v>0</v>
      </c>
      <c r="C264" s="148">
        <v>7.0000000000000062E-2</v>
      </c>
      <c r="D264" s="148">
        <v>0.18</v>
      </c>
      <c r="E264" s="148">
        <v>0</v>
      </c>
      <c r="F264" s="148">
        <v>0.1</v>
      </c>
      <c r="G264" s="165">
        <v>0.08</v>
      </c>
      <c r="H264" s="165">
        <v>0.09</v>
      </c>
      <c r="I264" s="165">
        <v>0.11999999999999988</v>
      </c>
      <c r="J264" s="165">
        <v>-3.0000000000000027E-2</v>
      </c>
      <c r="K264" s="165">
        <v>0</v>
      </c>
      <c r="L264" s="165">
        <v>-0.20999999999999996</v>
      </c>
      <c r="M264" s="165">
        <v>-0.05</v>
      </c>
      <c r="N264" s="165">
        <v>0.46</v>
      </c>
      <c r="O264" s="165">
        <v>0.4</v>
      </c>
      <c r="P264" s="165">
        <v>0.37</v>
      </c>
      <c r="Q264" s="165">
        <v>0.11</v>
      </c>
      <c r="R264" s="58"/>
      <c r="S264" s="58"/>
      <c r="T264" s="58"/>
      <c r="U264" s="58"/>
    </row>
    <row r="265" spans="1:21" x14ac:dyDescent="0.2">
      <c r="A265" s="87" t="str">
        <f t="shared" si="59"/>
        <v>Пятница</v>
      </c>
      <c r="B265" s="91">
        <f>'детальное предложение 2022'!B265</f>
        <v>0</v>
      </c>
      <c r="C265" s="148">
        <v>7.0000000000000062E-2</v>
      </c>
      <c r="D265" s="148">
        <v>0.18</v>
      </c>
      <c r="E265" s="148">
        <v>0</v>
      </c>
      <c r="F265" s="148">
        <v>0.1</v>
      </c>
      <c r="G265" s="165">
        <v>0.08</v>
      </c>
      <c r="H265" s="165">
        <v>0.09</v>
      </c>
      <c r="I265" s="165">
        <v>0.11999999999999988</v>
      </c>
      <c r="J265" s="165">
        <v>-3.0000000000000027E-2</v>
      </c>
      <c r="K265" s="165">
        <v>0</v>
      </c>
      <c r="L265" s="165">
        <v>-0.20999999999999996</v>
      </c>
      <c r="M265" s="165">
        <v>-0.05</v>
      </c>
      <c r="N265" s="165">
        <v>0.46</v>
      </c>
      <c r="O265" s="165">
        <v>0.4</v>
      </c>
      <c r="P265" s="165">
        <v>0.37</v>
      </c>
      <c r="Q265" s="165">
        <v>0.11</v>
      </c>
      <c r="R265" s="58"/>
      <c r="S265" s="58"/>
      <c r="T265" s="58"/>
      <c r="U265" s="58"/>
    </row>
    <row r="266" spans="1:21" x14ac:dyDescent="0.2">
      <c r="A266" s="87" t="str">
        <f t="shared" si="59"/>
        <v>ТВЦ</v>
      </c>
      <c r="B266" s="91">
        <f>'детальное предложение 2022'!B266</f>
        <v>0</v>
      </c>
      <c r="C266" s="148">
        <v>7.0000000000000062E-2</v>
      </c>
      <c r="D266" s="148">
        <v>7.0000000000000062E-2</v>
      </c>
      <c r="E266" s="148">
        <v>0</v>
      </c>
      <c r="F266" s="148">
        <v>7.0000000000000062E-2</v>
      </c>
      <c r="G266" s="165">
        <v>0.08</v>
      </c>
      <c r="H266" s="165">
        <v>0.09</v>
      </c>
      <c r="I266" s="165">
        <v>0.11999999999999988</v>
      </c>
      <c r="J266" s="165">
        <v>-3.0000000000000027E-2</v>
      </c>
      <c r="K266" s="165">
        <v>0</v>
      </c>
      <c r="L266" s="165">
        <v>-0.20999999999999996</v>
      </c>
      <c r="M266" s="165">
        <v>-0.05</v>
      </c>
      <c r="N266" s="165">
        <v>0.46</v>
      </c>
      <c r="O266" s="165">
        <v>0.4</v>
      </c>
      <c r="P266" s="165">
        <v>0.37</v>
      </c>
      <c r="Q266" s="165">
        <v>0.11</v>
      </c>
      <c r="R266" s="58"/>
      <c r="S266" s="58"/>
      <c r="T266" s="58"/>
      <c r="U266" s="58"/>
    </row>
    <row r="267" spans="1:21" x14ac:dyDescent="0.2">
      <c r="A267" s="87" t="str">
        <f t="shared" si="59"/>
        <v>Звезда</v>
      </c>
      <c r="B267" s="91">
        <f>'детальное предложение 2022'!B267</f>
        <v>0</v>
      </c>
      <c r="C267" s="148">
        <v>7.0000000000000062E-2</v>
      </c>
      <c r="D267" s="148">
        <v>7.0000000000000062E-2</v>
      </c>
      <c r="E267" s="148">
        <v>0</v>
      </c>
      <c r="F267" s="148">
        <v>7.0000000000000062E-2</v>
      </c>
      <c r="G267" s="165">
        <v>0.08</v>
      </c>
      <c r="H267" s="165">
        <v>0.09</v>
      </c>
      <c r="I267" s="165">
        <v>0.11999999999999988</v>
      </c>
      <c r="J267" s="165">
        <v>-3.0000000000000027E-2</v>
      </c>
      <c r="K267" s="165">
        <v>0</v>
      </c>
      <c r="L267" s="165">
        <v>-0.20999999999999996</v>
      </c>
      <c r="M267" s="165">
        <v>-0.05</v>
      </c>
      <c r="N267" s="165">
        <v>0.46</v>
      </c>
      <c r="O267" s="165">
        <v>0.4</v>
      </c>
      <c r="P267" s="165">
        <v>0.37</v>
      </c>
      <c r="Q267" s="165">
        <v>0.11</v>
      </c>
      <c r="R267" s="58"/>
      <c r="S267" s="58"/>
      <c r="T267" s="58"/>
      <c r="U267" s="58"/>
    </row>
    <row r="268" spans="1:21" x14ac:dyDescent="0.2">
      <c r="A268" s="87" t="str">
        <f t="shared" si="59"/>
        <v>Россия 24</v>
      </c>
      <c r="B268" s="91">
        <f>'детальное предложение 2022'!B268</f>
        <v>0</v>
      </c>
      <c r="C268" s="148">
        <v>7.0000000000000062E-2</v>
      </c>
      <c r="D268" s="148">
        <v>7.0000000000000062E-2</v>
      </c>
      <c r="E268" s="148">
        <v>0</v>
      </c>
      <c r="F268" s="148">
        <v>7.0000000000000062E-2</v>
      </c>
      <c r="G268" s="165">
        <v>0.08</v>
      </c>
      <c r="H268" s="165">
        <v>0.09</v>
      </c>
      <c r="I268" s="165">
        <v>0.11999999999999988</v>
      </c>
      <c r="J268" s="165">
        <v>-3.0000000000000027E-2</v>
      </c>
      <c r="K268" s="165">
        <v>0</v>
      </c>
      <c r="L268" s="165">
        <v>-0.20999999999999996</v>
      </c>
      <c r="M268" s="165">
        <v>-0.05</v>
      </c>
      <c r="N268" s="165">
        <v>0.46</v>
      </c>
      <c r="O268" s="165">
        <v>0.4</v>
      </c>
      <c r="P268" s="165">
        <v>0.37</v>
      </c>
      <c r="Q268" s="165">
        <v>0.11</v>
      </c>
      <c r="R268" s="58"/>
      <c r="S268" s="58"/>
      <c r="T268" s="58"/>
      <c r="U268" s="58"/>
    </row>
    <row r="269" spans="1:21" x14ac:dyDescent="0.2">
      <c r="A269" s="87" t="str">
        <f t="shared" si="59"/>
        <v>МИР</v>
      </c>
      <c r="B269" s="91">
        <f>'детальное предложение 2022'!B269</f>
        <v>0</v>
      </c>
      <c r="C269" s="148">
        <v>7.0000000000000062E-2</v>
      </c>
      <c r="D269" s="148">
        <v>7.0000000000000062E-2</v>
      </c>
      <c r="E269" s="148">
        <v>0</v>
      </c>
      <c r="F269" s="148">
        <v>7.0000000000000062E-2</v>
      </c>
      <c r="G269" s="165">
        <v>0.08</v>
      </c>
      <c r="H269" s="165">
        <v>0.09</v>
      </c>
      <c r="I269" s="165">
        <v>0.11999999999999988</v>
      </c>
      <c r="J269" s="165">
        <v>-3.0000000000000027E-2</v>
      </c>
      <c r="K269" s="165">
        <v>0</v>
      </c>
      <c r="L269" s="165">
        <v>-0.20999999999999996</v>
      </c>
      <c r="M269" s="165">
        <v>-0.05</v>
      </c>
      <c r="N269" s="165">
        <v>0.46</v>
      </c>
      <c r="O269" s="165">
        <v>0.4</v>
      </c>
      <c r="P269" s="165">
        <v>0.37</v>
      </c>
      <c r="Q269" s="165">
        <v>0.11</v>
      </c>
      <c r="R269" s="58"/>
      <c r="S269" s="58"/>
      <c r="T269" s="58"/>
      <c r="U269" s="58"/>
    </row>
    <row r="270" spans="1:21" x14ac:dyDescent="0.2">
      <c r="A270" s="87" t="str">
        <f t="shared" si="59"/>
        <v>Единый рекламный канал (ЕРК)</v>
      </c>
      <c r="B270" s="91">
        <f>'детальное предложение 2022'!B270</f>
        <v>0</v>
      </c>
      <c r="C270" s="148" t="s">
        <v>96</v>
      </c>
      <c r="D270" s="148" t="s">
        <v>96</v>
      </c>
      <c r="E270" s="148" t="s">
        <v>96</v>
      </c>
      <c r="F270" s="148" t="s">
        <v>96</v>
      </c>
      <c r="G270" s="165">
        <v>0</v>
      </c>
      <c r="H270" s="165">
        <v>0.1</v>
      </c>
      <c r="I270" s="165">
        <v>0.15</v>
      </c>
      <c r="J270" s="165">
        <v>0</v>
      </c>
      <c r="K270" s="165">
        <v>0</v>
      </c>
      <c r="L270" s="165">
        <v>-0.2</v>
      </c>
      <c r="M270" s="165">
        <v>-0.12</v>
      </c>
      <c r="N270" s="165">
        <v>0.44</v>
      </c>
      <c r="O270" s="165">
        <v>0.38</v>
      </c>
      <c r="P270" s="165">
        <v>0.38</v>
      </c>
      <c r="Q270" s="165">
        <v>0.1</v>
      </c>
      <c r="R270" s="58"/>
      <c r="S270" s="58"/>
      <c r="T270" s="58"/>
      <c r="U270" s="58"/>
    </row>
    <row r="271" spans="1:21" x14ac:dyDescent="0.2">
      <c r="A271" s="58"/>
      <c r="B271" s="58"/>
      <c r="C271" s="58"/>
      <c r="D271" s="61"/>
      <c r="E271" s="58"/>
      <c r="F271" s="58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58"/>
      <c r="S271" s="58"/>
      <c r="T271" s="58"/>
      <c r="U271" s="58"/>
    </row>
    <row r="272" spans="1:21" x14ac:dyDescent="0.2">
      <c r="A272" s="63" t="s">
        <v>196</v>
      </c>
      <c r="B272" s="58"/>
      <c r="C272" s="58"/>
      <c r="D272" s="6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</row>
    <row r="273" spans="1:21" x14ac:dyDescent="0.2">
      <c r="A273" s="58"/>
      <c r="B273" s="58"/>
      <c r="C273" s="58"/>
      <c r="D273" s="6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</row>
    <row r="274" spans="1:21" x14ac:dyDescent="0.2">
      <c r="A274" s="58"/>
      <c r="B274" s="58"/>
      <c r="C274" s="58"/>
      <c r="D274" s="6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</row>
    <row r="275" spans="1:21" ht="23.25" x14ac:dyDescent="0.2">
      <c r="A275" s="375" t="s">
        <v>185</v>
      </c>
      <c r="B275" s="375"/>
      <c r="C275" s="375"/>
      <c r="D275" s="375"/>
      <c r="E275" s="375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</row>
    <row r="276" spans="1:21" ht="26.25" x14ac:dyDescent="0.2">
      <c r="A276" s="398" t="s">
        <v>186</v>
      </c>
      <c r="B276" s="398"/>
      <c r="C276" s="398"/>
      <c r="D276" s="398"/>
      <c r="E276" s="39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</row>
    <row r="277" spans="1:21" x14ac:dyDescent="0.2">
      <c r="A277" s="58"/>
      <c r="B277" s="58"/>
      <c r="C277" s="58"/>
      <c r="D277" s="6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</row>
    <row r="278" spans="1:21" x14ac:dyDescent="0.2">
      <c r="A278" s="58"/>
      <c r="B278" s="58"/>
      <c r="C278" s="58"/>
      <c r="D278" s="6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:21" x14ac:dyDescent="0.2">
      <c r="A279" s="58"/>
      <c r="B279" s="58"/>
      <c r="C279" s="58"/>
      <c r="D279" s="6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</row>
  </sheetData>
  <sheetProtection algorithmName="SHA-512" hashValue="RWC10Bt71ibd6KJazxYI1sKVAhAHpiF4RXUzntPVGpVMnHqPu1s5qn8L/mD+hWBHDhczoqNNDZYBPwUPmgeCAA==" saltValue="uRuvb+RarRN12jvnsNO2pQ==" spinCount="100000" sheet="1" objects="1" scenarios="1"/>
  <mergeCells count="141">
    <mergeCell ref="A4:U4"/>
    <mergeCell ref="A22:B22"/>
    <mergeCell ref="A30:A32"/>
    <mergeCell ref="B30:B32"/>
    <mergeCell ref="D30:E31"/>
    <mergeCell ref="F30:H31"/>
    <mergeCell ref="I30:J31"/>
    <mergeCell ref="K30:M31"/>
    <mergeCell ref="N30:O31"/>
    <mergeCell ref="P30:P32"/>
    <mergeCell ref="Q30:Q32"/>
    <mergeCell ref="R30:R32"/>
    <mergeCell ref="T30:T32"/>
    <mergeCell ref="U30:U32"/>
    <mergeCell ref="N52:O53"/>
    <mergeCell ref="P52:P54"/>
    <mergeCell ref="Q52:Q54"/>
    <mergeCell ref="Q91:Q93"/>
    <mergeCell ref="R91:R93"/>
    <mergeCell ref="A94:B94"/>
    <mergeCell ref="A95:B95"/>
    <mergeCell ref="A96:B96"/>
    <mergeCell ref="A100:B100"/>
    <mergeCell ref="F52:H53"/>
    <mergeCell ref="I52:J53"/>
    <mergeCell ref="K52:M53"/>
    <mergeCell ref="A57:B57"/>
    <mergeCell ref="A61:B61"/>
    <mergeCell ref="A69:A71"/>
    <mergeCell ref="B69:B71"/>
    <mergeCell ref="D69:E70"/>
    <mergeCell ref="F69:H70"/>
    <mergeCell ref="R52:R54"/>
    <mergeCell ref="A55:B55"/>
    <mergeCell ref="A56:B56"/>
    <mergeCell ref="A52:B54"/>
    <mergeCell ref="C52:C54"/>
    <mergeCell ref="D52:E53"/>
    <mergeCell ref="T69:T71"/>
    <mergeCell ref="U69:U71"/>
    <mergeCell ref="A91:B93"/>
    <mergeCell ref="C91:C93"/>
    <mergeCell ref="D91:E92"/>
    <mergeCell ref="F91:H92"/>
    <mergeCell ref="I91:J92"/>
    <mergeCell ref="K91:M92"/>
    <mergeCell ref="N91:O92"/>
    <mergeCell ref="P91:P93"/>
    <mergeCell ref="I69:J70"/>
    <mergeCell ref="K69:M70"/>
    <mergeCell ref="N69:O70"/>
    <mergeCell ref="P69:P71"/>
    <mergeCell ref="Q69:Q71"/>
    <mergeCell ref="R69:R71"/>
    <mergeCell ref="N108:O109"/>
    <mergeCell ref="P108:P110"/>
    <mergeCell ref="Q108:Q110"/>
    <mergeCell ref="R108:R110"/>
    <mergeCell ref="T108:T110"/>
    <mergeCell ref="U108:U110"/>
    <mergeCell ref="A108:A110"/>
    <mergeCell ref="B108:B110"/>
    <mergeCell ref="D108:E109"/>
    <mergeCell ref="F108:H109"/>
    <mergeCell ref="I108:J109"/>
    <mergeCell ref="K108:M109"/>
    <mergeCell ref="R130:R132"/>
    <mergeCell ref="A133:B133"/>
    <mergeCell ref="A134:B134"/>
    <mergeCell ref="A130:B132"/>
    <mergeCell ref="C130:C132"/>
    <mergeCell ref="D130:E131"/>
    <mergeCell ref="F130:H131"/>
    <mergeCell ref="I130:J131"/>
    <mergeCell ref="K130:M131"/>
    <mergeCell ref="A135:B135"/>
    <mergeCell ref="A139:B139"/>
    <mergeCell ref="A147:A149"/>
    <mergeCell ref="B147:B149"/>
    <mergeCell ref="D147:E148"/>
    <mergeCell ref="N130:O131"/>
    <mergeCell ref="P130:P132"/>
    <mergeCell ref="Q130:Q132"/>
    <mergeCell ref="M169:M171"/>
    <mergeCell ref="N169:N171"/>
    <mergeCell ref="F169:G170"/>
    <mergeCell ref="F147:G148"/>
    <mergeCell ref="H147:H148"/>
    <mergeCell ref="K147:K148"/>
    <mergeCell ref="A172:B172"/>
    <mergeCell ref="A173:B173"/>
    <mergeCell ref="A174:B174"/>
    <mergeCell ref="A178:B178"/>
    <mergeCell ref="P147:P149"/>
    <mergeCell ref="Q147:Q149"/>
    <mergeCell ref="A169:B171"/>
    <mergeCell ref="C169:C171"/>
    <mergeCell ref="D169:E170"/>
    <mergeCell ref="I169:J170"/>
    <mergeCell ref="L169:L171"/>
    <mergeCell ref="I147:J148"/>
    <mergeCell ref="L147:L149"/>
    <mergeCell ref="M147:M149"/>
    <mergeCell ref="N147:N149"/>
    <mergeCell ref="K169:K170"/>
    <mergeCell ref="H169:H170"/>
    <mergeCell ref="N186:O187"/>
    <mergeCell ref="P186:P188"/>
    <mergeCell ref="Q186:Q188"/>
    <mergeCell ref="R186:R188"/>
    <mergeCell ref="T186:T188"/>
    <mergeCell ref="U186:U188"/>
    <mergeCell ref="A186:A188"/>
    <mergeCell ref="B186:B188"/>
    <mergeCell ref="D186:E187"/>
    <mergeCell ref="F186:H187"/>
    <mergeCell ref="I186:J187"/>
    <mergeCell ref="K186:M187"/>
    <mergeCell ref="N208:O209"/>
    <mergeCell ref="P208:P210"/>
    <mergeCell ref="Q208:Q210"/>
    <mergeCell ref="R208:R210"/>
    <mergeCell ref="A211:B211"/>
    <mergeCell ref="A212:B212"/>
    <mergeCell ref="A208:B210"/>
    <mergeCell ref="C208:C210"/>
    <mergeCell ref="D208:E209"/>
    <mergeCell ref="F208:H209"/>
    <mergeCell ref="I208:J209"/>
    <mergeCell ref="K208:M209"/>
    <mergeCell ref="G253:Q254"/>
    <mergeCell ref="C254:D254"/>
    <mergeCell ref="E254:F254"/>
    <mergeCell ref="A275:E275"/>
    <mergeCell ref="A276:E276"/>
    <mergeCell ref="A213:B213"/>
    <mergeCell ref="A240:B240"/>
    <mergeCell ref="A246:B246"/>
    <mergeCell ref="A253:A255"/>
    <mergeCell ref="B253:B255"/>
    <mergeCell ref="C253:F25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D78"/>
  <sheetViews>
    <sheetView zoomScale="85" zoomScaleNormal="85" workbookViewId="0">
      <selection sqref="A1:XFD1048576"/>
    </sheetView>
  </sheetViews>
  <sheetFormatPr defaultColWidth="8" defaultRowHeight="12.75" x14ac:dyDescent="0.2"/>
  <cols>
    <col min="1" max="1" width="3.5" style="11" customWidth="1"/>
    <col min="2" max="2" width="27.875" style="12" customWidth="1"/>
    <col min="3" max="3" width="23" style="12" customWidth="1"/>
    <col min="4" max="9" width="17.875" style="12" customWidth="1"/>
    <col min="10" max="10" width="18.375" style="12" customWidth="1"/>
    <col min="11" max="12" width="15.5" style="12" customWidth="1"/>
    <col min="13" max="13" width="10" style="11" customWidth="1"/>
    <col min="14" max="14" width="27.875" style="12" customWidth="1"/>
    <col min="15" max="15" width="20.625" style="12" customWidth="1"/>
    <col min="16" max="21" width="17.875" style="12" customWidth="1"/>
    <col min="22" max="22" width="19.625" style="12" customWidth="1"/>
    <col min="23" max="24" width="15.5" style="12" customWidth="1"/>
    <col min="25" max="25" width="13.25" style="12" customWidth="1"/>
    <col min="26" max="16384" width="8" style="12"/>
  </cols>
  <sheetData>
    <row r="1" spans="1:30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">
      <c r="A2" s="26"/>
      <c r="B2" s="27" t="s">
        <v>98</v>
      </c>
      <c r="C2" s="27"/>
      <c r="D2" s="27"/>
      <c r="E2" s="27"/>
      <c r="F2" s="30"/>
      <c r="G2" s="26"/>
      <c r="H2" s="26"/>
      <c r="I2" s="26"/>
      <c r="J2" s="26"/>
      <c r="K2" s="26"/>
      <c r="L2" s="26"/>
      <c r="M2" s="26"/>
      <c r="N2" s="27" t="s">
        <v>98</v>
      </c>
      <c r="O2" s="27"/>
      <c r="P2" s="27"/>
      <c r="Q2" s="28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">
      <c r="A3" s="26"/>
      <c r="B3" s="27">
        <v>2022</v>
      </c>
      <c r="C3" s="27">
        <v>2023</v>
      </c>
      <c r="D3" s="27"/>
      <c r="E3" s="27"/>
      <c r="F3" s="52"/>
      <c r="G3" s="26"/>
      <c r="H3" s="26"/>
      <c r="I3" s="26"/>
      <c r="J3" s="26"/>
      <c r="K3" s="26"/>
      <c r="L3" s="26"/>
      <c r="M3" s="26"/>
      <c r="N3" s="27">
        <v>2022</v>
      </c>
      <c r="O3" s="27">
        <v>2023</v>
      </c>
      <c r="P3" s="27"/>
      <c r="Q3" s="28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x14ac:dyDescent="0.2">
      <c r="A4" s="26"/>
      <c r="B4" s="27" t="s">
        <v>99</v>
      </c>
      <c r="C4" s="178">
        <f>'детальное предложение 2022'!C241+'детальное предложение 2022'!C242+'детальное предложение 2022'!C243+'детальное предложение 2022'!C245+'детальное предложение 2023'!C241+'детальное предложение 2023'!C242+'детальное предложение 2023'!C243+'детальное предложение 2023'!C245</f>
        <v>2361887955.6799998</v>
      </c>
      <c r="D4" s="29"/>
      <c r="E4" s="28"/>
      <c r="F4" s="26"/>
      <c r="G4" s="30"/>
      <c r="H4" s="26"/>
      <c r="I4" s="26"/>
      <c r="J4" s="26"/>
      <c r="K4" s="26"/>
      <c r="L4" s="26"/>
      <c r="M4" s="26"/>
      <c r="N4" s="27" t="s">
        <v>99</v>
      </c>
      <c r="O4" s="178">
        <f>'детальное предложение 2022'!B143+'детальное предложение 2023'!B143</f>
        <v>172058852.62</v>
      </c>
      <c r="P4" s="29"/>
      <c r="Q4" s="28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x14ac:dyDescent="0.2">
      <c r="A5" s="26"/>
      <c r="B5" s="27" t="s">
        <v>194</v>
      </c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7" t="s">
        <v>195</v>
      </c>
      <c r="O5" s="27"/>
      <c r="P5" s="26"/>
      <c r="Q5" s="30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13" customFormat="1" ht="41.25" customHeight="1" x14ac:dyDescent="0.2">
      <c r="A6" s="31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31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31"/>
      <c r="Z6" s="31"/>
      <c r="AA6" s="31"/>
      <c r="AB6" s="31"/>
      <c r="AC6" s="31"/>
      <c r="AD6" s="31"/>
    </row>
    <row r="7" spans="1:30" x14ac:dyDescent="0.2">
      <c r="A7" s="26"/>
      <c r="B7" s="32"/>
      <c r="C7" s="32"/>
      <c r="D7" s="368" t="s">
        <v>102</v>
      </c>
      <c r="E7" s="368"/>
      <c r="F7" s="368"/>
      <c r="G7" s="368"/>
      <c r="H7" s="368"/>
      <c r="I7" s="368"/>
      <c r="J7" s="368"/>
      <c r="K7" s="368"/>
      <c r="L7" s="368"/>
      <c r="M7" s="368"/>
      <c r="N7" s="32"/>
      <c r="O7" s="32"/>
      <c r="P7" s="368" t="s">
        <v>102</v>
      </c>
      <c r="Q7" s="368"/>
      <c r="R7" s="368"/>
      <c r="S7" s="368"/>
      <c r="T7" s="368"/>
      <c r="U7" s="368"/>
      <c r="V7" s="368"/>
      <c r="W7" s="368"/>
      <c r="X7" s="368"/>
      <c r="Y7" s="368"/>
      <c r="Z7" s="26"/>
      <c r="AA7" s="26"/>
      <c r="AB7" s="26"/>
      <c r="AC7" s="26"/>
      <c r="AD7" s="26"/>
    </row>
    <row r="8" spans="1:30" ht="12.75" customHeight="1" x14ac:dyDescent="0.2">
      <c r="A8" s="26"/>
      <c r="B8" s="33" t="s">
        <v>103</v>
      </c>
      <c r="C8" s="363" t="s">
        <v>17</v>
      </c>
      <c r="D8" s="365" t="s">
        <v>92</v>
      </c>
      <c r="E8" s="366"/>
      <c r="F8" s="365" t="s">
        <v>93</v>
      </c>
      <c r="G8" s="366"/>
      <c r="H8" s="365" t="s">
        <v>104</v>
      </c>
      <c r="I8" s="366"/>
      <c r="J8" s="367" t="s">
        <v>105</v>
      </c>
      <c r="K8" s="367"/>
      <c r="L8" s="367"/>
      <c r="M8" s="367"/>
      <c r="N8" s="33" t="s">
        <v>103</v>
      </c>
      <c r="O8" s="363" t="s">
        <v>17</v>
      </c>
      <c r="P8" s="367" t="s">
        <v>92</v>
      </c>
      <c r="Q8" s="367"/>
      <c r="R8" s="367" t="s">
        <v>93</v>
      </c>
      <c r="S8" s="367"/>
      <c r="T8" s="367" t="s">
        <v>104</v>
      </c>
      <c r="U8" s="367"/>
      <c r="V8" s="367" t="s">
        <v>105</v>
      </c>
      <c r="W8" s="367"/>
      <c r="X8" s="367"/>
      <c r="Y8" s="367"/>
      <c r="Z8" s="26"/>
      <c r="AA8" s="26"/>
      <c r="AB8" s="26"/>
      <c r="AC8" s="26"/>
      <c r="AD8" s="26"/>
    </row>
    <row r="9" spans="1:30" x14ac:dyDescent="0.2">
      <c r="A9" s="26"/>
      <c r="B9" s="34"/>
      <c r="C9" s="364"/>
      <c r="D9" s="35" t="s">
        <v>94</v>
      </c>
      <c r="E9" s="35" t="s">
        <v>95</v>
      </c>
      <c r="F9" s="35" t="s">
        <v>94</v>
      </c>
      <c r="G9" s="35" t="s">
        <v>95</v>
      </c>
      <c r="H9" s="35" t="s">
        <v>94</v>
      </c>
      <c r="I9" s="35" t="s">
        <v>95</v>
      </c>
      <c r="J9" s="36" t="s">
        <v>92</v>
      </c>
      <c r="K9" s="36" t="s">
        <v>93</v>
      </c>
      <c r="L9" s="36" t="s">
        <v>104</v>
      </c>
      <c r="M9" s="35" t="s">
        <v>95</v>
      </c>
      <c r="N9" s="34"/>
      <c r="O9" s="364"/>
      <c r="P9" s="168" t="s">
        <v>94</v>
      </c>
      <c r="Q9" s="168" t="s">
        <v>95</v>
      </c>
      <c r="R9" s="168" t="s">
        <v>94</v>
      </c>
      <c r="S9" s="168" t="s">
        <v>95</v>
      </c>
      <c r="T9" s="168" t="s">
        <v>94</v>
      </c>
      <c r="U9" s="168" t="s">
        <v>95</v>
      </c>
      <c r="V9" s="169" t="s">
        <v>92</v>
      </c>
      <c r="W9" s="169" t="s">
        <v>93</v>
      </c>
      <c r="X9" s="169" t="s">
        <v>104</v>
      </c>
      <c r="Y9" s="168" t="s">
        <v>95</v>
      </c>
      <c r="Z9" s="26"/>
      <c r="AA9" s="26"/>
      <c r="AB9" s="26"/>
      <c r="AC9" s="26"/>
      <c r="AD9" s="26"/>
    </row>
    <row r="10" spans="1:30" ht="12" customHeight="1" x14ac:dyDescent="0.2">
      <c r="A10" s="26"/>
      <c r="B10" s="37" t="str">
        <f>'детальное предложение 2022'!A33</f>
        <v>Первый</v>
      </c>
      <c r="C10" s="38" t="str">
        <f>'детальное предложение 2022'!B33</f>
        <v>All 14-59 BigTV</v>
      </c>
      <c r="D10" s="39">
        <f t="shared" ref="D10:D19" si="0">1-E10</f>
        <v>0.25</v>
      </c>
      <c r="E10" s="39">
        <v>0.75</v>
      </c>
      <c r="F10" s="39">
        <f>1-G10</f>
        <v>0.25</v>
      </c>
      <c r="G10" s="39">
        <v>0.75</v>
      </c>
      <c r="H10" s="39" t="s">
        <v>96</v>
      </c>
      <c r="I10" s="39" t="s">
        <v>96</v>
      </c>
      <c r="J10" s="39">
        <v>0.8</v>
      </c>
      <c r="K10" s="39">
        <f t="shared" ref="K10:K22" si="1">1-J10</f>
        <v>0.19999999999999996</v>
      </c>
      <c r="L10" s="39" t="s">
        <v>96</v>
      </c>
      <c r="M10" s="166">
        <f>E10*J10+G10*K10</f>
        <v>0.75</v>
      </c>
      <c r="N10" s="37" t="str">
        <f t="shared" ref="N10:O24" si="2">B10</f>
        <v>Первый</v>
      </c>
      <c r="O10" s="37" t="str">
        <f t="shared" si="2"/>
        <v>All 14-59 BigTV</v>
      </c>
      <c r="P10" s="39">
        <f t="shared" ref="P10:P17" si="3">1-Q10</f>
        <v>0.4</v>
      </c>
      <c r="Q10" s="39">
        <v>0.6</v>
      </c>
      <c r="R10" s="39">
        <f t="shared" ref="R10:R17" si="4">1-S10</f>
        <v>0.4</v>
      </c>
      <c r="S10" s="39">
        <v>0.6</v>
      </c>
      <c r="T10" s="39" t="s">
        <v>96</v>
      </c>
      <c r="U10" s="39" t="s">
        <v>96</v>
      </c>
      <c r="V10" s="39">
        <v>0.6</v>
      </c>
      <c r="W10" s="39">
        <f t="shared" ref="W10:W23" si="5">1-V10</f>
        <v>0.4</v>
      </c>
      <c r="X10" s="39" t="s">
        <v>96</v>
      </c>
      <c r="Y10" s="166">
        <f>Q10*V10+S10*W10</f>
        <v>0.6</v>
      </c>
      <c r="Z10" s="26"/>
      <c r="AA10" s="26"/>
      <c r="AB10" s="26"/>
      <c r="AC10" s="26"/>
      <c r="AD10" s="26"/>
    </row>
    <row r="11" spans="1:30" ht="12" customHeight="1" x14ac:dyDescent="0.2">
      <c r="A11" s="26"/>
      <c r="B11" s="37" t="str">
        <f>'детальное предложение 2022'!A34</f>
        <v>Россия 1</v>
      </c>
      <c r="C11" s="38" t="str">
        <f>'детальное предложение 2022'!B34</f>
        <v>All 18+</v>
      </c>
      <c r="D11" s="39">
        <f t="shared" si="0"/>
        <v>0.25</v>
      </c>
      <c r="E11" s="39">
        <v>0.75</v>
      </c>
      <c r="F11" s="39">
        <f t="shared" ref="F11:F19" si="6">1-G11</f>
        <v>0.25</v>
      </c>
      <c r="G11" s="39">
        <v>0.75</v>
      </c>
      <c r="H11" s="39" t="s">
        <v>96</v>
      </c>
      <c r="I11" s="39" t="s">
        <v>96</v>
      </c>
      <c r="J11" s="39">
        <v>0.8</v>
      </c>
      <c r="K11" s="39">
        <f t="shared" si="1"/>
        <v>0.19999999999999996</v>
      </c>
      <c r="L11" s="39" t="s">
        <v>96</v>
      </c>
      <c r="M11" s="166">
        <f t="shared" ref="M11:M19" si="7">E11*J11+G11*K11</f>
        <v>0.75</v>
      </c>
      <c r="N11" s="37" t="str">
        <f t="shared" si="2"/>
        <v>Россия 1</v>
      </c>
      <c r="O11" s="37" t="str">
        <f t="shared" si="2"/>
        <v>All 18+</v>
      </c>
      <c r="P11" s="39">
        <f t="shared" si="3"/>
        <v>0.35</v>
      </c>
      <c r="Q11" s="39">
        <v>0.65</v>
      </c>
      <c r="R11" s="39">
        <f t="shared" si="4"/>
        <v>0.35</v>
      </c>
      <c r="S11" s="39">
        <v>0.65</v>
      </c>
      <c r="T11" s="39" t="s">
        <v>96</v>
      </c>
      <c r="U11" s="39" t="s">
        <v>96</v>
      </c>
      <c r="V11" s="39">
        <v>0.6</v>
      </c>
      <c r="W11" s="39">
        <f t="shared" si="5"/>
        <v>0.4</v>
      </c>
      <c r="X11" s="39" t="s">
        <v>96</v>
      </c>
      <c r="Y11" s="166">
        <f t="shared" ref="Y11:Y17" si="8">Q11*V11+S11*W11</f>
        <v>0.65</v>
      </c>
      <c r="Z11" s="26"/>
      <c r="AA11" s="26"/>
      <c r="AB11" s="26"/>
      <c r="AC11" s="26"/>
      <c r="AD11" s="26"/>
    </row>
    <row r="12" spans="1:30" ht="12" customHeight="1" x14ac:dyDescent="0.2">
      <c r="A12" s="26"/>
      <c r="B12" s="37" t="str">
        <f>'детальное предложение 2022'!A35</f>
        <v>НТВ</v>
      </c>
      <c r="C12" s="38" t="str">
        <f>'детальное предложение 2022'!B35</f>
        <v>All 18+</v>
      </c>
      <c r="D12" s="39">
        <f t="shared" si="0"/>
        <v>0.25</v>
      </c>
      <c r="E12" s="39">
        <v>0.75</v>
      </c>
      <c r="F12" s="39">
        <f t="shared" si="6"/>
        <v>0.25</v>
      </c>
      <c r="G12" s="39">
        <v>0.75</v>
      </c>
      <c r="H12" s="39" t="s">
        <v>96</v>
      </c>
      <c r="I12" s="39" t="s">
        <v>96</v>
      </c>
      <c r="J12" s="39">
        <v>0.8</v>
      </c>
      <c r="K12" s="39">
        <f t="shared" si="1"/>
        <v>0.19999999999999996</v>
      </c>
      <c r="L12" s="39" t="s">
        <v>96</v>
      </c>
      <c r="M12" s="166">
        <f t="shared" si="7"/>
        <v>0.75</v>
      </c>
      <c r="N12" s="37" t="str">
        <f t="shared" si="2"/>
        <v>НТВ</v>
      </c>
      <c r="O12" s="37" t="str">
        <f t="shared" si="2"/>
        <v>All 18+</v>
      </c>
      <c r="P12" s="39">
        <f t="shared" si="3"/>
        <v>0.30000000000000004</v>
      </c>
      <c r="Q12" s="39">
        <v>0.7</v>
      </c>
      <c r="R12" s="39">
        <f t="shared" si="4"/>
        <v>0.30000000000000004</v>
      </c>
      <c r="S12" s="39">
        <v>0.7</v>
      </c>
      <c r="T12" s="39" t="s">
        <v>96</v>
      </c>
      <c r="U12" s="39" t="s">
        <v>96</v>
      </c>
      <c r="V12" s="39">
        <v>0.6</v>
      </c>
      <c r="W12" s="39">
        <f t="shared" si="5"/>
        <v>0.4</v>
      </c>
      <c r="X12" s="39" t="s">
        <v>96</v>
      </c>
      <c r="Y12" s="166">
        <f t="shared" si="8"/>
        <v>0.7</v>
      </c>
      <c r="Z12" s="26"/>
      <c r="AA12" s="26"/>
      <c r="AB12" s="26"/>
      <c r="AC12" s="26"/>
      <c r="AD12" s="26"/>
    </row>
    <row r="13" spans="1:30" ht="12" customHeight="1" x14ac:dyDescent="0.2">
      <c r="A13" s="26"/>
      <c r="B13" s="37" t="str">
        <f>'детальное предложение 2022'!A36</f>
        <v>ТНТ</v>
      </c>
      <c r="C13" s="38" t="str">
        <f>'детальное предложение 2022'!B36</f>
        <v>All 14-44 BigTV</v>
      </c>
      <c r="D13" s="39">
        <f t="shared" si="0"/>
        <v>0.25</v>
      </c>
      <c r="E13" s="39">
        <v>0.75</v>
      </c>
      <c r="F13" s="39">
        <f t="shared" si="6"/>
        <v>0.25</v>
      </c>
      <c r="G13" s="39">
        <v>0.75</v>
      </c>
      <c r="H13" s="39" t="s">
        <v>96</v>
      </c>
      <c r="I13" s="39" t="s">
        <v>96</v>
      </c>
      <c r="J13" s="39">
        <v>0.8</v>
      </c>
      <c r="K13" s="39">
        <f t="shared" si="1"/>
        <v>0.19999999999999996</v>
      </c>
      <c r="L13" s="39" t="s">
        <v>96</v>
      </c>
      <c r="M13" s="166">
        <f t="shared" si="7"/>
        <v>0.75</v>
      </c>
      <c r="N13" s="37" t="str">
        <f t="shared" si="2"/>
        <v>ТНТ</v>
      </c>
      <c r="O13" s="37" t="str">
        <f t="shared" si="2"/>
        <v>All 14-44 BigTV</v>
      </c>
      <c r="P13" s="39" t="s">
        <v>96</v>
      </c>
      <c r="Q13" s="39" t="s">
        <v>96</v>
      </c>
      <c r="R13" s="39" t="s">
        <v>96</v>
      </c>
      <c r="S13" s="39" t="s">
        <v>96</v>
      </c>
      <c r="T13" s="39" t="s">
        <v>96</v>
      </c>
      <c r="U13" s="39" t="s">
        <v>96</v>
      </c>
      <c r="V13" s="39" t="s">
        <v>96</v>
      </c>
      <c r="W13" s="39" t="s">
        <v>96</v>
      </c>
      <c r="X13" s="39" t="s">
        <v>96</v>
      </c>
      <c r="Y13" s="39" t="s">
        <v>96</v>
      </c>
      <c r="Z13" s="26"/>
      <c r="AA13" s="26"/>
      <c r="AB13" s="26"/>
      <c r="AC13" s="26"/>
      <c r="AD13" s="26"/>
    </row>
    <row r="14" spans="1:30" ht="12" customHeight="1" x14ac:dyDescent="0.2">
      <c r="A14" s="26"/>
      <c r="B14" s="37" t="str">
        <f>'детальное предложение 2022'!A37</f>
        <v>СТС</v>
      </c>
      <c r="C14" s="38" t="str">
        <f>'детальное предложение 2022'!B37</f>
        <v>All 10-45</v>
      </c>
      <c r="D14" s="39">
        <f t="shared" si="0"/>
        <v>0.25</v>
      </c>
      <c r="E14" s="39">
        <v>0.75</v>
      </c>
      <c r="F14" s="39">
        <f t="shared" si="6"/>
        <v>0.25</v>
      </c>
      <c r="G14" s="39">
        <v>0.75</v>
      </c>
      <c r="H14" s="39" t="s">
        <v>96</v>
      </c>
      <c r="I14" s="39" t="s">
        <v>96</v>
      </c>
      <c r="J14" s="39">
        <v>0.8</v>
      </c>
      <c r="K14" s="39">
        <f t="shared" si="1"/>
        <v>0.19999999999999996</v>
      </c>
      <c r="L14" s="39" t="s">
        <v>96</v>
      </c>
      <c r="M14" s="166">
        <f t="shared" si="7"/>
        <v>0.75</v>
      </c>
      <c r="N14" s="37" t="str">
        <f t="shared" si="2"/>
        <v>СТС</v>
      </c>
      <c r="O14" s="37" t="str">
        <f t="shared" si="2"/>
        <v>All 10-45</v>
      </c>
      <c r="P14" s="39" t="s">
        <v>96</v>
      </c>
      <c r="Q14" s="39" t="s">
        <v>96</v>
      </c>
      <c r="R14" s="39" t="s">
        <v>96</v>
      </c>
      <c r="S14" s="39" t="s">
        <v>96</v>
      </c>
      <c r="T14" s="39" t="s">
        <v>96</v>
      </c>
      <c r="U14" s="39" t="s">
        <v>96</v>
      </c>
      <c r="V14" s="39" t="s">
        <v>96</v>
      </c>
      <c r="W14" s="39" t="s">
        <v>96</v>
      </c>
      <c r="X14" s="39" t="s">
        <v>96</v>
      </c>
      <c r="Y14" s="39" t="s">
        <v>96</v>
      </c>
      <c r="Z14" s="26"/>
      <c r="AA14" s="26"/>
      <c r="AB14" s="26"/>
      <c r="AC14" s="26"/>
      <c r="AD14" s="26"/>
    </row>
    <row r="15" spans="1:30" ht="12" customHeight="1" x14ac:dyDescent="0.2">
      <c r="A15" s="26"/>
      <c r="B15" s="37" t="str">
        <f>'детальное предложение 2022'!A38</f>
        <v>5-канал</v>
      </c>
      <c r="C15" s="38" t="str">
        <f>'детальное предложение 2022'!B38</f>
        <v>All 25-59</v>
      </c>
      <c r="D15" s="39" t="s">
        <v>96</v>
      </c>
      <c r="E15" s="39" t="s">
        <v>96</v>
      </c>
      <c r="F15" s="39" t="s">
        <v>96</v>
      </c>
      <c r="G15" s="39" t="s">
        <v>96</v>
      </c>
      <c r="H15" s="39" t="s">
        <v>96</v>
      </c>
      <c r="I15" s="39" t="s">
        <v>96</v>
      </c>
      <c r="J15" s="39" t="s">
        <v>96</v>
      </c>
      <c r="K15" s="39" t="s">
        <v>96</v>
      </c>
      <c r="L15" s="39" t="s">
        <v>96</v>
      </c>
      <c r="M15" s="39" t="s">
        <v>96</v>
      </c>
      <c r="N15" s="37" t="str">
        <f t="shared" si="2"/>
        <v>5-канал</v>
      </c>
      <c r="O15" s="37" t="str">
        <f t="shared" si="2"/>
        <v>All 25-59</v>
      </c>
      <c r="P15" s="39">
        <f t="shared" si="3"/>
        <v>0.30000000000000004</v>
      </c>
      <c r="Q15" s="39">
        <v>0.7</v>
      </c>
      <c r="R15" s="39">
        <f t="shared" si="4"/>
        <v>0.30000000000000004</v>
      </c>
      <c r="S15" s="39">
        <v>0.7</v>
      </c>
      <c r="T15" s="39" t="s">
        <v>96</v>
      </c>
      <c r="U15" s="39" t="s">
        <v>96</v>
      </c>
      <c r="V15" s="39">
        <v>0.3</v>
      </c>
      <c r="W15" s="39">
        <f t="shared" si="5"/>
        <v>0.7</v>
      </c>
      <c r="X15" s="39" t="s">
        <v>96</v>
      </c>
      <c r="Y15" s="166">
        <f t="shared" si="8"/>
        <v>0.7</v>
      </c>
      <c r="Z15" s="26"/>
      <c r="AA15" s="26"/>
      <c r="AB15" s="26"/>
      <c r="AC15" s="26"/>
      <c r="AD15" s="26"/>
    </row>
    <row r="16" spans="1:30" ht="12" customHeight="1" x14ac:dyDescent="0.2">
      <c r="A16" s="26"/>
      <c r="B16" s="37" t="str">
        <f>'детальное предложение 2022'!A39</f>
        <v>РЕН ТВ</v>
      </c>
      <c r="C16" s="38" t="str">
        <f>'детальное предложение 2022'!B39</f>
        <v>All 25-54</v>
      </c>
      <c r="D16" s="39">
        <f t="shared" si="0"/>
        <v>0.35</v>
      </c>
      <c r="E16" s="39">
        <v>0.65</v>
      </c>
      <c r="F16" s="39">
        <f t="shared" si="6"/>
        <v>0.35</v>
      </c>
      <c r="G16" s="39">
        <v>0.65</v>
      </c>
      <c r="H16" s="39" t="s">
        <v>96</v>
      </c>
      <c r="I16" s="39" t="s">
        <v>96</v>
      </c>
      <c r="J16" s="39">
        <v>0.7</v>
      </c>
      <c r="K16" s="39">
        <f t="shared" si="1"/>
        <v>0.30000000000000004</v>
      </c>
      <c r="L16" s="39" t="s">
        <v>96</v>
      </c>
      <c r="M16" s="166">
        <f t="shared" si="7"/>
        <v>0.65</v>
      </c>
      <c r="N16" s="37" t="str">
        <f t="shared" si="2"/>
        <v>РЕН ТВ</v>
      </c>
      <c r="O16" s="37" t="str">
        <f t="shared" si="2"/>
        <v>All 25-54</v>
      </c>
      <c r="P16" s="39" t="s">
        <v>96</v>
      </c>
      <c r="Q16" s="39" t="s">
        <v>96</v>
      </c>
      <c r="R16" s="39" t="s">
        <v>96</v>
      </c>
      <c r="S16" s="39" t="s">
        <v>96</v>
      </c>
      <c r="T16" s="39" t="s">
        <v>96</v>
      </c>
      <c r="U16" s="39" t="s">
        <v>96</v>
      </c>
      <c r="V16" s="39" t="s">
        <v>96</v>
      </c>
      <c r="W16" s="39" t="s">
        <v>96</v>
      </c>
      <c r="X16" s="39" t="s">
        <v>96</v>
      </c>
      <c r="Y16" s="39" t="s">
        <v>96</v>
      </c>
      <c r="Z16" s="26"/>
      <c r="AA16" s="26"/>
      <c r="AB16" s="26"/>
      <c r="AC16" s="26"/>
      <c r="AD16" s="26"/>
    </row>
    <row r="17" spans="1:30" ht="12" customHeight="1" x14ac:dyDescent="0.2">
      <c r="A17" s="26"/>
      <c r="B17" s="37" t="str">
        <f>'детальное предложение 2022'!A40</f>
        <v>Домашний</v>
      </c>
      <c r="C17" s="38" t="str">
        <f>'детальное предложение 2022'!B40</f>
        <v>W 25-59</v>
      </c>
      <c r="D17" s="39" t="s">
        <v>96</v>
      </c>
      <c r="E17" s="39" t="s">
        <v>96</v>
      </c>
      <c r="F17" s="39" t="s">
        <v>96</v>
      </c>
      <c r="G17" s="39" t="s">
        <v>96</v>
      </c>
      <c r="H17" s="39" t="s">
        <v>96</v>
      </c>
      <c r="I17" s="39" t="s">
        <v>96</v>
      </c>
      <c r="J17" s="39" t="s">
        <v>96</v>
      </c>
      <c r="K17" s="39" t="s">
        <v>96</v>
      </c>
      <c r="L17" s="39" t="s">
        <v>96</v>
      </c>
      <c r="M17" s="39" t="s">
        <v>96</v>
      </c>
      <c r="N17" s="37" t="str">
        <f t="shared" si="2"/>
        <v>Домашний</v>
      </c>
      <c r="O17" s="37" t="str">
        <f t="shared" si="2"/>
        <v>W 25-59</v>
      </c>
      <c r="P17" s="39">
        <f t="shared" si="3"/>
        <v>0.30000000000000004</v>
      </c>
      <c r="Q17" s="39">
        <v>0.7</v>
      </c>
      <c r="R17" s="39">
        <f t="shared" si="4"/>
        <v>0.30000000000000004</v>
      </c>
      <c r="S17" s="39">
        <v>0.7</v>
      </c>
      <c r="T17" s="39" t="s">
        <v>96</v>
      </c>
      <c r="U17" s="39" t="s">
        <v>96</v>
      </c>
      <c r="V17" s="39">
        <v>0.2</v>
      </c>
      <c r="W17" s="39">
        <f t="shared" si="5"/>
        <v>0.8</v>
      </c>
      <c r="X17" s="39" t="s">
        <v>96</v>
      </c>
      <c r="Y17" s="166">
        <f t="shared" si="8"/>
        <v>0.7</v>
      </c>
      <c r="Z17" s="26"/>
      <c r="AA17" s="26"/>
      <c r="AB17" s="26"/>
      <c r="AC17" s="26"/>
      <c r="AD17" s="26"/>
    </row>
    <row r="18" spans="1:30" ht="12" customHeight="1" x14ac:dyDescent="0.2">
      <c r="A18" s="26"/>
      <c r="B18" s="37" t="str">
        <f>'детальное предложение 2022'!A41</f>
        <v>ТВ-3</v>
      </c>
      <c r="C18" s="38" t="str">
        <f>'детальное предложение 2022'!B41</f>
        <v>All 14-44 BigTV</v>
      </c>
      <c r="D18" s="39">
        <f t="shared" si="0"/>
        <v>0.4</v>
      </c>
      <c r="E18" s="39">
        <v>0.6</v>
      </c>
      <c r="F18" s="39">
        <f t="shared" si="6"/>
        <v>0.4</v>
      </c>
      <c r="G18" s="39">
        <v>0.6</v>
      </c>
      <c r="H18" s="39" t="s">
        <v>96</v>
      </c>
      <c r="I18" s="39" t="s">
        <v>96</v>
      </c>
      <c r="J18" s="39">
        <v>0.4</v>
      </c>
      <c r="K18" s="39">
        <f t="shared" si="1"/>
        <v>0.6</v>
      </c>
      <c r="L18" s="39" t="s">
        <v>96</v>
      </c>
      <c r="M18" s="166">
        <f t="shared" si="7"/>
        <v>0.6</v>
      </c>
      <c r="N18" s="37" t="str">
        <f t="shared" si="2"/>
        <v>ТВ-3</v>
      </c>
      <c r="O18" s="37" t="str">
        <f t="shared" si="2"/>
        <v>All 14-44 BigTV</v>
      </c>
      <c r="P18" s="39" t="s">
        <v>96</v>
      </c>
      <c r="Q18" s="39" t="s">
        <v>96</v>
      </c>
      <c r="R18" s="39" t="s">
        <v>96</v>
      </c>
      <c r="S18" s="39" t="s">
        <v>96</v>
      </c>
      <c r="T18" s="39" t="s">
        <v>96</v>
      </c>
      <c r="U18" s="39" t="s">
        <v>96</v>
      </c>
      <c r="V18" s="39" t="s">
        <v>96</v>
      </c>
      <c r="W18" s="39" t="s">
        <v>96</v>
      </c>
      <c r="X18" s="39" t="s">
        <v>96</v>
      </c>
      <c r="Y18" s="39" t="s">
        <v>96</v>
      </c>
      <c r="Z18" s="26"/>
      <c r="AA18" s="26"/>
      <c r="AB18" s="26"/>
      <c r="AC18" s="26"/>
      <c r="AD18" s="26"/>
    </row>
    <row r="19" spans="1:30" ht="12" customHeight="1" x14ac:dyDescent="0.2">
      <c r="A19" s="26"/>
      <c r="B19" s="37" t="str">
        <f>'детальное предложение 2022'!A42</f>
        <v>Пятница</v>
      </c>
      <c r="C19" s="38" t="str">
        <f>'детальное предложение 2022'!B42</f>
        <v>All 14-44 BigTV</v>
      </c>
      <c r="D19" s="39">
        <f t="shared" si="0"/>
        <v>0.35</v>
      </c>
      <c r="E19" s="39">
        <v>0.65</v>
      </c>
      <c r="F19" s="39">
        <f t="shared" si="6"/>
        <v>0.35</v>
      </c>
      <c r="G19" s="39">
        <v>0.65</v>
      </c>
      <c r="H19" s="39" t="s">
        <v>96</v>
      </c>
      <c r="I19" s="39" t="s">
        <v>96</v>
      </c>
      <c r="J19" s="39">
        <v>0.4</v>
      </c>
      <c r="K19" s="39">
        <f t="shared" si="1"/>
        <v>0.6</v>
      </c>
      <c r="L19" s="39" t="s">
        <v>96</v>
      </c>
      <c r="M19" s="166">
        <f t="shared" si="7"/>
        <v>0.65</v>
      </c>
      <c r="N19" s="37" t="str">
        <f t="shared" si="2"/>
        <v>Пятница</v>
      </c>
      <c r="O19" s="37" t="str">
        <f t="shared" si="2"/>
        <v>All 14-44 BigTV</v>
      </c>
      <c r="P19" s="39" t="s">
        <v>96</v>
      </c>
      <c r="Q19" s="39" t="s">
        <v>96</v>
      </c>
      <c r="R19" s="39" t="s">
        <v>96</v>
      </c>
      <c r="S19" s="39" t="s">
        <v>96</v>
      </c>
      <c r="T19" s="39" t="s">
        <v>96</v>
      </c>
      <c r="U19" s="39" t="s">
        <v>96</v>
      </c>
      <c r="V19" s="39" t="s">
        <v>96</v>
      </c>
      <c r="W19" s="39" t="s">
        <v>96</v>
      </c>
      <c r="X19" s="39" t="s">
        <v>96</v>
      </c>
      <c r="Y19" s="39" t="s">
        <v>96</v>
      </c>
      <c r="Z19" s="26"/>
      <c r="AA19" s="26"/>
      <c r="AB19" s="26"/>
      <c r="AC19" s="26"/>
      <c r="AD19" s="26"/>
    </row>
    <row r="20" spans="1:30" ht="12" customHeight="1" x14ac:dyDescent="0.2">
      <c r="A20" s="26"/>
      <c r="B20" s="37" t="str">
        <f>'детальное предложение 2022'!A43</f>
        <v>ТВЦентр</v>
      </c>
      <c r="C20" s="38" t="str">
        <f>'детальное предложение 2022'!B43</f>
        <v>All 18+</v>
      </c>
      <c r="D20" s="39" t="s">
        <v>96</v>
      </c>
      <c r="E20" s="39" t="s">
        <v>96</v>
      </c>
      <c r="F20" s="39" t="s">
        <v>96</v>
      </c>
      <c r="G20" s="39" t="s">
        <v>96</v>
      </c>
      <c r="H20" s="39" t="s">
        <v>96</v>
      </c>
      <c r="I20" s="39" t="s">
        <v>96</v>
      </c>
      <c r="J20" s="39" t="s">
        <v>96</v>
      </c>
      <c r="K20" s="39" t="s">
        <v>96</v>
      </c>
      <c r="L20" s="39" t="s">
        <v>96</v>
      </c>
      <c r="M20" s="166" t="s">
        <v>96</v>
      </c>
      <c r="N20" s="37" t="str">
        <f t="shared" si="2"/>
        <v>ТВЦентр</v>
      </c>
      <c r="O20" s="37" t="str">
        <f t="shared" si="2"/>
        <v>All 18+</v>
      </c>
      <c r="P20" s="39">
        <v>1</v>
      </c>
      <c r="Q20" s="39" t="s">
        <v>106</v>
      </c>
      <c r="R20" s="39">
        <v>1</v>
      </c>
      <c r="S20" s="39" t="s">
        <v>106</v>
      </c>
      <c r="T20" s="39" t="s">
        <v>96</v>
      </c>
      <c r="U20" s="39" t="s">
        <v>96</v>
      </c>
      <c r="V20" s="39">
        <v>0.2</v>
      </c>
      <c r="W20" s="39">
        <f t="shared" si="5"/>
        <v>0.8</v>
      </c>
      <c r="X20" s="39" t="s">
        <v>96</v>
      </c>
      <c r="Y20" s="166" t="s">
        <v>96</v>
      </c>
      <c r="Z20" s="26"/>
      <c r="AA20" s="26"/>
      <c r="AB20" s="26"/>
      <c r="AC20" s="26"/>
      <c r="AD20" s="26"/>
    </row>
    <row r="21" spans="1:30" ht="12" customHeight="1" x14ac:dyDescent="0.2">
      <c r="A21" s="26"/>
      <c r="B21" s="37" t="str">
        <f>'детальное предложение 2022'!A44</f>
        <v>Звезда</v>
      </c>
      <c r="C21" s="38" t="str">
        <f>'детальное предложение 2022'!B44</f>
        <v>All 18+</v>
      </c>
      <c r="D21" s="39" t="s">
        <v>96</v>
      </c>
      <c r="E21" s="39" t="s">
        <v>96</v>
      </c>
      <c r="F21" s="39" t="s">
        <v>96</v>
      </c>
      <c r="G21" s="39" t="s">
        <v>96</v>
      </c>
      <c r="H21" s="39" t="s">
        <v>96</v>
      </c>
      <c r="I21" s="39" t="s">
        <v>96</v>
      </c>
      <c r="J21" s="39" t="s">
        <v>96</v>
      </c>
      <c r="K21" s="39" t="s">
        <v>96</v>
      </c>
      <c r="L21" s="39" t="s">
        <v>96</v>
      </c>
      <c r="M21" s="166" t="s">
        <v>96</v>
      </c>
      <c r="N21" s="37" t="str">
        <f t="shared" si="2"/>
        <v>Звезда</v>
      </c>
      <c r="O21" s="37" t="str">
        <f t="shared" si="2"/>
        <v>All 18+</v>
      </c>
      <c r="P21" s="39">
        <v>1</v>
      </c>
      <c r="Q21" s="39" t="s">
        <v>106</v>
      </c>
      <c r="R21" s="39">
        <v>1</v>
      </c>
      <c r="S21" s="39" t="s">
        <v>106</v>
      </c>
      <c r="T21" s="39" t="s">
        <v>96</v>
      </c>
      <c r="U21" s="39" t="s">
        <v>96</v>
      </c>
      <c r="V21" s="39">
        <v>0.2</v>
      </c>
      <c r="W21" s="39">
        <f t="shared" si="5"/>
        <v>0.8</v>
      </c>
      <c r="X21" s="39" t="s">
        <v>96</v>
      </c>
      <c r="Y21" s="166" t="s">
        <v>96</v>
      </c>
      <c r="Z21" s="26"/>
      <c r="AA21" s="26"/>
      <c r="AB21" s="26"/>
      <c r="AC21" s="26"/>
      <c r="AD21" s="26"/>
    </row>
    <row r="22" spans="1:30" ht="12" customHeight="1" x14ac:dyDescent="0.2">
      <c r="A22" s="26"/>
      <c r="B22" s="37" t="str">
        <f>'детальное предложение 2022'!A45</f>
        <v>Россия 24</v>
      </c>
      <c r="C22" s="38" t="str">
        <f>'детальное предложение 2022'!B45</f>
        <v>All 18+ BigTV</v>
      </c>
      <c r="D22" s="39">
        <v>1</v>
      </c>
      <c r="E22" s="39" t="s">
        <v>106</v>
      </c>
      <c r="F22" s="39">
        <v>1</v>
      </c>
      <c r="G22" s="39" t="s">
        <v>106</v>
      </c>
      <c r="H22" s="39" t="s">
        <v>96</v>
      </c>
      <c r="I22" s="39" t="s">
        <v>96</v>
      </c>
      <c r="J22" s="39">
        <v>0.4</v>
      </c>
      <c r="K22" s="39">
        <f t="shared" si="1"/>
        <v>0.6</v>
      </c>
      <c r="L22" s="39" t="s">
        <v>96</v>
      </c>
      <c r="M22" s="166" t="s">
        <v>96</v>
      </c>
      <c r="N22" s="37" t="str">
        <f t="shared" si="2"/>
        <v>Россия 24</v>
      </c>
      <c r="O22" s="37" t="str">
        <f t="shared" si="2"/>
        <v>All 18+ BigTV</v>
      </c>
      <c r="P22" s="39">
        <v>1</v>
      </c>
      <c r="Q22" s="39" t="s">
        <v>106</v>
      </c>
      <c r="R22" s="39">
        <v>1</v>
      </c>
      <c r="S22" s="39" t="s">
        <v>106</v>
      </c>
      <c r="T22" s="39" t="s">
        <v>96</v>
      </c>
      <c r="U22" s="39" t="s">
        <v>96</v>
      </c>
      <c r="V22" s="39">
        <v>0.2</v>
      </c>
      <c r="W22" s="39">
        <f t="shared" si="5"/>
        <v>0.8</v>
      </c>
      <c r="X22" s="39" t="s">
        <v>96</v>
      </c>
      <c r="Y22" s="166" t="s">
        <v>96</v>
      </c>
      <c r="Z22" s="26"/>
      <c r="AA22" s="26"/>
      <c r="AB22" s="26"/>
      <c r="AC22" s="26"/>
      <c r="AD22" s="26"/>
    </row>
    <row r="23" spans="1:30" ht="12" customHeight="1" x14ac:dyDescent="0.2">
      <c r="A23" s="26"/>
      <c r="B23" s="37" t="str">
        <f>'детальное предложение 2022'!A46</f>
        <v>МИР</v>
      </c>
      <c r="C23" s="38" t="str">
        <f>'детальное предложение 2022'!B46</f>
        <v>All 25-59</v>
      </c>
      <c r="D23" s="39" t="s">
        <v>96</v>
      </c>
      <c r="E23" s="39" t="s">
        <v>96</v>
      </c>
      <c r="F23" s="39" t="s">
        <v>96</v>
      </c>
      <c r="G23" s="39" t="s">
        <v>96</v>
      </c>
      <c r="H23" s="39" t="s">
        <v>96</v>
      </c>
      <c r="I23" s="39" t="s">
        <v>96</v>
      </c>
      <c r="J23" s="39" t="s">
        <v>96</v>
      </c>
      <c r="K23" s="39" t="s">
        <v>96</v>
      </c>
      <c r="L23" s="39" t="s">
        <v>96</v>
      </c>
      <c r="M23" s="166" t="s">
        <v>96</v>
      </c>
      <c r="N23" s="37" t="str">
        <f t="shared" si="2"/>
        <v>МИР</v>
      </c>
      <c r="O23" s="37" t="str">
        <f t="shared" si="2"/>
        <v>All 25-59</v>
      </c>
      <c r="P23" s="39">
        <v>1</v>
      </c>
      <c r="Q23" s="39" t="s">
        <v>106</v>
      </c>
      <c r="R23" s="39">
        <v>1</v>
      </c>
      <c r="S23" s="39" t="s">
        <v>106</v>
      </c>
      <c r="T23" s="39" t="s">
        <v>96</v>
      </c>
      <c r="U23" s="39" t="s">
        <v>96</v>
      </c>
      <c r="V23" s="39">
        <v>0.2</v>
      </c>
      <c r="W23" s="39">
        <f t="shared" si="5"/>
        <v>0.8</v>
      </c>
      <c r="X23" s="39" t="s">
        <v>96</v>
      </c>
      <c r="Y23" s="166" t="s">
        <v>96</v>
      </c>
      <c r="Z23" s="26"/>
      <c r="AA23" s="26"/>
      <c r="AB23" s="26"/>
      <c r="AC23" s="26"/>
      <c r="AD23" s="26"/>
    </row>
    <row r="24" spans="1:30" ht="12" customHeight="1" x14ac:dyDescent="0.2">
      <c r="A24" s="26"/>
      <c r="B24" s="37" t="str">
        <f>'детальное предложение 2022'!A47</f>
        <v>Единый рекламный канал (ЕРК)</v>
      </c>
      <c r="C24" s="38" t="str">
        <f>'детальное предложение 2022'!B47</f>
        <v>All 25-49</v>
      </c>
      <c r="D24" s="39" t="s">
        <v>107</v>
      </c>
      <c r="E24" s="39" t="s">
        <v>107</v>
      </c>
      <c r="F24" s="39" t="s">
        <v>107</v>
      </c>
      <c r="G24" s="39" t="s">
        <v>107</v>
      </c>
      <c r="H24" s="39">
        <f>1-I24</f>
        <v>0.35</v>
      </c>
      <c r="I24" s="39">
        <v>0.65</v>
      </c>
      <c r="J24" s="39" t="s">
        <v>107</v>
      </c>
      <c r="K24" s="39" t="s">
        <v>107</v>
      </c>
      <c r="L24" s="39">
        <v>1</v>
      </c>
      <c r="M24" s="167"/>
      <c r="N24" s="37" t="str">
        <f t="shared" si="2"/>
        <v>Единый рекламный канал (ЕРК)</v>
      </c>
      <c r="O24" s="37" t="str">
        <f t="shared" si="2"/>
        <v>All 25-49</v>
      </c>
      <c r="P24" s="39" t="s">
        <v>96</v>
      </c>
      <c r="Q24" s="39" t="s">
        <v>96</v>
      </c>
      <c r="R24" s="39" t="s">
        <v>96</v>
      </c>
      <c r="S24" s="39" t="s">
        <v>96</v>
      </c>
      <c r="T24" s="39" t="s">
        <v>96</v>
      </c>
      <c r="U24" s="39" t="s">
        <v>96</v>
      </c>
      <c r="V24" s="39" t="s">
        <v>96</v>
      </c>
      <c r="W24" s="39" t="s">
        <v>96</v>
      </c>
      <c r="X24" s="39" t="s">
        <v>96</v>
      </c>
      <c r="Y24" s="39" t="s">
        <v>96</v>
      </c>
      <c r="Z24" s="26"/>
      <c r="AA24" s="26"/>
      <c r="AB24" s="26"/>
      <c r="AC24" s="26"/>
      <c r="AD24" s="26"/>
    </row>
    <row r="25" spans="1:30" s="11" customForma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14" customFormat="1" ht="57" customHeight="1" x14ac:dyDescent="0.2">
      <c r="A26" s="40"/>
      <c r="B26" s="370" t="s">
        <v>108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40"/>
      <c r="N26" s="370" t="s">
        <v>108</v>
      </c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42"/>
      <c r="Z26" s="42"/>
      <c r="AA26" s="42"/>
      <c r="AB26" s="42"/>
      <c r="AC26" s="42"/>
      <c r="AD26" s="42"/>
    </row>
    <row r="27" spans="1:30" s="15" customFormat="1" x14ac:dyDescent="0.2">
      <c r="A27" s="41"/>
      <c r="B27" s="371" t="s">
        <v>97</v>
      </c>
      <c r="C27" s="373" t="s">
        <v>109</v>
      </c>
      <c r="D27" s="373"/>
      <c r="E27" s="373"/>
      <c r="F27" s="40"/>
      <c r="G27" s="40"/>
      <c r="H27" s="40"/>
      <c r="I27" s="40"/>
      <c r="J27" s="40"/>
      <c r="K27" s="40"/>
      <c r="L27" s="40"/>
      <c r="M27" s="42"/>
      <c r="N27" s="371" t="s">
        <v>97</v>
      </c>
      <c r="O27" s="373" t="s">
        <v>109</v>
      </c>
      <c r="P27" s="373"/>
      <c r="Q27" s="373"/>
      <c r="R27" s="40"/>
      <c r="S27" s="40"/>
      <c r="T27" s="40"/>
      <c r="U27" s="40"/>
      <c r="V27" s="40"/>
      <c r="W27" s="40"/>
      <c r="X27" s="40"/>
      <c r="Y27" s="42"/>
      <c r="Z27" s="42"/>
      <c r="AA27" s="42"/>
      <c r="AB27" s="42"/>
      <c r="AC27" s="42"/>
      <c r="AD27" s="42"/>
    </row>
    <row r="28" spans="1:30" s="15" customFormat="1" x14ac:dyDescent="0.2">
      <c r="A28" s="41"/>
      <c r="B28" s="372"/>
      <c r="C28" s="170" t="s">
        <v>92</v>
      </c>
      <c r="D28" s="170" t="s">
        <v>93</v>
      </c>
      <c r="E28" s="170" t="s">
        <v>104</v>
      </c>
      <c r="F28" s="40"/>
      <c r="G28" s="40"/>
      <c r="H28" s="40"/>
      <c r="I28" s="40"/>
      <c r="J28" s="40"/>
      <c r="K28" s="40"/>
      <c r="L28" s="40"/>
      <c r="M28" s="42"/>
      <c r="N28" s="372"/>
      <c r="O28" s="170" t="s">
        <v>92</v>
      </c>
      <c r="P28" s="170" t="s">
        <v>93</v>
      </c>
      <c r="Q28" s="170" t="s">
        <v>104</v>
      </c>
      <c r="R28" s="40"/>
      <c r="S28" s="40"/>
      <c r="T28" s="40"/>
      <c r="U28" s="40"/>
      <c r="V28" s="40"/>
      <c r="W28" s="40"/>
      <c r="X28" s="40"/>
      <c r="Y28" s="42"/>
      <c r="Z28" s="42"/>
      <c r="AA28" s="42"/>
      <c r="AB28" s="42"/>
      <c r="AC28" s="42"/>
      <c r="AD28" s="42"/>
    </row>
    <row r="29" spans="1:30" s="15" customFormat="1" ht="12" customHeight="1" x14ac:dyDescent="0.2">
      <c r="A29" s="41"/>
      <c r="B29" s="172" t="str">
        <f t="shared" ref="B29:B43" si="9">B10</f>
        <v>Первый</v>
      </c>
      <c r="C29" s="16">
        <v>0.1</v>
      </c>
      <c r="D29" s="16">
        <v>0.1</v>
      </c>
      <c r="E29" s="16" t="s">
        <v>96</v>
      </c>
      <c r="F29" s="40"/>
      <c r="G29" s="40"/>
      <c r="H29" s="40"/>
      <c r="I29" s="40"/>
      <c r="J29" s="40"/>
      <c r="K29" s="40"/>
      <c r="L29" s="40"/>
      <c r="M29" s="42"/>
      <c r="N29" s="172" t="str">
        <f t="shared" ref="N29:N43" si="10">N10</f>
        <v>Первый</v>
      </c>
      <c r="O29" s="17">
        <v>0.1</v>
      </c>
      <c r="P29" s="176">
        <v>0.1</v>
      </c>
      <c r="Q29" s="18" t="s">
        <v>96</v>
      </c>
      <c r="R29" s="40"/>
      <c r="S29" s="40"/>
      <c r="T29" s="40"/>
      <c r="U29" s="40"/>
      <c r="V29" s="40"/>
      <c r="W29" s="40"/>
      <c r="X29" s="40"/>
      <c r="Y29" s="42"/>
      <c r="Z29" s="42"/>
      <c r="AA29" s="42"/>
      <c r="AB29" s="42"/>
      <c r="AC29" s="42"/>
      <c r="AD29" s="42"/>
    </row>
    <row r="30" spans="1:30" s="15" customFormat="1" ht="12" customHeight="1" x14ac:dyDescent="0.2">
      <c r="A30" s="41"/>
      <c r="B30" s="172" t="str">
        <f t="shared" si="9"/>
        <v>Россия 1</v>
      </c>
      <c r="C30" s="16">
        <v>0.1</v>
      </c>
      <c r="D30" s="16">
        <v>0.1</v>
      </c>
      <c r="E30" s="16" t="s">
        <v>96</v>
      </c>
      <c r="F30" s="40"/>
      <c r="G30" s="40"/>
      <c r="H30" s="40"/>
      <c r="I30" s="40"/>
      <c r="J30" s="40"/>
      <c r="K30" s="40"/>
      <c r="L30" s="40"/>
      <c r="M30" s="42"/>
      <c r="N30" s="172" t="str">
        <f t="shared" si="10"/>
        <v>Россия 1</v>
      </c>
      <c r="O30" s="17">
        <v>0.1</v>
      </c>
      <c r="P30" s="176">
        <v>0.1</v>
      </c>
      <c r="Q30" s="18" t="s">
        <v>96</v>
      </c>
      <c r="R30" s="40"/>
      <c r="S30" s="40"/>
      <c r="T30" s="40"/>
      <c r="U30" s="40"/>
      <c r="V30" s="40"/>
      <c r="W30" s="40"/>
      <c r="X30" s="40"/>
      <c r="Y30" s="42"/>
      <c r="Z30" s="42"/>
      <c r="AA30" s="42"/>
      <c r="AB30" s="42"/>
      <c r="AC30" s="42"/>
      <c r="AD30" s="42"/>
    </row>
    <row r="31" spans="1:30" s="15" customFormat="1" ht="12" customHeight="1" x14ac:dyDescent="0.2">
      <c r="A31" s="41"/>
      <c r="B31" s="172" t="str">
        <f t="shared" si="9"/>
        <v>НТВ</v>
      </c>
      <c r="C31" s="16">
        <v>0.1</v>
      </c>
      <c r="D31" s="16">
        <v>0.1</v>
      </c>
      <c r="E31" s="16" t="s">
        <v>96</v>
      </c>
      <c r="F31" s="40"/>
      <c r="G31" s="40"/>
      <c r="H31" s="40"/>
      <c r="I31" s="40"/>
      <c r="J31" s="40"/>
      <c r="K31" s="40"/>
      <c r="L31" s="40"/>
      <c r="M31" s="42"/>
      <c r="N31" s="172" t="str">
        <f t="shared" si="10"/>
        <v>НТВ</v>
      </c>
      <c r="O31" s="17">
        <v>0.1</v>
      </c>
      <c r="P31" s="176">
        <v>0.1</v>
      </c>
      <c r="Q31" s="18" t="s">
        <v>96</v>
      </c>
      <c r="R31" s="40"/>
      <c r="S31" s="40"/>
      <c r="T31" s="40"/>
      <c r="U31" s="40"/>
      <c r="V31" s="40"/>
      <c r="W31" s="40"/>
      <c r="X31" s="40"/>
      <c r="Y31" s="42"/>
      <c r="Z31" s="42"/>
      <c r="AA31" s="42"/>
      <c r="AB31" s="42"/>
      <c r="AC31" s="42"/>
      <c r="AD31" s="42"/>
    </row>
    <row r="32" spans="1:30" s="15" customFormat="1" ht="12" customHeight="1" x14ac:dyDescent="0.2">
      <c r="A32" s="41"/>
      <c r="B32" s="172" t="str">
        <f t="shared" si="9"/>
        <v>ТНТ</v>
      </c>
      <c r="C32" s="16">
        <v>0.1</v>
      </c>
      <c r="D32" s="16">
        <v>0.1</v>
      </c>
      <c r="E32" s="16" t="s">
        <v>96</v>
      </c>
      <c r="F32" s="40"/>
      <c r="G32" s="42"/>
      <c r="H32" s="42"/>
      <c r="I32" s="42"/>
      <c r="J32" s="40"/>
      <c r="K32" s="40"/>
      <c r="L32" s="40"/>
      <c r="M32" s="42"/>
      <c r="N32" s="172" t="str">
        <f t="shared" si="10"/>
        <v>ТНТ</v>
      </c>
      <c r="O32" s="17">
        <v>0.1</v>
      </c>
      <c r="P32" s="176">
        <v>0.1</v>
      </c>
      <c r="Q32" s="18" t="s">
        <v>96</v>
      </c>
      <c r="R32" s="40"/>
      <c r="S32" s="42"/>
      <c r="T32" s="42"/>
      <c r="U32" s="42"/>
      <c r="V32" s="40"/>
      <c r="W32" s="40"/>
      <c r="X32" s="40"/>
      <c r="Y32" s="42"/>
      <c r="Z32" s="42"/>
      <c r="AA32" s="42"/>
      <c r="AB32" s="42"/>
      <c r="AC32" s="42"/>
      <c r="AD32" s="42"/>
    </row>
    <row r="33" spans="1:30" s="15" customFormat="1" ht="12" customHeight="1" x14ac:dyDescent="0.2">
      <c r="A33" s="41"/>
      <c r="B33" s="172" t="str">
        <f t="shared" si="9"/>
        <v>СТС</v>
      </c>
      <c r="C33" s="16">
        <v>0.1</v>
      </c>
      <c r="D33" s="16">
        <v>0.1</v>
      </c>
      <c r="E33" s="16" t="s">
        <v>96</v>
      </c>
      <c r="F33" s="40"/>
      <c r="G33" s="42"/>
      <c r="H33" s="42"/>
      <c r="I33" s="42"/>
      <c r="J33" s="40"/>
      <c r="K33" s="40"/>
      <c r="L33" s="40"/>
      <c r="M33" s="42"/>
      <c r="N33" s="172" t="str">
        <f t="shared" si="10"/>
        <v>СТС</v>
      </c>
      <c r="O33" s="17">
        <v>0.1</v>
      </c>
      <c r="P33" s="176">
        <v>0.1</v>
      </c>
      <c r="Q33" s="18" t="s">
        <v>96</v>
      </c>
      <c r="R33" s="40"/>
      <c r="S33" s="42"/>
      <c r="T33" s="42"/>
      <c r="U33" s="42"/>
      <c r="V33" s="40"/>
      <c r="W33" s="40"/>
      <c r="X33" s="40"/>
      <c r="Y33" s="42"/>
      <c r="Z33" s="42"/>
      <c r="AA33" s="42"/>
      <c r="AB33" s="42"/>
      <c r="AC33" s="42"/>
      <c r="AD33" s="42"/>
    </row>
    <row r="34" spans="1:30" s="15" customFormat="1" ht="12" customHeight="1" x14ac:dyDescent="0.2">
      <c r="A34" s="41"/>
      <c r="B34" s="172" t="str">
        <f t="shared" si="9"/>
        <v>5-канал</v>
      </c>
      <c r="C34" s="16">
        <v>0.1</v>
      </c>
      <c r="D34" s="16">
        <v>0.1</v>
      </c>
      <c r="E34" s="16" t="s">
        <v>96</v>
      </c>
      <c r="F34" s="40"/>
      <c r="G34" s="42"/>
      <c r="H34" s="42"/>
      <c r="I34" s="42"/>
      <c r="J34" s="40"/>
      <c r="K34" s="40"/>
      <c r="L34" s="40"/>
      <c r="M34" s="42"/>
      <c r="N34" s="172" t="str">
        <f t="shared" si="10"/>
        <v>5-канал</v>
      </c>
      <c r="O34" s="17">
        <v>0.1</v>
      </c>
      <c r="P34" s="176">
        <v>0.1</v>
      </c>
      <c r="Q34" s="18" t="s">
        <v>96</v>
      </c>
      <c r="R34" s="40"/>
      <c r="S34" s="42"/>
      <c r="T34" s="42"/>
      <c r="U34" s="42"/>
      <c r="V34" s="40"/>
      <c r="W34" s="40"/>
      <c r="X34" s="40"/>
      <c r="Y34" s="42"/>
      <c r="Z34" s="42"/>
      <c r="AA34" s="42"/>
      <c r="AB34" s="42"/>
      <c r="AC34" s="42"/>
      <c r="AD34" s="42"/>
    </row>
    <row r="35" spans="1:30" s="15" customFormat="1" ht="12" customHeight="1" x14ac:dyDescent="0.2">
      <c r="A35" s="41"/>
      <c r="B35" s="172" t="str">
        <f t="shared" si="9"/>
        <v>РЕН ТВ</v>
      </c>
      <c r="C35" s="16">
        <v>0.1</v>
      </c>
      <c r="D35" s="16">
        <v>0.1</v>
      </c>
      <c r="E35" s="16" t="s">
        <v>96</v>
      </c>
      <c r="F35" s="40"/>
      <c r="G35" s="42"/>
      <c r="H35" s="42"/>
      <c r="I35" s="42"/>
      <c r="J35" s="40"/>
      <c r="K35" s="40"/>
      <c r="L35" s="40"/>
      <c r="M35" s="42"/>
      <c r="N35" s="172" t="str">
        <f t="shared" si="10"/>
        <v>РЕН ТВ</v>
      </c>
      <c r="O35" s="17">
        <v>0.1</v>
      </c>
      <c r="P35" s="176">
        <v>0.1</v>
      </c>
      <c r="Q35" s="18" t="s">
        <v>96</v>
      </c>
      <c r="R35" s="40"/>
      <c r="S35" s="42"/>
      <c r="T35" s="42"/>
      <c r="U35" s="42"/>
      <c r="V35" s="40"/>
      <c r="W35" s="40"/>
      <c r="X35" s="40"/>
      <c r="Y35" s="42"/>
      <c r="Z35" s="42"/>
      <c r="AA35" s="42"/>
      <c r="AB35" s="42"/>
      <c r="AC35" s="42"/>
      <c r="AD35" s="42"/>
    </row>
    <row r="36" spans="1:30" s="15" customFormat="1" ht="12" customHeight="1" x14ac:dyDescent="0.2">
      <c r="A36" s="41"/>
      <c r="B36" s="172" t="str">
        <f t="shared" si="9"/>
        <v>Домашний</v>
      </c>
      <c r="C36" s="16">
        <v>0.1</v>
      </c>
      <c r="D36" s="16">
        <v>0.1</v>
      </c>
      <c r="E36" s="16" t="s">
        <v>96</v>
      </c>
      <c r="F36" s="40"/>
      <c r="G36" s="42"/>
      <c r="H36" s="42"/>
      <c r="I36" s="42"/>
      <c r="J36" s="40"/>
      <c r="K36" s="40"/>
      <c r="L36" s="40"/>
      <c r="M36" s="42"/>
      <c r="N36" s="172" t="str">
        <f t="shared" si="10"/>
        <v>Домашний</v>
      </c>
      <c r="O36" s="17">
        <v>0.1</v>
      </c>
      <c r="P36" s="176">
        <v>0.1</v>
      </c>
      <c r="Q36" s="18" t="s">
        <v>96</v>
      </c>
      <c r="R36" s="40"/>
      <c r="S36" s="42"/>
      <c r="T36" s="42"/>
      <c r="U36" s="42"/>
      <c r="V36" s="40"/>
      <c r="W36" s="40"/>
      <c r="X36" s="40"/>
      <c r="Y36" s="42"/>
      <c r="Z36" s="42"/>
      <c r="AA36" s="42"/>
      <c r="AB36" s="42"/>
      <c r="AC36" s="42"/>
      <c r="AD36" s="42"/>
    </row>
    <row r="37" spans="1:30" s="15" customFormat="1" ht="12" customHeight="1" x14ac:dyDescent="0.2">
      <c r="A37" s="41"/>
      <c r="B37" s="172" t="str">
        <f t="shared" si="9"/>
        <v>ТВ-3</v>
      </c>
      <c r="C37" s="16">
        <v>0.1</v>
      </c>
      <c r="D37" s="16">
        <v>0.1</v>
      </c>
      <c r="E37" s="16" t="s">
        <v>96</v>
      </c>
      <c r="F37" s="40"/>
      <c r="G37" s="42"/>
      <c r="H37" s="42"/>
      <c r="I37" s="42"/>
      <c r="J37" s="40"/>
      <c r="K37" s="40"/>
      <c r="L37" s="40"/>
      <c r="M37" s="42"/>
      <c r="N37" s="172" t="str">
        <f t="shared" si="10"/>
        <v>ТВ-3</v>
      </c>
      <c r="O37" s="17">
        <v>0.1</v>
      </c>
      <c r="P37" s="176">
        <v>0.1</v>
      </c>
      <c r="Q37" s="18" t="s">
        <v>96</v>
      </c>
      <c r="R37" s="40"/>
      <c r="S37" s="42"/>
      <c r="T37" s="42"/>
      <c r="U37" s="42"/>
      <c r="V37" s="40"/>
      <c r="W37" s="40"/>
      <c r="X37" s="40"/>
      <c r="Y37" s="42"/>
      <c r="Z37" s="42"/>
      <c r="AA37" s="42"/>
      <c r="AB37" s="42"/>
      <c r="AC37" s="42"/>
      <c r="AD37" s="42"/>
    </row>
    <row r="38" spans="1:30" s="15" customFormat="1" ht="12" customHeight="1" x14ac:dyDescent="0.2">
      <c r="A38" s="41"/>
      <c r="B38" s="172" t="str">
        <f t="shared" si="9"/>
        <v>Пятница</v>
      </c>
      <c r="C38" s="16">
        <v>0.1</v>
      </c>
      <c r="D38" s="16">
        <v>0.1</v>
      </c>
      <c r="E38" s="16" t="s">
        <v>96</v>
      </c>
      <c r="F38" s="40"/>
      <c r="G38" s="42"/>
      <c r="H38" s="42"/>
      <c r="I38" s="42"/>
      <c r="J38" s="40"/>
      <c r="K38" s="40"/>
      <c r="L38" s="40"/>
      <c r="M38" s="42"/>
      <c r="N38" s="172" t="str">
        <f t="shared" si="10"/>
        <v>Пятница</v>
      </c>
      <c r="O38" s="17">
        <v>0.1</v>
      </c>
      <c r="P38" s="176">
        <v>0.1</v>
      </c>
      <c r="Q38" s="18" t="s">
        <v>96</v>
      </c>
      <c r="R38" s="40"/>
      <c r="S38" s="42"/>
      <c r="T38" s="42"/>
      <c r="U38" s="42"/>
      <c r="V38" s="40"/>
      <c r="W38" s="40"/>
      <c r="X38" s="40"/>
      <c r="Y38" s="42"/>
      <c r="Z38" s="42"/>
      <c r="AA38" s="42"/>
      <c r="AB38" s="42"/>
      <c r="AC38" s="42"/>
      <c r="AD38" s="42"/>
    </row>
    <row r="39" spans="1:30" s="15" customFormat="1" ht="12" customHeight="1" x14ac:dyDescent="0.2">
      <c r="A39" s="41"/>
      <c r="B39" s="172" t="str">
        <f t="shared" si="9"/>
        <v>ТВЦентр</v>
      </c>
      <c r="C39" s="16">
        <v>0.1</v>
      </c>
      <c r="D39" s="16">
        <v>0.1</v>
      </c>
      <c r="E39" s="16" t="s">
        <v>96</v>
      </c>
      <c r="F39" s="40"/>
      <c r="G39" s="42"/>
      <c r="H39" s="42"/>
      <c r="I39" s="42"/>
      <c r="J39" s="40"/>
      <c r="K39" s="40"/>
      <c r="L39" s="40"/>
      <c r="M39" s="42"/>
      <c r="N39" s="172" t="str">
        <f t="shared" si="10"/>
        <v>ТВЦентр</v>
      </c>
      <c r="O39" s="17">
        <v>0.1</v>
      </c>
      <c r="P39" s="176">
        <v>0.1</v>
      </c>
      <c r="Q39" s="18" t="s">
        <v>96</v>
      </c>
      <c r="R39" s="40"/>
      <c r="S39" s="42"/>
      <c r="T39" s="42"/>
      <c r="U39" s="42"/>
      <c r="V39" s="40"/>
      <c r="W39" s="40"/>
      <c r="X39" s="40"/>
      <c r="Y39" s="42"/>
      <c r="Z39" s="42"/>
      <c r="AA39" s="42"/>
      <c r="AB39" s="42"/>
      <c r="AC39" s="42"/>
      <c r="AD39" s="42"/>
    </row>
    <row r="40" spans="1:30" s="15" customFormat="1" ht="12" customHeight="1" x14ac:dyDescent="0.2">
      <c r="A40" s="41"/>
      <c r="B40" s="172" t="str">
        <f t="shared" si="9"/>
        <v>Звезда</v>
      </c>
      <c r="C40" s="16">
        <v>0.1</v>
      </c>
      <c r="D40" s="16">
        <v>0.1</v>
      </c>
      <c r="E40" s="16" t="s">
        <v>96</v>
      </c>
      <c r="F40" s="40"/>
      <c r="G40" s="42"/>
      <c r="H40" s="42"/>
      <c r="I40" s="42"/>
      <c r="J40" s="40"/>
      <c r="K40" s="40"/>
      <c r="L40" s="40"/>
      <c r="M40" s="42"/>
      <c r="N40" s="172" t="str">
        <f t="shared" si="10"/>
        <v>Звезда</v>
      </c>
      <c r="O40" s="17">
        <v>0.1</v>
      </c>
      <c r="P40" s="176">
        <v>0.1</v>
      </c>
      <c r="Q40" s="18" t="s">
        <v>96</v>
      </c>
      <c r="R40" s="40"/>
      <c r="S40" s="42"/>
      <c r="T40" s="42"/>
      <c r="U40" s="42"/>
      <c r="V40" s="40"/>
      <c r="W40" s="40"/>
      <c r="X40" s="40"/>
      <c r="Y40" s="42"/>
      <c r="Z40" s="42"/>
      <c r="AA40" s="42"/>
      <c r="AB40" s="42"/>
      <c r="AC40" s="42"/>
      <c r="AD40" s="42"/>
    </row>
    <row r="41" spans="1:30" s="15" customFormat="1" ht="12" customHeight="1" x14ac:dyDescent="0.2">
      <c r="A41" s="41"/>
      <c r="B41" s="172" t="str">
        <f t="shared" si="9"/>
        <v>Россия 24</v>
      </c>
      <c r="C41" s="16">
        <v>0.1</v>
      </c>
      <c r="D41" s="16">
        <v>0.1</v>
      </c>
      <c r="E41" s="16" t="s">
        <v>96</v>
      </c>
      <c r="F41" s="40"/>
      <c r="G41" s="42"/>
      <c r="H41" s="42"/>
      <c r="I41" s="42"/>
      <c r="J41" s="40"/>
      <c r="K41" s="40"/>
      <c r="L41" s="40"/>
      <c r="M41" s="42"/>
      <c r="N41" s="172" t="str">
        <f t="shared" si="10"/>
        <v>Россия 24</v>
      </c>
      <c r="O41" s="17">
        <v>0.1</v>
      </c>
      <c r="P41" s="176">
        <v>0.1</v>
      </c>
      <c r="Q41" s="18" t="s">
        <v>96</v>
      </c>
      <c r="R41" s="40"/>
      <c r="S41" s="42"/>
      <c r="T41" s="42"/>
      <c r="U41" s="42"/>
      <c r="V41" s="40"/>
      <c r="W41" s="40"/>
      <c r="X41" s="40"/>
      <c r="Y41" s="42"/>
      <c r="Z41" s="42"/>
      <c r="AA41" s="42"/>
      <c r="AB41" s="42"/>
      <c r="AC41" s="42"/>
      <c r="AD41" s="42"/>
    </row>
    <row r="42" spans="1:30" s="15" customFormat="1" ht="12" customHeight="1" x14ac:dyDescent="0.2">
      <c r="A42" s="41"/>
      <c r="B42" s="172" t="str">
        <f t="shared" si="9"/>
        <v>МИР</v>
      </c>
      <c r="C42" s="16">
        <v>0.1</v>
      </c>
      <c r="D42" s="16">
        <v>0.1</v>
      </c>
      <c r="E42" s="16" t="s">
        <v>96</v>
      </c>
      <c r="F42" s="40"/>
      <c r="G42" s="42"/>
      <c r="H42" s="42"/>
      <c r="I42" s="42"/>
      <c r="J42" s="40"/>
      <c r="K42" s="40"/>
      <c r="L42" s="40"/>
      <c r="M42" s="42"/>
      <c r="N42" s="172" t="str">
        <f t="shared" si="10"/>
        <v>МИР</v>
      </c>
      <c r="O42" s="17">
        <v>0.1</v>
      </c>
      <c r="P42" s="176">
        <v>0.1</v>
      </c>
      <c r="Q42" s="18" t="s">
        <v>96</v>
      </c>
      <c r="R42" s="40"/>
      <c r="S42" s="42"/>
      <c r="T42" s="42"/>
      <c r="U42" s="42"/>
      <c r="V42" s="40"/>
      <c r="W42" s="40"/>
      <c r="X42" s="40"/>
      <c r="Y42" s="42"/>
      <c r="Z42" s="42"/>
      <c r="AA42" s="42"/>
      <c r="AB42" s="42"/>
      <c r="AC42" s="42"/>
      <c r="AD42" s="42"/>
    </row>
    <row r="43" spans="1:30" s="15" customFormat="1" ht="12" customHeight="1" x14ac:dyDescent="0.2">
      <c r="A43" s="41"/>
      <c r="B43" s="172" t="str">
        <f t="shared" si="9"/>
        <v>Единый рекламный канал (ЕРК)</v>
      </c>
      <c r="C43" s="16"/>
      <c r="D43" s="16"/>
      <c r="E43" s="16">
        <v>0</v>
      </c>
      <c r="F43" s="40"/>
      <c r="G43" s="42"/>
      <c r="H43" s="42"/>
      <c r="I43" s="42"/>
      <c r="J43" s="40"/>
      <c r="K43" s="40"/>
      <c r="L43" s="40"/>
      <c r="M43" s="42"/>
      <c r="N43" s="172" t="str">
        <f t="shared" si="10"/>
        <v>Единый рекламный канал (ЕРК)</v>
      </c>
      <c r="O43" s="17">
        <v>0.1</v>
      </c>
      <c r="P43" s="176">
        <v>0.1</v>
      </c>
      <c r="Q43" s="18" t="s">
        <v>96</v>
      </c>
      <c r="R43" s="40"/>
      <c r="S43" s="42"/>
      <c r="T43" s="42"/>
      <c r="U43" s="42"/>
      <c r="V43" s="40"/>
      <c r="W43" s="40"/>
      <c r="X43" s="40"/>
      <c r="Y43" s="42"/>
      <c r="Z43" s="42"/>
      <c r="AA43" s="42"/>
      <c r="AB43" s="42"/>
      <c r="AC43" s="42"/>
      <c r="AD43" s="42"/>
    </row>
    <row r="44" spans="1:30" s="11" customFormat="1" x14ac:dyDescent="0.2">
      <c r="A44" s="26"/>
      <c r="B44" s="26"/>
      <c r="C44" s="26"/>
      <c r="D44" s="26"/>
      <c r="E44" s="26"/>
      <c r="F44" s="26"/>
      <c r="G44" s="45"/>
      <c r="H44" s="45"/>
      <c r="I44" s="45"/>
      <c r="J44" s="45"/>
      <c r="K44" s="45"/>
      <c r="L44" s="45"/>
      <c r="M44" s="26"/>
      <c r="N44" s="26"/>
      <c r="O44" s="26"/>
      <c r="P44" s="26"/>
      <c r="Q44" s="26"/>
      <c r="R44" s="26"/>
      <c r="S44" s="45"/>
      <c r="T44" s="45"/>
      <c r="U44" s="45"/>
      <c r="V44" s="45"/>
      <c r="W44" s="45"/>
      <c r="X44" s="45"/>
      <c r="Y44" s="26"/>
      <c r="Z44" s="26"/>
      <c r="AA44" s="26"/>
      <c r="AB44" s="26"/>
      <c r="AC44" s="26"/>
      <c r="AD44" s="26"/>
    </row>
    <row r="45" spans="1:30" s="14" customFormat="1" x14ac:dyDescent="0.2">
      <c r="A45" s="41"/>
      <c r="B45" s="374" t="s">
        <v>110</v>
      </c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42"/>
      <c r="N45" s="374" t="s">
        <v>110</v>
      </c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42"/>
      <c r="Z45" s="42"/>
      <c r="AA45" s="42"/>
      <c r="AB45" s="42"/>
      <c r="AC45" s="42"/>
      <c r="AD45" s="42"/>
    </row>
    <row r="46" spans="1:30" s="15" customFormat="1" ht="51" x14ac:dyDescent="0.2">
      <c r="A46" s="42"/>
      <c r="B46" s="46" t="s">
        <v>97</v>
      </c>
      <c r="C46" s="170" t="s">
        <v>111</v>
      </c>
      <c r="D46" s="170" t="s">
        <v>112</v>
      </c>
      <c r="E46" s="42"/>
      <c r="F46" s="42"/>
      <c r="G46" s="42"/>
      <c r="H46" s="42"/>
      <c r="I46" s="42"/>
      <c r="J46" s="42"/>
      <c r="K46" s="42"/>
      <c r="L46" s="42"/>
      <c r="M46" s="42"/>
      <c r="N46" s="46" t="s">
        <v>97</v>
      </c>
      <c r="O46" s="170" t="s">
        <v>111</v>
      </c>
      <c r="P46" s="170" t="s">
        <v>112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s="15" customFormat="1" x14ac:dyDescent="0.2">
      <c r="A47" s="42"/>
      <c r="B47" s="173" t="str">
        <f t="shared" ref="B47:B61" si="11">B29</f>
        <v>Первый</v>
      </c>
      <c r="C47" s="174" t="s">
        <v>113</v>
      </c>
      <c r="D47" s="174" t="s">
        <v>114</v>
      </c>
      <c r="E47" s="42"/>
      <c r="F47" s="42"/>
      <c r="G47" s="42"/>
      <c r="H47" s="42"/>
      <c r="I47" s="42"/>
      <c r="J47" s="42"/>
      <c r="K47" s="42"/>
      <c r="L47" s="42"/>
      <c r="M47" s="42"/>
      <c r="N47" s="173" t="str">
        <f t="shared" ref="N47:N61" si="12">N29</f>
        <v>Первый</v>
      </c>
      <c r="O47" s="174" t="s">
        <v>113</v>
      </c>
      <c r="P47" s="174" t="s">
        <v>114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s="15" customFormat="1" x14ac:dyDescent="0.2">
      <c r="A48" s="42"/>
      <c r="B48" s="173" t="str">
        <f t="shared" si="11"/>
        <v>Россия 1</v>
      </c>
      <c r="C48" s="174" t="s">
        <v>115</v>
      </c>
      <c r="D48" s="175" t="s">
        <v>116</v>
      </c>
      <c r="E48" s="42"/>
      <c r="F48" s="42"/>
      <c r="G48" s="42"/>
      <c r="H48" s="42"/>
      <c r="I48" s="42"/>
      <c r="J48" s="42"/>
      <c r="K48" s="42"/>
      <c r="L48" s="42"/>
      <c r="M48" s="42"/>
      <c r="N48" s="173" t="str">
        <f t="shared" si="12"/>
        <v>Россия 1</v>
      </c>
      <c r="O48" s="174" t="s">
        <v>115</v>
      </c>
      <c r="P48" s="175" t="s">
        <v>116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s="15" customFormat="1" x14ac:dyDescent="0.2">
      <c r="A49" s="42"/>
      <c r="B49" s="173" t="str">
        <f t="shared" si="11"/>
        <v>НТВ</v>
      </c>
      <c r="C49" s="174" t="s">
        <v>113</v>
      </c>
      <c r="D49" s="174" t="s">
        <v>114</v>
      </c>
      <c r="E49" s="42"/>
      <c r="F49" s="42"/>
      <c r="G49" s="42"/>
      <c r="H49" s="42"/>
      <c r="I49" s="42"/>
      <c r="J49" s="42"/>
      <c r="K49" s="42"/>
      <c r="L49" s="42"/>
      <c r="M49" s="42"/>
      <c r="N49" s="173" t="str">
        <f t="shared" si="12"/>
        <v>НТВ</v>
      </c>
      <c r="O49" s="174" t="s">
        <v>113</v>
      </c>
      <c r="P49" s="174" t="s">
        <v>114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s="15" customFormat="1" x14ac:dyDescent="0.2">
      <c r="A50" s="42"/>
      <c r="B50" s="173" t="str">
        <f t="shared" si="11"/>
        <v>ТНТ</v>
      </c>
      <c r="C50" s="174" t="s">
        <v>113</v>
      </c>
      <c r="D50" s="174" t="s">
        <v>114</v>
      </c>
      <c r="E50" s="42"/>
      <c r="F50" s="42"/>
      <c r="G50" s="42"/>
      <c r="H50" s="42"/>
      <c r="I50" s="42"/>
      <c r="J50" s="42"/>
      <c r="K50" s="42"/>
      <c r="L50" s="42"/>
      <c r="M50" s="42"/>
      <c r="N50" s="173" t="str">
        <f t="shared" si="12"/>
        <v>ТНТ</v>
      </c>
      <c r="O50" s="174" t="s">
        <v>113</v>
      </c>
      <c r="P50" s="174" t="s">
        <v>114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s="15" customFormat="1" x14ac:dyDescent="0.2">
      <c r="A51" s="42"/>
      <c r="B51" s="173" t="str">
        <f t="shared" si="11"/>
        <v>СТС</v>
      </c>
      <c r="C51" s="174" t="s">
        <v>113</v>
      </c>
      <c r="D51" s="175" t="s">
        <v>114</v>
      </c>
      <c r="E51" s="42"/>
      <c r="F51" s="42"/>
      <c r="G51" s="42"/>
      <c r="H51" s="42"/>
      <c r="I51" s="42"/>
      <c r="J51" s="42"/>
      <c r="K51" s="42"/>
      <c r="L51" s="42"/>
      <c r="M51" s="42"/>
      <c r="N51" s="173" t="str">
        <f t="shared" si="12"/>
        <v>СТС</v>
      </c>
      <c r="O51" s="174" t="s">
        <v>113</v>
      </c>
      <c r="P51" s="175" t="s">
        <v>114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s="15" customFormat="1" x14ac:dyDescent="0.2">
      <c r="A52" s="42"/>
      <c r="B52" s="173" t="str">
        <f t="shared" si="11"/>
        <v>5-канал</v>
      </c>
      <c r="C52" s="174" t="s">
        <v>113</v>
      </c>
      <c r="D52" s="175" t="s">
        <v>114</v>
      </c>
      <c r="E52" s="42"/>
      <c r="F52" s="42"/>
      <c r="G52" s="42"/>
      <c r="H52" s="42"/>
      <c r="I52" s="42"/>
      <c r="J52" s="42"/>
      <c r="K52" s="42"/>
      <c r="L52" s="42"/>
      <c r="M52" s="42"/>
      <c r="N52" s="173" t="str">
        <f t="shared" si="12"/>
        <v>5-канал</v>
      </c>
      <c r="O52" s="174" t="s">
        <v>113</v>
      </c>
      <c r="P52" s="175" t="s">
        <v>114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s="15" customFormat="1" x14ac:dyDescent="0.2">
      <c r="A53" s="42"/>
      <c r="B53" s="173" t="str">
        <f t="shared" si="11"/>
        <v>РЕН ТВ</v>
      </c>
      <c r="C53" s="174" t="s">
        <v>113</v>
      </c>
      <c r="D53" s="175" t="s">
        <v>114</v>
      </c>
      <c r="E53" s="42"/>
      <c r="F53" s="42"/>
      <c r="G53" s="42"/>
      <c r="H53" s="42"/>
      <c r="I53" s="42"/>
      <c r="J53" s="42"/>
      <c r="K53" s="42"/>
      <c r="L53" s="42"/>
      <c r="M53" s="42"/>
      <c r="N53" s="173" t="str">
        <f t="shared" si="12"/>
        <v>РЕН ТВ</v>
      </c>
      <c r="O53" s="174" t="s">
        <v>113</v>
      </c>
      <c r="P53" s="175" t="s">
        <v>114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s="15" customFormat="1" x14ac:dyDescent="0.2">
      <c r="A54" s="42"/>
      <c r="B54" s="173" t="str">
        <f t="shared" si="11"/>
        <v>Домашний</v>
      </c>
      <c r="C54" s="174" t="s">
        <v>117</v>
      </c>
      <c r="D54" s="175" t="s">
        <v>118</v>
      </c>
      <c r="E54" s="42"/>
      <c r="F54" s="42"/>
      <c r="G54" s="42"/>
      <c r="H54" s="42"/>
      <c r="I54" s="42"/>
      <c r="J54" s="42"/>
      <c r="K54" s="42"/>
      <c r="L54" s="42"/>
      <c r="M54" s="42"/>
      <c r="N54" s="173" t="str">
        <f t="shared" si="12"/>
        <v>Домашний</v>
      </c>
      <c r="O54" s="174" t="s">
        <v>117</v>
      </c>
      <c r="P54" s="175" t="s">
        <v>118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s="15" customFormat="1" x14ac:dyDescent="0.2">
      <c r="A55" s="42"/>
      <c r="B55" s="173" t="str">
        <f t="shared" si="11"/>
        <v>ТВ-3</v>
      </c>
      <c r="C55" s="174" t="s">
        <v>117</v>
      </c>
      <c r="D55" s="175" t="s">
        <v>118</v>
      </c>
      <c r="E55" s="42"/>
      <c r="F55" s="42"/>
      <c r="G55" s="42"/>
      <c r="H55" s="42"/>
      <c r="I55" s="42"/>
      <c r="J55" s="42"/>
      <c r="K55" s="42"/>
      <c r="L55" s="42"/>
      <c r="M55" s="42"/>
      <c r="N55" s="173" t="str">
        <f t="shared" si="12"/>
        <v>ТВ-3</v>
      </c>
      <c r="O55" s="174" t="s">
        <v>117</v>
      </c>
      <c r="P55" s="175" t="s">
        <v>118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s="15" customFormat="1" x14ac:dyDescent="0.2">
      <c r="A56" s="42"/>
      <c r="B56" s="173" t="str">
        <f t="shared" si="11"/>
        <v>Пятница</v>
      </c>
      <c r="C56" s="174" t="s">
        <v>117</v>
      </c>
      <c r="D56" s="175" t="s">
        <v>118</v>
      </c>
      <c r="E56" s="42"/>
      <c r="F56" s="42"/>
      <c r="G56" s="42"/>
      <c r="H56" s="42"/>
      <c r="I56" s="42"/>
      <c r="J56" s="42"/>
      <c r="K56" s="42"/>
      <c r="L56" s="42"/>
      <c r="M56" s="42"/>
      <c r="N56" s="173" t="str">
        <f t="shared" si="12"/>
        <v>Пятница</v>
      </c>
      <c r="O56" s="174" t="s">
        <v>117</v>
      </c>
      <c r="P56" s="175" t="s">
        <v>118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s="15" customFormat="1" x14ac:dyDescent="0.2">
      <c r="A57" s="42"/>
      <c r="B57" s="173" t="str">
        <f t="shared" si="11"/>
        <v>ТВЦентр</v>
      </c>
      <c r="C57" s="174" t="s">
        <v>117</v>
      </c>
      <c r="D57" s="175" t="s">
        <v>118</v>
      </c>
      <c r="E57" s="42"/>
      <c r="F57" s="42"/>
      <c r="G57" s="42"/>
      <c r="H57" s="42"/>
      <c r="I57" s="42"/>
      <c r="J57" s="42"/>
      <c r="K57" s="42"/>
      <c r="L57" s="42"/>
      <c r="M57" s="42"/>
      <c r="N57" s="173" t="str">
        <f t="shared" si="12"/>
        <v>ТВЦентр</v>
      </c>
      <c r="O57" s="174" t="s">
        <v>117</v>
      </c>
      <c r="P57" s="175" t="s">
        <v>118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s="15" customFormat="1" x14ac:dyDescent="0.2">
      <c r="A58" s="42"/>
      <c r="B58" s="173" t="str">
        <f t="shared" si="11"/>
        <v>Звезда</v>
      </c>
      <c r="C58" s="174" t="s">
        <v>117</v>
      </c>
      <c r="D58" s="175" t="s">
        <v>118</v>
      </c>
      <c r="E58" s="42"/>
      <c r="F58" s="42"/>
      <c r="G58" s="42"/>
      <c r="H58" s="42"/>
      <c r="I58" s="42"/>
      <c r="J58" s="42"/>
      <c r="K58" s="42"/>
      <c r="L58" s="42"/>
      <c r="M58" s="42"/>
      <c r="N58" s="173" t="str">
        <f t="shared" si="12"/>
        <v>Звезда</v>
      </c>
      <c r="O58" s="174" t="s">
        <v>117</v>
      </c>
      <c r="P58" s="175" t="s">
        <v>118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s="15" customFormat="1" x14ac:dyDescent="0.2">
      <c r="A59" s="42"/>
      <c r="B59" s="173" t="str">
        <f t="shared" si="11"/>
        <v>Россия 24</v>
      </c>
      <c r="C59" s="174" t="s">
        <v>113</v>
      </c>
      <c r="D59" s="175" t="s">
        <v>114</v>
      </c>
      <c r="E59" s="42"/>
      <c r="F59" s="42"/>
      <c r="G59" s="42"/>
      <c r="H59" s="42"/>
      <c r="I59" s="42"/>
      <c r="J59" s="42"/>
      <c r="K59" s="42"/>
      <c r="L59" s="42"/>
      <c r="M59" s="42"/>
      <c r="N59" s="173" t="str">
        <f t="shared" si="12"/>
        <v>Россия 24</v>
      </c>
      <c r="O59" s="174" t="s">
        <v>113</v>
      </c>
      <c r="P59" s="175" t="s">
        <v>114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s="15" customFormat="1" x14ac:dyDescent="0.2">
      <c r="A60" s="42"/>
      <c r="B60" s="173" t="str">
        <f t="shared" si="11"/>
        <v>МИР</v>
      </c>
      <c r="C60" s="174" t="s">
        <v>235</v>
      </c>
      <c r="D60" s="175" t="s">
        <v>201</v>
      </c>
      <c r="E60" s="42"/>
      <c r="F60" s="42"/>
      <c r="G60" s="42"/>
      <c r="H60" s="42"/>
      <c r="I60" s="42"/>
      <c r="J60" s="42"/>
      <c r="K60" s="42"/>
      <c r="L60" s="42"/>
      <c r="M60" s="42"/>
      <c r="N60" s="173" t="str">
        <f t="shared" si="12"/>
        <v>МИР</v>
      </c>
      <c r="O60" s="174" t="s">
        <v>235</v>
      </c>
      <c r="P60" s="175" t="s">
        <v>201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s="15" customFormat="1" x14ac:dyDescent="0.2">
      <c r="A61" s="42"/>
      <c r="B61" s="173" t="str">
        <f t="shared" si="11"/>
        <v>Единый рекламный канал (ЕРК)</v>
      </c>
      <c r="C61" s="174" t="s">
        <v>234</v>
      </c>
      <c r="D61" s="174" t="s">
        <v>202</v>
      </c>
      <c r="E61" s="42"/>
      <c r="F61" s="42"/>
      <c r="G61" s="42"/>
      <c r="H61" s="42"/>
      <c r="I61" s="42"/>
      <c r="J61" s="42"/>
      <c r="K61" s="42"/>
      <c r="L61" s="42"/>
      <c r="M61" s="42"/>
      <c r="N61" s="173" t="str">
        <f t="shared" si="12"/>
        <v>Единый рекламный канал (ЕРК)</v>
      </c>
      <c r="O61" s="174" t="s">
        <v>234</v>
      </c>
      <c r="P61" s="175" t="s">
        <v>202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s="14" customFormat="1" ht="7.5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s="11" customFormat="1" ht="51" customHeight="1" x14ac:dyDescent="0.2">
      <c r="A63" s="26"/>
      <c r="B63" s="362" t="s">
        <v>183</v>
      </c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26"/>
      <c r="N63" s="362" t="s">
        <v>184</v>
      </c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26"/>
      <c r="Z63" s="26"/>
      <c r="AA63" s="26"/>
      <c r="AB63" s="26"/>
      <c r="AC63" s="26"/>
      <c r="AD63" s="26"/>
    </row>
    <row r="64" spans="1:30" s="19" customFormat="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1:30" x14ac:dyDescent="0.2">
      <c r="A65" s="51"/>
      <c r="B65" s="51"/>
      <c r="C65" s="51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51"/>
      <c r="O65" s="51"/>
      <c r="P65" s="51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1" customFormat="1" ht="23.25" x14ac:dyDescent="0.2">
      <c r="A66" s="375" t="s">
        <v>185</v>
      </c>
      <c r="B66" s="375"/>
      <c r="C66" s="375"/>
      <c r="D66" s="375"/>
      <c r="E66" s="375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W66" s="5"/>
    </row>
    <row r="67" spans="1:30" s="1" customFormat="1" ht="23.25" x14ac:dyDescent="0.2">
      <c r="A67" s="369" t="s">
        <v>186</v>
      </c>
      <c r="B67" s="369"/>
      <c r="C67" s="369"/>
      <c r="D67" s="369"/>
      <c r="E67" s="369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W67" s="5"/>
    </row>
    <row r="68" spans="1:30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</sheetData>
  <sheetProtection algorithmName="SHA-512" hashValue="sHxs1S9SB7a6cwF3AVZMIpXCQjVTnLIJnitgiwdgBBMTbTP5giF4+wbwrlCwYW1PGjCZKgw5VnUnBlLpWY9ApQ==" saltValue="cQFCYbJ/Ych78XLJJXSKpQ==" spinCount="100000" sheet="1" selectLockedCells="1" selectUnlockedCells="1"/>
  <mergeCells count="26">
    <mergeCell ref="B6:L6"/>
    <mergeCell ref="N6:X6"/>
    <mergeCell ref="D7:M7"/>
    <mergeCell ref="P7:Y7"/>
    <mergeCell ref="C8:C9"/>
    <mergeCell ref="D8:E8"/>
    <mergeCell ref="F8:G8"/>
    <mergeCell ref="H8:I8"/>
    <mergeCell ref="J8:M8"/>
    <mergeCell ref="O8:O9"/>
    <mergeCell ref="P8:Q8"/>
    <mergeCell ref="R8:S8"/>
    <mergeCell ref="T8:U8"/>
    <mergeCell ref="V8:Y8"/>
    <mergeCell ref="B26:L26"/>
    <mergeCell ref="N26:X26"/>
    <mergeCell ref="B63:L63"/>
    <mergeCell ref="N63:X63"/>
    <mergeCell ref="A66:E66"/>
    <mergeCell ref="A67:E67"/>
    <mergeCell ref="B27:B28"/>
    <mergeCell ref="C27:E27"/>
    <mergeCell ref="N27:N28"/>
    <mergeCell ref="O27:Q27"/>
    <mergeCell ref="B45:L45"/>
    <mergeCell ref="N45:X45"/>
  </mergeCells>
  <pageMargins left="0" right="0" top="0" bottom="0" header="0" footer="0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Q103"/>
  <sheetViews>
    <sheetView showGridLines="0" workbookViewId="0">
      <selection sqref="A1:XFD1048576"/>
    </sheetView>
  </sheetViews>
  <sheetFormatPr defaultColWidth="9" defaultRowHeight="12.75" x14ac:dyDescent="0.2"/>
  <cols>
    <col min="1" max="6" width="9" style="20"/>
    <col min="7" max="7" width="22" style="20" bestFit="1" customWidth="1"/>
    <col min="8" max="16384" width="9" style="20"/>
  </cols>
  <sheetData>
    <row r="1" spans="1:17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">
      <c r="A2" s="21"/>
      <c r="B2" s="22" t="s">
        <v>125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">
      <c r="A3" s="21"/>
      <c r="B3" s="23" t="s">
        <v>140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">
      <c r="A4" s="21"/>
      <c r="B4" s="23" t="s">
        <v>204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">
      <c r="A5" s="21"/>
      <c r="B5" s="23" t="s">
        <v>205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">
      <c r="A6" s="21"/>
      <c r="B6" s="23" t="s">
        <v>141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x14ac:dyDescent="0.2">
      <c r="A7" s="21"/>
      <c r="B7" s="23" t="s">
        <v>126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x14ac:dyDescent="0.2">
      <c r="A8" s="21"/>
      <c r="B8" s="23" t="s">
        <v>206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.75" x14ac:dyDescent="0.25">
      <c r="A9" s="21"/>
      <c r="B9" s="23" t="s">
        <v>127</v>
      </c>
      <c r="C9" s="21"/>
      <c r="D9" s="21"/>
      <c r="E9" s="21"/>
      <c r="F9" s="21"/>
      <c r="G9" s="21"/>
      <c r="H9" s="21"/>
      <c r="I9" s="21"/>
      <c r="J9" s="24"/>
      <c r="K9" s="21"/>
      <c r="L9" s="21"/>
      <c r="M9" s="21"/>
      <c r="N9" s="21"/>
      <c r="O9" s="21"/>
      <c r="P9" s="21"/>
      <c r="Q9" s="21"/>
    </row>
    <row r="10" spans="1:17" x14ac:dyDescent="0.2">
      <c r="A10" s="21"/>
      <c r="B10" s="23" t="s">
        <v>128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.75" x14ac:dyDescent="0.25">
      <c r="A11" s="21"/>
      <c r="B11" s="23" t="s">
        <v>164</v>
      </c>
      <c r="C11" s="21"/>
      <c r="D11" s="21"/>
      <c r="E11" s="21"/>
      <c r="F11" s="21"/>
      <c r="G11" s="24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2">
      <c r="A12" s="21"/>
      <c r="B12" s="23" t="s">
        <v>159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2">
      <c r="A13" s="21"/>
      <c r="B13" s="23" t="s">
        <v>207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">
      <c r="A14" s="21"/>
      <c r="B14" s="23" t="s">
        <v>208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2">
      <c r="A15" s="21"/>
      <c r="B15" s="23" t="s">
        <v>209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2">
      <c r="A16" s="21"/>
      <c r="B16" s="23" t="s">
        <v>210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1"/>
      <c r="B17" s="23" t="s">
        <v>145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1"/>
      <c r="B18" s="180" t="s">
        <v>148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1"/>
      <c r="B19" s="23" t="s">
        <v>147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1"/>
      <c r="B20" s="23" t="s">
        <v>146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1"/>
      <c r="B21" s="23" t="s">
        <v>163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1"/>
      <c r="B22" s="23" t="s">
        <v>162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1"/>
      <c r="B23" s="23" t="s">
        <v>143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1"/>
      <c r="B24" s="23" t="s">
        <v>136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1"/>
      <c r="B25" s="180" t="s">
        <v>137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1"/>
      <c r="B26" s="23" t="s">
        <v>138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21"/>
      <c r="B27" s="23" t="s">
        <v>129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21"/>
      <c r="B28" s="23" t="s">
        <v>130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">
      <c r="A29" s="21"/>
      <c r="B29" s="23" t="s">
        <v>144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">
      <c r="A30" s="21"/>
      <c r="B30" s="23" t="s">
        <v>223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x14ac:dyDescent="0.2">
      <c r="A31" s="21"/>
      <c r="B31" s="180" t="s">
        <v>246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x14ac:dyDescent="0.2">
      <c r="A32" s="21"/>
      <c r="B32" s="180" t="s">
        <v>155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x14ac:dyDescent="0.2">
      <c r="A33" s="21"/>
      <c r="B33" s="23" t="s">
        <v>139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">
      <c r="A34" s="21"/>
      <c r="B34" s="25" t="s">
        <v>224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x14ac:dyDescent="0.2">
      <c r="A35" s="21"/>
      <c r="B35" s="23" t="s">
        <v>153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x14ac:dyDescent="0.2">
      <c r="A36" s="21"/>
      <c r="B36" s="23" t="s">
        <v>225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x14ac:dyDescent="0.2">
      <c r="A37" s="21"/>
      <c r="B37" s="180" t="s">
        <v>154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x14ac:dyDescent="0.2">
      <c r="A38" s="21"/>
      <c r="B38" s="23" t="s">
        <v>227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">
      <c r="A39" s="21"/>
      <c r="B39" s="23" t="s">
        <v>142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x14ac:dyDescent="0.2">
      <c r="A40" s="21"/>
      <c r="B40" s="23" t="s">
        <v>211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x14ac:dyDescent="0.2">
      <c r="A41" s="21"/>
      <c r="B41" s="23" t="s">
        <v>161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x14ac:dyDescent="0.2">
      <c r="A42" s="21"/>
      <c r="B42" s="23" t="s">
        <v>212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x14ac:dyDescent="0.2">
      <c r="A43" s="21"/>
      <c r="B43" s="23" t="s">
        <v>213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x14ac:dyDescent="0.2">
      <c r="A44" s="21"/>
      <c r="B44" s="23" t="s">
        <v>214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x14ac:dyDescent="0.2">
      <c r="A45" s="21"/>
      <c r="B45" s="23" t="s">
        <v>134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x14ac:dyDescent="0.2">
      <c r="A46" s="21"/>
      <c r="B46" s="23" t="s">
        <v>215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x14ac:dyDescent="0.2">
      <c r="A47" s="21"/>
      <c r="B47" s="180" t="s">
        <v>250</v>
      </c>
      <c r="C47" s="18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x14ac:dyDescent="0.2">
      <c r="A48" s="21"/>
      <c r="B48" s="180" t="s">
        <v>216</v>
      </c>
      <c r="C48" s="18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x14ac:dyDescent="0.2">
      <c r="A49" s="21"/>
      <c r="B49" s="180" t="s">
        <v>251</v>
      </c>
      <c r="C49" s="18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x14ac:dyDescent="0.2">
      <c r="A50" s="21"/>
      <c r="B50" s="180" t="s">
        <v>249</v>
      </c>
      <c r="C50" s="18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x14ac:dyDescent="0.2">
      <c r="A51" s="21"/>
      <c r="B51" s="180" t="s">
        <v>131</v>
      </c>
      <c r="C51" s="18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x14ac:dyDescent="0.2">
      <c r="A52" s="21"/>
      <c r="B52" s="180" t="s">
        <v>132</v>
      </c>
      <c r="C52" s="18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x14ac:dyDescent="0.2">
      <c r="A53" s="21"/>
      <c r="B53" s="180" t="s">
        <v>133</v>
      </c>
      <c r="C53" s="18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x14ac:dyDescent="0.2">
      <c r="A54" s="21"/>
      <c r="B54" s="23" t="s">
        <v>217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x14ac:dyDescent="0.2">
      <c r="A55" s="21"/>
      <c r="B55" s="23" t="s">
        <v>157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x14ac:dyDescent="0.2">
      <c r="A56" s="21"/>
      <c r="B56" s="23" t="s">
        <v>218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x14ac:dyDescent="0.2">
      <c r="A57" s="21"/>
      <c r="B57" s="23" t="s">
        <v>135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x14ac:dyDescent="0.2">
      <c r="A58" s="21"/>
      <c r="B58" s="23" t="s">
        <v>152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x14ac:dyDescent="0.2">
      <c r="A59" s="21"/>
      <c r="B59" s="23" t="s">
        <v>158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x14ac:dyDescent="0.2">
      <c r="A60" s="21"/>
      <c r="B60" s="23" t="s">
        <v>219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x14ac:dyDescent="0.2">
      <c r="A61" s="21"/>
      <c r="B61" s="23" t="s">
        <v>220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x14ac:dyDescent="0.2">
      <c r="A62" s="21"/>
      <c r="B62" s="23" t="s">
        <v>160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x14ac:dyDescent="0.2">
      <c r="A63" s="21"/>
      <c r="B63" s="23" t="s">
        <v>221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x14ac:dyDescent="0.2">
      <c r="A64" s="21"/>
      <c r="B64" s="23" t="s">
        <v>222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x14ac:dyDescent="0.2">
      <c r="A65" s="21"/>
      <c r="B65" s="23" t="s">
        <v>150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x14ac:dyDescent="0.2">
      <c r="A66" s="21"/>
      <c r="B66" s="23" t="s">
        <v>151</v>
      </c>
      <c r="C66" s="2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x14ac:dyDescent="0.2">
      <c r="A67" s="21"/>
      <c r="B67" s="23" t="s">
        <v>252</v>
      </c>
      <c r="C67" s="2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x14ac:dyDescent="0.2">
      <c r="A68" s="21"/>
      <c r="B68" s="23" t="s">
        <v>149</v>
      </c>
      <c r="C68" s="2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x14ac:dyDescent="0.2">
      <c r="A69" s="21"/>
      <c r="B69" s="180" t="s">
        <v>247</v>
      </c>
      <c r="C69" s="2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x14ac:dyDescent="0.2">
      <c r="A70" s="21"/>
      <c r="B70" s="23" t="s">
        <v>156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180" t="s">
        <v>248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x14ac:dyDescent="0.2">
      <c r="A72" s="21"/>
      <c r="B72" s="180" t="s">
        <v>253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x14ac:dyDescent="0.2">
      <c r="A73" s="21"/>
      <c r="B73" s="23" t="s">
        <v>226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</sheetData>
  <sheetProtection algorithmName="SHA-512" hashValue="653YU4uEKXZXuprUNctgnW0YlR7Dsf4iSvKI7C17OMffda9xPFN5N9qZlfV7bEtKuw+8IDJN+LN+Ljvx9Q4BdA==" saltValue="h7DPAwSYuqxHm4MO4eyDzQ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детальное предложение 2021</vt:lpstr>
      <vt:lpstr>Качество 2021</vt:lpstr>
      <vt:lpstr>детальное предложение 2022</vt:lpstr>
      <vt:lpstr>детальное предложение 2023</vt:lpstr>
      <vt:lpstr>Качество 2022-2023</vt:lpstr>
      <vt:lpstr>Состав виртуальных каналов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 Татьяна Евгеньевна</dc:creator>
  <cp:lastModifiedBy>Денисова Татьяна Евгеньевна</cp:lastModifiedBy>
  <dcterms:created xsi:type="dcterms:W3CDTF">2019-12-10T14:18:59Z</dcterms:created>
  <dcterms:modified xsi:type="dcterms:W3CDTF">2021-07-07T12:25:03Z</dcterms:modified>
</cp:coreProperties>
</file>